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yrozhenko\Desktop\Work space\19R_published\Final publication\Excel\"/>
    </mc:Choice>
  </mc:AlternateContent>
  <bookViews>
    <workbookView xWindow="0" yWindow="0" windowWidth="28800" windowHeight="13545" tabRatio="598"/>
  </bookViews>
  <sheets>
    <sheet name="Instructions" sheetId="1" r:id="rId1"/>
    <sheet name="Calculation (table 3.2)" sheetId="2" r:id="rId2"/>
    <sheet name="Reporting (table 3.3)" sheetId="3" r:id="rId3"/>
    <sheet name="Reporting summary by sector" sheetId="6" r:id="rId4"/>
    <sheet name="QC list" sheetId="5" r:id="rId5"/>
    <sheet name="lists" sheetId="4" state="hidden" r:id="rId6"/>
  </sheets>
  <definedNames>
    <definedName name="_xlnm._FilterDatabase" localSheetId="1" hidden="1">'Calculation (table 3.2)'!$A$2:$D$201</definedName>
    <definedName name="_xlnm._FilterDatabase" localSheetId="2" hidden="1">'Reporting (table 3.3)'!$A$1:$Q$200</definedName>
  </definedName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3" l="1"/>
  <c r="D4" i="3"/>
  <c r="K5" i="2"/>
  <c r="B10" i="6" l="1"/>
  <c r="C10" i="6"/>
  <c r="E199" i="3" l="1"/>
  <c r="E198" i="3"/>
  <c r="E197" i="3"/>
  <c r="E196" i="3"/>
  <c r="N196" i="3" s="1"/>
  <c r="E195" i="3"/>
  <c r="N195" i="3" s="1"/>
  <c r="E194" i="3"/>
  <c r="N194" i="3" s="1"/>
  <c r="E193" i="3"/>
  <c r="N193" i="3" s="1"/>
  <c r="E192" i="3"/>
  <c r="N192" i="3" s="1"/>
  <c r="E191" i="3"/>
  <c r="N191" i="3" s="1"/>
  <c r="E190" i="3"/>
  <c r="N190" i="3" s="1"/>
  <c r="E189" i="3"/>
  <c r="N189" i="3" s="1"/>
  <c r="E188" i="3"/>
  <c r="N188" i="3" s="1"/>
  <c r="E187" i="3"/>
  <c r="N187" i="3" s="1"/>
  <c r="E186" i="3"/>
  <c r="N186" i="3" s="1"/>
  <c r="E185" i="3"/>
  <c r="N185" i="3" s="1"/>
  <c r="E184" i="3"/>
  <c r="N184" i="3" s="1"/>
  <c r="E183" i="3"/>
  <c r="N183" i="3" s="1"/>
  <c r="E182" i="3"/>
  <c r="N182" i="3" s="1"/>
  <c r="E181" i="3"/>
  <c r="N181" i="3" s="1"/>
  <c r="E180" i="3"/>
  <c r="N180" i="3" s="1"/>
  <c r="E179" i="3"/>
  <c r="N179" i="3" s="1"/>
  <c r="E178" i="3"/>
  <c r="N178" i="3" s="1"/>
  <c r="E177" i="3"/>
  <c r="N177" i="3" s="1"/>
  <c r="E176" i="3"/>
  <c r="N176" i="3" s="1"/>
  <c r="E175" i="3"/>
  <c r="N175" i="3" s="1"/>
  <c r="E174" i="3"/>
  <c r="N174" i="3" s="1"/>
  <c r="E173" i="3"/>
  <c r="N173" i="3" s="1"/>
  <c r="E172" i="3"/>
  <c r="N172" i="3" s="1"/>
  <c r="E171" i="3"/>
  <c r="N171" i="3" s="1"/>
  <c r="E170" i="3"/>
  <c r="N170" i="3" s="1"/>
  <c r="E169" i="3"/>
  <c r="N169" i="3" s="1"/>
  <c r="E168" i="3"/>
  <c r="N168" i="3" s="1"/>
  <c r="E167" i="3"/>
  <c r="N167" i="3" s="1"/>
  <c r="E166" i="3"/>
  <c r="N166" i="3" s="1"/>
  <c r="E165" i="3"/>
  <c r="N165" i="3" s="1"/>
  <c r="E164" i="3"/>
  <c r="N164" i="3" s="1"/>
  <c r="E163" i="3"/>
  <c r="N163" i="3" s="1"/>
  <c r="E162" i="3"/>
  <c r="N162" i="3" s="1"/>
  <c r="E161" i="3"/>
  <c r="N161" i="3" s="1"/>
  <c r="E160" i="3"/>
  <c r="N160" i="3" s="1"/>
  <c r="E159" i="3"/>
  <c r="N159" i="3" s="1"/>
  <c r="E158" i="3"/>
  <c r="N158" i="3" s="1"/>
  <c r="E157" i="3"/>
  <c r="N157" i="3" s="1"/>
  <c r="E156" i="3"/>
  <c r="N156" i="3" s="1"/>
  <c r="N199" i="3"/>
  <c r="N198" i="3"/>
  <c r="N197" i="3"/>
  <c r="E155" i="3"/>
  <c r="E154" i="3"/>
  <c r="E153" i="3"/>
  <c r="E152" i="3"/>
  <c r="E151" i="3"/>
  <c r="E150" i="3"/>
  <c r="E149" i="3"/>
  <c r="E148" i="3"/>
  <c r="E147" i="3"/>
  <c r="E146" i="3"/>
  <c r="E145" i="3"/>
  <c r="E144" i="3"/>
  <c r="E143" i="3"/>
  <c r="E142" i="3"/>
  <c r="E141" i="3"/>
  <c r="E140" i="3"/>
  <c r="E139" i="3"/>
  <c r="N139" i="3" s="1"/>
  <c r="E138" i="3"/>
  <c r="E137" i="3"/>
  <c r="E136" i="3"/>
  <c r="E135" i="3"/>
  <c r="E134" i="3"/>
  <c r="E133" i="3"/>
  <c r="E132" i="3"/>
  <c r="E131" i="3"/>
  <c r="E130" i="3"/>
  <c r="E129" i="3"/>
  <c r="E128" i="3"/>
  <c r="E127" i="3"/>
  <c r="E126" i="3"/>
  <c r="E125" i="3"/>
  <c r="E124" i="3"/>
  <c r="E123" i="3"/>
  <c r="E122" i="3"/>
  <c r="E121" i="3"/>
  <c r="E120" i="3"/>
  <c r="E119" i="3"/>
  <c r="E118" i="3"/>
  <c r="E117" i="3"/>
  <c r="E116" i="3"/>
  <c r="N116" i="3" s="1"/>
  <c r="E115" i="3"/>
  <c r="N115" i="3" s="1"/>
  <c r="E114" i="3"/>
  <c r="N114" i="3" s="1"/>
  <c r="E113" i="3"/>
  <c r="E112" i="3"/>
  <c r="N112" i="3" s="1"/>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N58" i="3" s="1"/>
  <c r="E57" i="3"/>
  <c r="N57" i="3" s="1"/>
  <c r="E56" i="3"/>
  <c r="E55" i="3"/>
  <c r="E54" i="3"/>
  <c r="E53" i="3"/>
  <c r="E52" i="3"/>
  <c r="E51" i="3"/>
  <c r="E50" i="3"/>
  <c r="N50" i="3" s="1"/>
  <c r="E49" i="3"/>
  <c r="N49" i="3" s="1"/>
  <c r="E48" i="3"/>
  <c r="N48" i="3" s="1"/>
  <c r="E47" i="3"/>
  <c r="N47" i="3" s="1"/>
  <c r="E46" i="3"/>
  <c r="N46" i="3" s="1"/>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K3" i="2" l="1"/>
  <c r="B4" i="6" l="1"/>
  <c r="C4" i="6"/>
  <c r="B5" i="6"/>
  <c r="C5" i="6"/>
  <c r="B6" i="6"/>
  <c r="C6" i="6"/>
  <c r="B7" i="6"/>
  <c r="C7" i="6"/>
  <c r="C3" i="6"/>
  <c r="B3" i="6"/>
  <c r="F200" i="2"/>
  <c r="E200" i="2"/>
  <c r="N199" i="2" s="1"/>
  <c r="P199" i="2" s="1"/>
  <c r="K199" i="2"/>
  <c r="F200" i="3" l="1"/>
  <c r="M3" i="2"/>
  <c r="C8" i="6"/>
  <c r="B8" i="6"/>
  <c r="L199" i="2"/>
  <c r="M199" i="3" s="1"/>
  <c r="N3" i="2"/>
  <c r="P3" i="2" s="1"/>
  <c r="E200"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3" i="3"/>
  <c r="N200" i="3" l="1"/>
  <c r="I199" i="3"/>
  <c r="J199" i="3" s="1"/>
  <c r="G199" i="3"/>
  <c r="H199" i="3" s="1"/>
  <c r="F199" i="3"/>
  <c r="D199" i="3"/>
  <c r="B199" i="3"/>
  <c r="I198" i="3"/>
  <c r="J198" i="3" s="1"/>
  <c r="G198" i="3"/>
  <c r="H198" i="3" s="1"/>
  <c r="F198" i="3"/>
  <c r="D198" i="3"/>
  <c r="B198" i="3"/>
  <c r="I197" i="3"/>
  <c r="J197" i="3" s="1"/>
  <c r="G197" i="3"/>
  <c r="H197" i="3" s="1"/>
  <c r="F197" i="3"/>
  <c r="D197" i="3"/>
  <c r="B197" i="3"/>
  <c r="I196" i="3"/>
  <c r="J196" i="3" s="1"/>
  <c r="G196" i="3"/>
  <c r="H196" i="3" s="1"/>
  <c r="F196" i="3"/>
  <c r="D196" i="3"/>
  <c r="B196" i="3"/>
  <c r="I195" i="3"/>
  <c r="J195" i="3" s="1"/>
  <c r="G195" i="3"/>
  <c r="H195" i="3" s="1"/>
  <c r="F195" i="3"/>
  <c r="D195" i="3"/>
  <c r="B195" i="3"/>
  <c r="I194" i="3"/>
  <c r="J194" i="3" s="1"/>
  <c r="G194" i="3"/>
  <c r="H194" i="3" s="1"/>
  <c r="F194" i="3"/>
  <c r="D194" i="3"/>
  <c r="B194" i="3"/>
  <c r="I193" i="3"/>
  <c r="J193" i="3" s="1"/>
  <c r="G193" i="3"/>
  <c r="H193" i="3" s="1"/>
  <c r="F193" i="3"/>
  <c r="D193" i="3"/>
  <c r="B193" i="3"/>
  <c r="I192" i="3"/>
  <c r="J192" i="3" s="1"/>
  <c r="G192" i="3"/>
  <c r="H192" i="3" s="1"/>
  <c r="F192" i="3"/>
  <c r="D192" i="3"/>
  <c r="B192" i="3"/>
  <c r="I191" i="3"/>
  <c r="J191" i="3" s="1"/>
  <c r="G191" i="3"/>
  <c r="H191" i="3" s="1"/>
  <c r="F191" i="3"/>
  <c r="D191" i="3"/>
  <c r="B191" i="3"/>
  <c r="I190" i="3"/>
  <c r="J190" i="3" s="1"/>
  <c r="G190" i="3"/>
  <c r="H190" i="3" s="1"/>
  <c r="F190" i="3"/>
  <c r="D190" i="3"/>
  <c r="B190" i="3"/>
  <c r="I189" i="3"/>
  <c r="J189" i="3" s="1"/>
  <c r="G189" i="3"/>
  <c r="H189" i="3" s="1"/>
  <c r="F189" i="3"/>
  <c r="D189" i="3"/>
  <c r="B189" i="3"/>
  <c r="I188" i="3"/>
  <c r="J188" i="3" s="1"/>
  <c r="G188" i="3"/>
  <c r="H188" i="3" s="1"/>
  <c r="F188" i="3"/>
  <c r="D188" i="3"/>
  <c r="B188" i="3"/>
  <c r="I187" i="3"/>
  <c r="J187" i="3" s="1"/>
  <c r="G187" i="3"/>
  <c r="H187" i="3" s="1"/>
  <c r="F187" i="3"/>
  <c r="D187" i="3"/>
  <c r="B187" i="3"/>
  <c r="I186" i="3"/>
  <c r="J186" i="3" s="1"/>
  <c r="G186" i="3"/>
  <c r="H186" i="3" s="1"/>
  <c r="F186" i="3"/>
  <c r="D186" i="3"/>
  <c r="B186" i="3"/>
  <c r="I185" i="3"/>
  <c r="J185" i="3" s="1"/>
  <c r="G185" i="3"/>
  <c r="H185" i="3" s="1"/>
  <c r="F185" i="3"/>
  <c r="D185" i="3"/>
  <c r="B185" i="3"/>
  <c r="I184" i="3"/>
  <c r="J184" i="3" s="1"/>
  <c r="G184" i="3"/>
  <c r="H184" i="3" s="1"/>
  <c r="F184" i="3"/>
  <c r="D184" i="3"/>
  <c r="B184" i="3"/>
  <c r="I183" i="3"/>
  <c r="J183" i="3" s="1"/>
  <c r="G183" i="3"/>
  <c r="H183" i="3" s="1"/>
  <c r="F183" i="3"/>
  <c r="D183" i="3"/>
  <c r="B183" i="3"/>
  <c r="I182" i="3"/>
  <c r="J182" i="3" s="1"/>
  <c r="G182" i="3"/>
  <c r="H182" i="3" s="1"/>
  <c r="F182" i="3"/>
  <c r="D182" i="3"/>
  <c r="B182" i="3"/>
  <c r="I181" i="3"/>
  <c r="J181" i="3" s="1"/>
  <c r="G181" i="3"/>
  <c r="H181" i="3" s="1"/>
  <c r="F181" i="3"/>
  <c r="D181" i="3"/>
  <c r="B181" i="3"/>
  <c r="I180" i="3"/>
  <c r="J180" i="3" s="1"/>
  <c r="G180" i="3"/>
  <c r="H180" i="3" s="1"/>
  <c r="F180" i="3"/>
  <c r="D180" i="3"/>
  <c r="B180" i="3"/>
  <c r="I179" i="3"/>
  <c r="J179" i="3" s="1"/>
  <c r="G179" i="3"/>
  <c r="H179" i="3" s="1"/>
  <c r="F179" i="3"/>
  <c r="D179" i="3"/>
  <c r="B179" i="3"/>
  <c r="I178" i="3"/>
  <c r="J178" i="3" s="1"/>
  <c r="G178" i="3"/>
  <c r="H178" i="3" s="1"/>
  <c r="F178" i="3"/>
  <c r="D178" i="3"/>
  <c r="B178" i="3"/>
  <c r="I177" i="3"/>
  <c r="J177" i="3" s="1"/>
  <c r="G177" i="3"/>
  <c r="H177" i="3" s="1"/>
  <c r="F177" i="3"/>
  <c r="D177" i="3"/>
  <c r="B177" i="3"/>
  <c r="I176" i="3"/>
  <c r="J176" i="3" s="1"/>
  <c r="G176" i="3"/>
  <c r="H176" i="3" s="1"/>
  <c r="F176" i="3"/>
  <c r="D176" i="3"/>
  <c r="B176" i="3"/>
  <c r="I175" i="3"/>
  <c r="J175" i="3" s="1"/>
  <c r="G175" i="3"/>
  <c r="H175" i="3" s="1"/>
  <c r="F175" i="3"/>
  <c r="D175" i="3"/>
  <c r="B175" i="3"/>
  <c r="I174" i="3"/>
  <c r="J174" i="3" s="1"/>
  <c r="G174" i="3"/>
  <c r="H174" i="3" s="1"/>
  <c r="F174" i="3"/>
  <c r="D174" i="3"/>
  <c r="B174" i="3"/>
  <c r="I173" i="3"/>
  <c r="J173" i="3" s="1"/>
  <c r="G173" i="3"/>
  <c r="H173" i="3" s="1"/>
  <c r="F173" i="3"/>
  <c r="D173" i="3"/>
  <c r="B173" i="3"/>
  <c r="I172" i="3"/>
  <c r="J172" i="3" s="1"/>
  <c r="G172" i="3"/>
  <c r="H172" i="3" s="1"/>
  <c r="F172" i="3"/>
  <c r="D172" i="3"/>
  <c r="B172" i="3"/>
  <c r="I171" i="3"/>
  <c r="J171" i="3" s="1"/>
  <c r="G171" i="3"/>
  <c r="H171" i="3" s="1"/>
  <c r="F171" i="3"/>
  <c r="D171" i="3"/>
  <c r="B171" i="3"/>
  <c r="I170" i="3"/>
  <c r="J170" i="3" s="1"/>
  <c r="G170" i="3"/>
  <c r="H170" i="3" s="1"/>
  <c r="F170" i="3"/>
  <c r="D170" i="3"/>
  <c r="B170" i="3"/>
  <c r="I169" i="3"/>
  <c r="J169" i="3" s="1"/>
  <c r="G169" i="3"/>
  <c r="H169" i="3" s="1"/>
  <c r="F169" i="3"/>
  <c r="D169" i="3"/>
  <c r="B169" i="3"/>
  <c r="I168" i="3"/>
  <c r="J168" i="3" s="1"/>
  <c r="G168" i="3"/>
  <c r="H168" i="3" s="1"/>
  <c r="F168" i="3"/>
  <c r="D168" i="3"/>
  <c r="B168" i="3"/>
  <c r="I167" i="3"/>
  <c r="J167" i="3" s="1"/>
  <c r="G167" i="3"/>
  <c r="H167" i="3" s="1"/>
  <c r="F167" i="3"/>
  <c r="D167" i="3"/>
  <c r="B167" i="3"/>
  <c r="I166" i="3"/>
  <c r="J166" i="3" s="1"/>
  <c r="G166" i="3"/>
  <c r="H166" i="3" s="1"/>
  <c r="F166" i="3"/>
  <c r="D166" i="3"/>
  <c r="B166" i="3"/>
  <c r="I165" i="3"/>
  <c r="J165" i="3" s="1"/>
  <c r="G165" i="3"/>
  <c r="H165" i="3" s="1"/>
  <c r="F165" i="3"/>
  <c r="D165" i="3"/>
  <c r="B165" i="3"/>
  <c r="I164" i="3"/>
  <c r="J164" i="3" s="1"/>
  <c r="G164" i="3"/>
  <c r="H164" i="3" s="1"/>
  <c r="F164" i="3"/>
  <c r="D164" i="3"/>
  <c r="B164" i="3"/>
  <c r="I163" i="3"/>
  <c r="J163" i="3" s="1"/>
  <c r="G163" i="3"/>
  <c r="H163" i="3" s="1"/>
  <c r="F163" i="3"/>
  <c r="D163" i="3"/>
  <c r="B163" i="3"/>
  <c r="I162" i="3"/>
  <c r="J162" i="3" s="1"/>
  <c r="G162" i="3"/>
  <c r="H162" i="3" s="1"/>
  <c r="F162" i="3"/>
  <c r="D162" i="3"/>
  <c r="B162" i="3"/>
  <c r="I161" i="3"/>
  <c r="J161" i="3" s="1"/>
  <c r="G161" i="3"/>
  <c r="H161" i="3" s="1"/>
  <c r="F161" i="3"/>
  <c r="D161" i="3"/>
  <c r="B161" i="3"/>
  <c r="I160" i="3"/>
  <c r="J160" i="3" s="1"/>
  <c r="G160" i="3"/>
  <c r="H160" i="3" s="1"/>
  <c r="F160" i="3"/>
  <c r="D160" i="3"/>
  <c r="B160" i="3"/>
  <c r="I159" i="3"/>
  <c r="J159" i="3" s="1"/>
  <c r="G159" i="3"/>
  <c r="H159" i="3" s="1"/>
  <c r="F159" i="3"/>
  <c r="D159" i="3"/>
  <c r="B159" i="3"/>
  <c r="I158" i="3"/>
  <c r="J158" i="3" s="1"/>
  <c r="G158" i="3"/>
  <c r="H158" i="3" s="1"/>
  <c r="F158" i="3"/>
  <c r="D158" i="3"/>
  <c r="B158" i="3"/>
  <c r="I157" i="3"/>
  <c r="J157" i="3" s="1"/>
  <c r="G157" i="3"/>
  <c r="H157" i="3" s="1"/>
  <c r="F157" i="3"/>
  <c r="D157" i="3"/>
  <c r="B157" i="3"/>
  <c r="I156" i="3"/>
  <c r="J156" i="3" s="1"/>
  <c r="G156" i="3"/>
  <c r="H156" i="3" s="1"/>
  <c r="F156" i="3"/>
  <c r="D156" i="3"/>
  <c r="B156" i="3"/>
  <c r="I155" i="3"/>
  <c r="J155" i="3" s="1"/>
  <c r="G155" i="3"/>
  <c r="H155" i="3" s="1"/>
  <c r="F155" i="3"/>
  <c r="N155" i="3" s="1"/>
  <c r="D155" i="3"/>
  <c r="B155" i="3"/>
  <c r="I154" i="3"/>
  <c r="J154" i="3" s="1"/>
  <c r="G154" i="3"/>
  <c r="H154" i="3" s="1"/>
  <c r="F154" i="3"/>
  <c r="N154" i="3" s="1"/>
  <c r="D154" i="3"/>
  <c r="B154" i="3"/>
  <c r="I153" i="3"/>
  <c r="J153" i="3" s="1"/>
  <c r="G153" i="3"/>
  <c r="H153" i="3" s="1"/>
  <c r="F153" i="3"/>
  <c r="N153" i="3" s="1"/>
  <c r="D153" i="3"/>
  <c r="B153" i="3"/>
  <c r="I152" i="3"/>
  <c r="J152" i="3" s="1"/>
  <c r="G152" i="3"/>
  <c r="H152" i="3" s="1"/>
  <c r="F152" i="3"/>
  <c r="N152" i="3" s="1"/>
  <c r="D152" i="3"/>
  <c r="B152" i="3"/>
  <c r="I151" i="3"/>
  <c r="J151" i="3" s="1"/>
  <c r="G151" i="3"/>
  <c r="H151" i="3" s="1"/>
  <c r="F151" i="3"/>
  <c r="N151" i="3" s="1"/>
  <c r="D151" i="3"/>
  <c r="B151" i="3"/>
  <c r="I150" i="3"/>
  <c r="J150" i="3" s="1"/>
  <c r="G150" i="3"/>
  <c r="H150" i="3" s="1"/>
  <c r="F150" i="3"/>
  <c r="N150" i="3" s="1"/>
  <c r="D150" i="3"/>
  <c r="B150" i="3"/>
  <c r="I149" i="3"/>
  <c r="J149" i="3" s="1"/>
  <c r="G149" i="3"/>
  <c r="H149" i="3" s="1"/>
  <c r="F149" i="3"/>
  <c r="N149" i="3" s="1"/>
  <c r="D149" i="3"/>
  <c r="B149" i="3"/>
  <c r="I148" i="3"/>
  <c r="J148" i="3" s="1"/>
  <c r="G148" i="3"/>
  <c r="H148" i="3" s="1"/>
  <c r="F148" i="3"/>
  <c r="N148" i="3" s="1"/>
  <c r="D148" i="3"/>
  <c r="B148" i="3"/>
  <c r="I147" i="3"/>
  <c r="J147" i="3" s="1"/>
  <c r="G147" i="3"/>
  <c r="H147" i="3" s="1"/>
  <c r="F147" i="3"/>
  <c r="N147" i="3" s="1"/>
  <c r="D147" i="3"/>
  <c r="B147" i="3"/>
  <c r="I146" i="3"/>
  <c r="J146" i="3" s="1"/>
  <c r="G146" i="3"/>
  <c r="H146" i="3" s="1"/>
  <c r="F146" i="3"/>
  <c r="N146" i="3" s="1"/>
  <c r="D146" i="3"/>
  <c r="B146" i="3"/>
  <c r="I145" i="3"/>
  <c r="J145" i="3" s="1"/>
  <c r="G145" i="3"/>
  <c r="H145" i="3" s="1"/>
  <c r="F145" i="3"/>
  <c r="N145" i="3" s="1"/>
  <c r="D145" i="3"/>
  <c r="B145" i="3"/>
  <c r="I144" i="3"/>
  <c r="J144" i="3" s="1"/>
  <c r="G144" i="3"/>
  <c r="H144" i="3" s="1"/>
  <c r="F144" i="3"/>
  <c r="N144" i="3" s="1"/>
  <c r="D144" i="3"/>
  <c r="B144" i="3"/>
  <c r="I143" i="3"/>
  <c r="J143" i="3" s="1"/>
  <c r="G143" i="3"/>
  <c r="H143" i="3" s="1"/>
  <c r="F143" i="3"/>
  <c r="N143" i="3" s="1"/>
  <c r="D143" i="3"/>
  <c r="B143" i="3"/>
  <c r="I142" i="3"/>
  <c r="J142" i="3" s="1"/>
  <c r="G142" i="3"/>
  <c r="H142" i="3" s="1"/>
  <c r="F142" i="3"/>
  <c r="N142" i="3" s="1"/>
  <c r="D142" i="3"/>
  <c r="B142" i="3"/>
  <c r="I141" i="3"/>
  <c r="J141" i="3" s="1"/>
  <c r="G141" i="3"/>
  <c r="H141" i="3" s="1"/>
  <c r="F141" i="3"/>
  <c r="N141" i="3" s="1"/>
  <c r="D141" i="3"/>
  <c r="B141" i="3"/>
  <c r="I140" i="3"/>
  <c r="J140" i="3" s="1"/>
  <c r="G140" i="3"/>
  <c r="H140" i="3" s="1"/>
  <c r="F140" i="3"/>
  <c r="N140" i="3" s="1"/>
  <c r="D140" i="3"/>
  <c r="B140" i="3"/>
  <c r="I139" i="3"/>
  <c r="J139" i="3" s="1"/>
  <c r="G139" i="3"/>
  <c r="H139" i="3" s="1"/>
  <c r="F139" i="3"/>
  <c r="D139" i="3"/>
  <c r="B139" i="3"/>
  <c r="I138" i="3"/>
  <c r="J138" i="3" s="1"/>
  <c r="G138" i="3"/>
  <c r="H138" i="3" s="1"/>
  <c r="F138" i="3"/>
  <c r="N138" i="3" s="1"/>
  <c r="D138" i="3"/>
  <c r="B138" i="3"/>
  <c r="I137" i="3"/>
  <c r="J137" i="3" s="1"/>
  <c r="G137" i="3"/>
  <c r="H137" i="3" s="1"/>
  <c r="F137" i="3"/>
  <c r="N137" i="3" s="1"/>
  <c r="D137" i="3"/>
  <c r="B137" i="3"/>
  <c r="I136" i="3"/>
  <c r="J136" i="3" s="1"/>
  <c r="G136" i="3"/>
  <c r="H136" i="3" s="1"/>
  <c r="F136" i="3"/>
  <c r="N136" i="3" s="1"/>
  <c r="D136" i="3"/>
  <c r="B136" i="3"/>
  <c r="I135" i="3"/>
  <c r="J135" i="3" s="1"/>
  <c r="G135" i="3"/>
  <c r="H135" i="3" s="1"/>
  <c r="F135" i="3"/>
  <c r="N135" i="3" s="1"/>
  <c r="D135" i="3"/>
  <c r="B135" i="3"/>
  <c r="I134" i="3"/>
  <c r="J134" i="3" s="1"/>
  <c r="G134" i="3"/>
  <c r="H134" i="3" s="1"/>
  <c r="F134" i="3"/>
  <c r="N134" i="3" s="1"/>
  <c r="D134" i="3"/>
  <c r="B134" i="3"/>
  <c r="I133" i="3"/>
  <c r="J133" i="3" s="1"/>
  <c r="G133" i="3"/>
  <c r="H133" i="3" s="1"/>
  <c r="F133" i="3"/>
  <c r="N133" i="3" s="1"/>
  <c r="D133" i="3"/>
  <c r="B133" i="3"/>
  <c r="I132" i="3"/>
  <c r="J132" i="3" s="1"/>
  <c r="G132" i="3"/>
  <c r="H132" i="3" s="1"/>
  <c r="F132" i="3"/>
  <c r="N132" i="3" s="1"/>
  <c r="D132" i="3"/>
  <c r="B132" i="3"/>
  <c r="I131" i="3"/>
  <c r="J131" i="3" s="1"/>
  <c r="G131" i="3"/>
  <c r="H131" i="3" s="1"/>
  <c r="F131" i="3"/>
  <c r="N131" i="3" s="1"/>
  <c r="D131" i="3"/>
  <c r="B131" i="3"/>
  <c r="I130" i="3"/>
  <c r="J130" i="3" s="1"/>
  <c r="G130" i="3"/>
  <c r="H130" i="3" s="1"/>
  <c r="F130" i="3"/>
  <c r="N130" i="3" s="1"/>
  <c r="D130" i="3"/>
  <c r="B130" i="3"/>
  <c r="I129" i="3"/>
  <c r="J129" i="3" s="1"/>
  <c r="G129" i="3"/>
  <c r="H129" i="3" s="1"/>
  <c r="F129" i="3"/>
  <c r="N129" i="3" s="1"/>
  <c r="D129" i="3"/>
  <c r="B129" i="3"/>
  <c r="I128" i="3"/>
  <c r="J128" i="3" s="1"/>
  <c r="G128" i="3"/>
  <c r="H128" i="3" s="1"/>
  <c r="F128" i="3"/>
  <c r="N128" i="3" s="1"/>
  <c r="D128" i="3"/>
  <c r="B128" i="3"/>
  <c r="I127" i="3"/>
  <c r="J127" i="3" s="1"/>
  <c r="G127" i="3"/>
  <c r="H127" i="3" s="1"/>
  <c r="F127" i="3"/>
  <c r="N127" i="3" s="1"/>
  <c r="D127" i="3"/>
  <c r="B127" i="3"/>
  <c r="I126" i="3"/>
  <c r="J126" i="3" s="1"/>
  <c r="G126" i="3"/>
  <c r="H126" i="3" s="1"/>
  <c r="F126" i="3"/>
  <c r="N126" i="3" s="1"/>
  <c r="D126" i="3"/>
  <c r="B126" i="3"/>
  <c r="I125" i="3"/>
  <c r="J125" i="3" s="1"/>
  <c r="G125" i="3"/>
  <c r="H125" i="3" s="1"/>
  <c r="F125" i="3"/>
  <c r="N125" i="3" s="1"/>
  <c r="D125" i="3"/>
  <c r="B125" i="3"/>
  <c r="I124" i="3"/>
  <c r="J124" i="3" s="1"/>
  <c r="G124" i="3"/>
  <c r="H124" i="3" s="1"/>
  <c r="F124" i="3"/>
  <c r="N124" i="3" s="1"/>
  <c r="D124" i="3"/>
  <c r="B124" i="3"/>
  <c r="I123" i="3"/>
  <c r="J123" i="3" s="1"/>
  <c r="G123" i="3"/>
  <c r="H123" i="3" s="1"/>
  <c r="F123" i="3"/>
  <c r="N123" i="3" s="1"/>
  <c r="D123" i="3"/>
  <c r="B123" i="3"/>
  <c r="I122" i="3"/>
  <c r="J122" i="3" s="1"/>
  <c r="G122" i="3"/>
  <c r="H122" i="3" s="1"/>
  <c r="F122" i="3"/>
  <c r="N122" i="3" s="1"/>
  <c r="D122" i="3"/>
  <c r="B122" i="3"/>
  <c r="I121" i="3"/>
  <c r="J121" i="3" s="1"/>
  <c r="G121" i="3"/>
  <c r="H121" i="3" s="1"/>
  <c r="F121" i="3"/>
  <c r="N121" i="3" s="1"/>
  <c r="D121" i="3"/>
  <c r="B121" i="3"/>
  <c r="I120" i="3"/>
  <c r="J120" i="3" s="1"/>
  <c r="G120" i="3"/>
  <c r="H120" i="3" s="1"/>
  <c r="F120" i="3"/>
  <c r="N120" i="3" s="1"/>
  <c r="D120" i="3"/>
  <c r="B120" i="3"/>
  <c r="I119" i="3"/>
  <c r="J119" i="3" s="1"/>
  <c r="G119" i="3"/>
  <c r="H119" i="3" s="1"/>
  <c r="F119" i="3"/>
  <c r="N119" i="3" s="1"/>
  <c r="D119" i="3"/>
  <c r="B119" i="3"/>
  <c r="I118" i="3"/>
  <c r="J118" i="3" s="1"/>
  <c r="G118" i="3"/>
  <c r="H118" i="3" s="1"/>
  <c r="F118" i="3"/>
  <c r="N118" i="3" s="1"/>
  <c r="D118" i="3"/>
  <c r="B118" i="3"/>
  <c r="I117" i="3"/>
  <c r="J117" i="3" s="1"/>
  <c r="G117" i="3"/>
  <c r="H117" i="3" s="1"/>
  <c r="F117" i="3"/>
  <c r="N117" i="3" s="1"/>
  <c r="D117" i="3"/>
  <c r="B117" i="3"/>
  <c r="I116" i="3"/>
  <c r="J116" i="3" s="1"/>
  <c r="G116" i="3"/>
  <c r="H116" i="3" s="1"/>
  <c r="F116" i="3"/>
  <c r="D116" i="3"/>
  <c r="B116" i="3"/>
  <c r="I115" i="3"/>
  <c r="J115" i="3" s="1"/>
  <c r="G115" i="3"/>
  <c r="H115" i="3" s="1"/>
  <c r="F115" i="3"/>
  <c r="D115" i="3"/>
  <c r="B115" i="3"/>
  <c r="I114" i="3"/>
  <c r="J114" i="3" s="1"/>
  <c r="G114" i="3"/>
  <c r="H114" i="3" s="1"/>
  <c r="F114" i="3"/>
  <c r="D114" i="3"/>
  <c r="B114" i="3"/>
  <c r="I113" i="3"/>
  <c r="J113" i="3" s="1"/>
  <c r="G113" i="3"/>
  <c r="H113" i="3" s="1"/>
  <c r="F113" i="3"/>
  <c r="N113" i="3" s="1"/>
  <c r="D113" i="3"/>
  <c r="B113" i="3"/>
  <c r="I112" i="3"/>
  <c r="J112" i="3" s="1"/>
  <c r="G112" i="3"/>
  <c r="H112" i="3" s="1"/>
  <c r="F112" i="3"/>
  <c r="D112" i="3"/>
  <c r="B112" i="3"/>
  <c r="I111" i="3"/>
  <c r="J111" i="3" s="1"/>
  <c r="G111" i="3"/>
  <c r="H111" i="3" s="1"/>
  <c r="F111" i="3"/>
  <c r="N111" i="3" s="1"/>
  <c r="D111" i="3"/>
  <c r="B111" i="3"/>
  <c r="I110" i="3"/>
  <c r="J110" i="3" s="1"/>
  <c r="G110" i="3"/>
  <c r="H110" i="3" s="1"/>
  <c r="F110" i="3"/>
  <c r="N110" i="3" s="1"/>
  <c r="D110" i="3"/>
  <c r="B110" i="3"/>
  <c r="I109" i="3"/>
  <c r="J109" i="3" s="1"/>
  <c r="G109" i="3"/>
  <c r="H109" i="3" s="1"/>
  <c r="F109" i="3"/>
  <c r="N109" i="3" s="1"/>
  <c r="D109" i="3"/>
  <c r="B109" i="3"/>
  <c r="I108" i="3"/>
  <c r="J108" i="3" s="1"/>
  <c r="G108" i="3"/>
  <c r="H108" i="3" s="1"/>
  <c r="F108" i="3"/>
  <c r="N108" i="3" s="1"/>
  <c r="D108" i="3"/>
  <c r="B108" i="3"/>
  <c r="I107" i="3"/>
  <c r="J107" i="3" s="1"/>
  <c r="G107" i="3"/>
  <c r="H107" i="3" s="1"/>
  <c r="F107" i="3"/>
  <c r="N107" i="3" s="1"/>
  <c r="D107" i="3"/>
  <c r="B107" i="3"/>
  <c r="I106" i="3"/>
  <c r="J106" i="3" s="1"/>
  <c r="G106" i="3"/>
  <c r="H106" i="3" s="1"/>
  <c r="F106" i="3"/>
  <c r="N106" i="3" s="1"/>
  <c r="D106" i="3"/>
  <c r="B106" i="3"/>
  <c r="I105" i="3"/>
  <c r="J105" i="3" s="1"/>
  <c r="G105" i="3"/>
  <c r="H105" i="3" s="1"/>
  <c r="F105" i="3"/>
  <c r="N105" i="3" s="1"/>
  <c r="D105" i="3"/>
  <c r="B105" i="3"/>
  <c r="I104" i="3"/>
  <c r="J104" i="3" s="1"/>
  <c r="G104" i="3"/>
  <c r="H104" i="3" s="1"/>
  <c r="F104" i="3"/>
  <c r="N104" i="3" s="1"/>
  <c r="D104" i="3"/>
  <c r="B104" i="3"/>
  <c r="I103" i="3"/>
  <c r="J103" i="3" s="1"/>
  <c r="G103" i="3"/>
  <c r="H103" i="3" s="1"/>
  <c r="F103" i="3"/>
  <c r="N103" i="3" s="1"/>
  <c r="D103" i="3"/>
  <c r="B103" i="3"/>
  <c r="I102" i="3"/>
  <c r="J102" i="3" s="1"/>
  <c r="G102" i="3"/>
  <c r="H102" i="3" s="1"/>
  <c r="F102" i="3"/>
  <c r="N102" i="3" s="1"/>
  <c r="D102" i="3"/>
  <c r="B102" i="3"/>
  <c r="I101" i="3"/>
  <c r="J101" i="3" s="1"/>
  <c r="G101" i="3"/>
  <c r="H101" i="3" s="1"/>
  <c r="F101" i="3"/>
  <c r="N101" i="3" s="1"/>
  <c r="D101" i="3"/>
  <c r="B101" i="3"/>
  <c r="I100" i="3"/>
  <c r="J100" i="3" s="1"/>
  <c r="G100" i="3"/>
  <c r="H100" i="3" s="1"/>
  <c r="F100" i="3"/>
  <c r="N100" i="3" s="1"/>
  <c r="D100" i="3"/>
  <c r="B100" i="3"/>
  <c r="I99" i="3"/>
  <c r="J99" i="3" s="1"/>
  <c r="G99" i="3"/>
  <c r="H99" i="3" s="1"/>
  <c r="F99" i="3"/>
  <c r="N99" i="3" s="1"/>
  <c r="D99" i="3"/>
  <c r="B99" i="3"/>
  <c r="I98" i="3"/>
  <c r="J98" i="3" s="1"/>
  <c r="G98" i="3"/>
  <c r="H98" i="3" s="1"/>
  <c r="F98" i="3"/>
  <c r="N98" i="3" s="1"/>
  <c r="D98" i="3"/>
  <c r="B98" i="3"/>
  <c r="I97" i="3"/>
  <c r="J97" i="3" s="1"/>
  <c r="G97" i="3"/>
  <c r="H97" i="3" s="1"/>
  <c r="F97" i="3"/>
  <c r="N97" i="3" s="1"/>
  <c r="D97" i="3"/>
  <c r="B97" i="3"/>
  <c r="I96" i="3"/>
  <c r="J96" i="3" s="1"/>
  <c r="G96" i="3"/>
  <c r="H96" i="3" s="1"/>
  <c r="F96" i="3"/>
  <c r="N96" i="3" s="1"/>
  <c r="D96" i="3"/>
  <c r="B96" i="3"/>
  <c r="I95" i="3"/>
  <c r="J95" i="3" s="1"/>
  <c r="G95" i="3"/>
  <c r="H95" i="3" s="1"/>
  <c r="F95" i="3"/>
  <c r="N95" i="3" s="1"/>
  <c r="D95" i="3"/>
  <c r="B95" i="3"/>
  <c r="I94" i="3"/>
  <c r="J94" i="3" s="1"/>
  <c r="G94" i="3"/>
  <c r="H94" i="3" s="1"/>
  <c r="F94" i="3"/>
  <c r="N94" i="3" s="1"/>
  <c r="D94" i="3"/>
  <c r="B94" i="3"/>
  <c r="I93" i="3"/>
  <c r="J93" i="3" s="1"/>
  <c r="G93" i="3"/>
  <c r="H93" i="3" s="1"/>
  <c r="F93" i="3"/>
  <c r="N93" i="3" s="1"/>
  <c r="D93" i="3"/>
  <c r="B93" i="3"/>
  <c r="I92" i="3"/>
  <c r="J92" i="3" s="1"/>
  <c r="G92" i="3"/>
  <c r="H92" i="3" s="1"/>
  <c r="F92" i="3"/>
  <c r="N92" i="3" s="1"/>
  <c r="D92" i="3"/>
  <c r="B92" i="3"/>
  <c r="I91" i="3"/>
  <c r="J91" i="3" s="1"/>
  <c r="G91" i="3"/>
  <c r="H91" i="3" s="1"/>
  <c r="F91" i="3"/>
  <c r="N91" i="3" s="1"/>
  <c r="D91" i="3"/>
  <c r="B91" i="3"/>
  <c r="I90" i="3"/>
  <c r="J90" i="3" s="1"/>
  <c r="G90" i="3"/>
  <c r="H90" i="3" s="1"/>
  <c r="F90" i="3"/>
  <c r="N90" i="3" s="1"/>
  <c r="D90" i="3"/>
  <c r="B90" i="3"/>
  <c r="I89" i="3"/>
  <c r="J89" i="3" s="1"/>
  <c r="G89" i="3"/>
  <c r="H89" i="3" s="1"/>
  <c r="F89" i="3"/>
  <c r="N89" i="3" s="1"/>
  <c r="D89" i="3"/>
  <c r="B89" i="3"/>
  <c r="I88" i="3"/>
  <c r="J88" i="3" s="1"/>
  <c r="G88" i="3"/>
  <c r="H88" i="3" s="1"/>
  <c r="F88" i="3"/>
  <c r="N88" i="3" s="1"/>
  <c r="D88" i="3"/>
  <c r="B88" i="3"/>
  <c r="I87" i="3"/>
  <c r="J87" i="3" s="1"/>
  <c r="G87" i="3"/>
  <c r="H87" i="3" s="1"/>
  <c r="F87" i="3"/>
  <c r="N87" i="3" s="1"/>
  <c r="D87" i="3"/>
  <c r="B87" i="3"/>
  <c r="I86" i="3"/>
  <c r="J86" i="3" s="1"/>
  <c r="G86" i="3"/>
  <c r="H86" i="3" s="1"/>
  <c r="F86" i="3"/>
  <c r="N86" i="3" s="1"/>
  <c r="D86" i="3"/>
  <c r="B86" i="3"/>
  <c r="I85" i="3"/>
  <c r="J85" i="3" s="1"/>
  <c r="G85" i="3"/>
  <c r="H85" i="3" s="1"/>
  <c r="F85" i="3"/>
  <c r="N85" i="3" s="1"/>
  <c r="D85" i="3"/>
  <c r="B85" i="3"/>
  <c r="I84" i="3"/>
  <c r="J84" i="3" s="1"/>
  <c r="G84" i="3"/>
  <c r="H84" i="3" s="1"/>
  <c r="F84" i="3"/>
  <c r="N84" i="3" s="1"/>
  <c r="D84" i="3"/>
  <c r="B84" i="3"/>
  <c r="I83" i="3"/>
  <c r="J83" i="3" s="1"/>
  <c r="G83" i="3"/>
  <c r="H83" i="3" s="1"/>
  <c r="F83" i="3"/>
  <c r="N83" i="3" s="1"/>
  <c r="D83" i="3"/>
  <c r="B83" i="3"/>
  <c r="I82" i="3"/>
  <c r="J82" i="3" s="1"/>
  <c r="G82" i="3"/>
  <c r="H82" i="3" s="1"/>
  <c r="F82" i="3"/>
  <c r="N82" i="3" s="1"/>
  <c r="D82" i="3"/>
  <c r="B82" i="3"/>
  <c r="I81" i="3"/>
  <c r="J81" i="3" s="1"/>
  <c r="G81" i="3"/>
  <c r="H81" i="3" s="1"/>
  <c r="F81" i="3"/>
  <c r="N81" i="3" s="1"/>
  <c r="D81" i="3"/>
  <c r="B81" i="3"/>
  <c r="I80" i="3"/>
  <c r="J80" i="3" s="1"/>
  <c r="G80" i="3"/>
  <c r="H80" i="3" s="1"/>
  <c r="F80" i="3"/>
  <c r="N80" i="3" s="1"/>
  <c r="D80" i="3"/>
  <c r="B80" i="3"/>
  <c r="I79" i="3"/>
  <c r="J79" i="3" s="1"/>
  <c r="G79" i="3"/>
  <c r="H79" i="3" s="1"/>
  <c r="F79" i="3"/>
  <c r="N79" i="3" s="1"/>
  <c r="D79" i="3"/>
  <c r="B79" i="3"/>
  <c r="I78" i="3"/>
  <c r="J78" i="3" s="1"/>
  <c r="G78" i="3"/>
  <c r="H78" i="3" s="1"/>
  <c r="F78" i="3"/>
  <c r="N78" i="3" s="1"/>
  <c r="D78" i="3"/>
  <c r="B78" i="3"/>
  <c r="I77" i="3"/>
  <c r="J77" i="3" s="1"/>
  <c r="G77" i="3"/>
  <c r="H77" i="3" s="1"/>
  <c r="F77" i="3"/>
  <c r="N77" i="3" s="1"/>
  <c r="D77" i="3"/>
  <c r="B77" i="3"/>
  <c r="I76" i="3"/>
  <c r="J76" i="3" s="1"/>
  <c r="G76" i="3"/>
  <c r="H76" i="3" s="1"/>
  <c r="F76" i="3"/>
  <c r="N76" i="3" s="1"/>
  <c r="D76" i="3"/>
  <c r="B76" i="3"/>
  <c r="I75" i="3"/>
  <c r="J75" i="3" s="1"/>
  <c r="G75" i="3"/>
  <c r="H75" i="3" s="1"/>
  <c r="F75" i="3"/>
  <c r="N75" i="3" s="1"/>
  <c r="D75" i="3"/>
  <c r="B75" i="3"/>
  <c r="I74" i="3"/>
  <c r="J74" i="3" s="1"/>
  <c r="G74" i="3"/>
  <c r="H74" i="3" s="1"/>
  <c r="F74" i="3"/>
  <c r="N74" i="3" s="1"/>
  <c r="D74" i="3"/>
  <c r="B74" i="3"/>
  <c r="I73" i="3"/>
  <c r="J73" i="3" s="1"/>
  <c r="G73" i="3"/>
  <c r="H73" i="3" s="1"/>
  <c r="F73" i="3"/>
  <c r="N73" i="3" s="1"/>
  <c r="D73" i="3"/>
  <c r="B73" i="3"/>
  <c r="I72" i="3"/>
  <c r="J72" i="3" s="1"/>
  <c r="G72" i="3"/>
  <c r="H72" i="3" s="1"/>
  <c r="F72" i="3"/>
  <c r="N72" i="3" s="1"/>
  <c r="D72" i="3"/>
  <c r="B72" i="3"/>
  <c r="I71" i="3"/>
  <c r="J71" i="3" s="1"/>
  <c r="G71" i="3"/>
  <c r="H71" i="3" s="1"/>
  <c r="F71" i="3"/>
  <c r="N71" i="3" s="1"/>
  <c r="D71" i="3"/>
  <c r="B71" i="3"/>
  <c r="I70" i="3"/>
  <c r="J70" i="3" s="1"/>
  <c r="G70" i="3"/>
  <c r="H70" i="3" s="1"/>
  <c r="F70" i="3"/>
  <c r="N70" i="3" s="1"/>
  <c r="D70" i="3"/>
  <c r="B70" i="3"/>
  <c r="I69" i="3"/>
  <c r="J69" i="3" s="1"/>
  <c r="G69" i="3"/>
  <c r="H69" i="3" s="1"/>
  <c r="F69" i="3"/>
  <c r="N69" i="3" s="1"/>
  <c r="D69" i="3"/>
  <c r="B69" i="3"/>
  <c r="I68" i="3"/>
  <c r="J68" i="3" s="1"/>
  <c r="G68" i="3"/>
  <c r="H68" i="3" s="1"/>
  <c r="F68" i="3"/>
  <c r="N68" i="3" s="1"/>
  <c r="D68" i="3"/>
  <c r="B68" i="3"/>
  <c r="I67" i="3"/>
  <c r="J67" i="3" s="1"/>
  <c r="G67" i="3"/>
  <c r="H67" i="3" s="1"/>
  <c r="F67" i="3"/>
  <c r="N67" i="3" s="1"/>
  <c r="D67" i="3"/>
  <c r="B67" i="3"/>
  <c r="I66" i="3"/>
  <c r="J66" i="3" s="1"/>
  <c r="G66" i="3"/>
  <c r="H66" i="3" s="1"/>
  <c r="F66" i="3"/>
  <c r="N66" i="3" s="1"/>
  <c r="D66" i="3"/>
  <c r="B66" i="3"/>
  <c r="I65" i="3"/>
  <c r="J65" i="3" s="1"/>
  <c r="G65" i="3"/>
  <c r="H65" i="3" s="1"/>
  <c r="F65" i="3"/>
  <c r="N65" i="3" s="1"/>
  <c r="D65" i="3"/>
  <c r="B65" i="3"/>
  <c r="I64" i="3"/>
  <c r="J64" i="3" s="1"/>
  <c r="G64" i="3"/>
  <c r="H64" i="3" s="1"/>
  <c r="F64" i="3"/>
  <c r="N64" i="3" s="1"/>
  <c r="D64" i="3"/>
  <c r="B64" i="3"/>
  <c r="I63" i="3"/>
  <c r="J63" i="3" s="1"/>
  <c r="G63" i="3"/>
  <c r="H63" i="3" s="1"/>
  <c r="F63" i="3"/>
  <c r="N63" i="3" s="1"/>
  <c r="D63" i="3"/>
  <c r="B63" i="3"/>
  <c r="I62" i="3"/>
  <c r="J62" i="3" s="1"/>
  <c r="G62" i="3"/>
  <c r="H62" i="3" s="1"/>
  <c r="F62" i="3"/>
  <c r="N62" i="3" s="1"/>
  <c r="D62" i="3"/>
  <c r="B62" i="3"/>
  <c r="I61" i="3"/>
  <c r="J61" i="3" s="1"/>
  <c r="G61" i="3"/>
  <c r="H61" i="3" s="1"/>
  <c r="F61" i="3"/>
  <c r="N61" i="3" s="1"/>
  <c r="D61" i="3"/>
  <c r="B61" i="3"/>
  <c r="I60" i="3"/>
  <c r="J60" i="3" s="1"/>
  <c r="G60" i="3"/>
  <c r="H60" i="3" s="1"/>
  <c r="F60" i="3"/>
  <c r="N60" i="3" s="1"/>
  <c r="D60" i="3"/>
  <c r="B60" i="3"/>
  <c r="I59" i="3"/>
  <c r="J59" i="3" s="1"/>
  <c r="G59" i="3"/>
  <c r="H59" i="3" s="1"/>
  <c r="F59" i="3"/>
  <c r="N59" i="3" s="1"/>
  <c r="D59" i="3"/>
  <c r="B59" i="3"/>
  <c r="I58" i="3"/>
  <c r="J58" i="3" s="1"/>
  <c r="G58" i="3"/>
  <c r="H58" i="3" s="1"/>
  <c r="F58" i="3"/>
  <c r="D58" i="3"/>
  <c r="B58" i="3"/>
  <c r="I57" i="3"/>
  <c r="J57" i="3" s="1"/>
  <c r="G57" i="3"/>
  <c r="H57" i="3" s="1"/>
  <c r="F57" i="3"/>
  <c r="D57" i="3"/>
  <c r="B57" i="3"/>
  <c r="I56" i="3"/>
  <c r="J56" i="3" s="1"/>
  <c r="G56" i="3"/>
  <c r="H56" i="3" s="1"/>
  <c r="F56" i="3"/>
  <c r="N56" i="3" s="1"/>
  <c r="D56" i="3"/>
  <c r="B56" i="3"/>
  <c r="I55" i="3"/>
  <c r="J55" i="3" s="1"/>
  <c r="G55" i="3"/>
  <c r="H55" i="3" s="1"/>
  <c r="F55" i="3"/>
  <c r="N55" i="3" s="1"/>
  <c r="D55" i="3"/>
  <c r="B55" i="3"/>
  <c r="I54" i="3"/>
  <c r="J54" i="3" s="1"/>
  <c r="G54" i="3"/>
  <c r="H54" i="3" s="1"/>
  <c r="F54" i="3"/>
  <c r="N54" i="3" s="1"/>
  <c r="D54" i="3"/>
  <c r="B54" i="3"/>
  <c r="I53" i="3"/>
  <c r="J53" i="3" s="1"/>
  <c r="G53" i="3"/>
  <c r="H53" i="3" s="1"/>
  <c r="F53" i="3"/>
  <c r="N53" i="3" s="1"/>
  <c r="D53" i="3"/>
  <c r="B53" i="3"/>
  <c r="I52" i="3"/>
  <c r="J52" i="3" s="1"/>
  <c r="G52" i="3"/>
  <c r="H52" i="3" s="1"/>
  <c r="F52" i="3"/>
  <c r="N52" i="3" s="1"/>
  <c r="D52" i="3"/>
  <c r="B52" i="3"/>
  <c r="I51" i="3"/>
  <c r="J51" i="3" s="1"/>
  <c r="G51" i="3"/>
  <c r="H51" i="3" s="1"/>
  <c r="F51" i="3"/>
  <c r="N51" i="3" s="1"/>
  <c r="D51" i="3"/>
  <c r="B51" i="3"/>
  <c r="I50" i="3"/>
  <c r="J50" i="3" s="1"/>
  <c r="G50" i="3"/>
  <c r="H50" i="3" s="1"/>
  <c r="F50" i="3"/>
  <c r="D50" i="3"/>
  <c r="B50" i="3"/>
  <c r="I49" i="3"/>
  <c r="J49" i="3" s="1"/>
  <c r="G49" i="3"/>
  <c r="H49" i="3" s="1"/>
  <c r="F49" i="3"/>
  <c r="D49" i="3"/>
  <c r="B49" i="3"/>
  <c r="I48" i="3"/>
  <c r="J48" i="3" s="1"/>
  <c r="G48" i="3"/>
  <c r="H48" i="3" s="1"/>
  <c r="F48" i="3"/>
  <c r="D48" i="3"/>
  <c r="B48" i="3"/>
  <c r="I47" i="3"/>
  <c r="J47" i="3" s="1"/>
  <c r="G47" i="3"/>
  <c r="H47" i="3" s="1"/>
  <c r="F47" i="3"/>
  <c r="D47" i="3"/>
  <c r="B47" i="3"/>
  <c r="I46" i="3"/>
  <c r="J46" i="3" s="1"/>
  <c r="G46" i="3"/>
  <c r="H46" i="3" s="1"/>
  <c r="F46" i="3"/>
  <c r="D46" i="3"/>
  <c r="B46" i="3"/>
  <c r="I45" i="3"/>
  <c r="J45" i="3" s="1"/>
  <c r="G45" i="3"/>
  <c r="H45" i="3" s="1"/>
  <c r="F45" i="3"/>
  <c r="N45" i="3" s="1"/>
  <c r="D45" i="3"/>
  <c r="B45" i="3"/>
  <c r="I44" i="3"/>
  <c r="J44" i="3" s="1"/>
  <c r="G44" i="3"/>
  <c r="H44" i="3" s="1"/>
  <c r="F44" i="3"/>
  <c r="N44" i="3" s="1"/>
  <c r="D44" i="3"/>
  <c r="B44" i="3"/>
  <c r="I43" i="3"/>
  <c r="J43" i="3" s="1"/>
  <c r="G43" i="3"/>
  <c r="H43" i="3" s="1"/>
  <c r="F43" i="3"/>
  <c r="N43" i="3" s="1"/>
  <c r="D43" i="3"/>
  <c r="B43" i="3"/>
  <c r="I42" i="3"/>
  <c r="J42" i="3" s="1"/>
  <c r="G42" i="3"/>
  <c r="H42" i="3" s="1"/>
  <c r="F42" i="3"/>
  <c r="N42" i="3" s="1"/>
  <c r="D42" i="3"/>
  <c r="B42" i="3"/>
  <c r="I41" i="3"/>
  <c r="J41" i="3" s="1"/>
  <c r="G41" i="3"/>
  <c r="H41" i="3" s="1"/>
  <c r="F41" i="3"/>
  <c r="N41" i="3" s="1"/>
  <c r="D41" i="3"/>
  <c r="B41" i="3"/>
  <c r="I40" i="3"/>
  <c r="J40" i="3" s="1"/>
  <c r="G40" i="3"/>
  <c r="H40" i="3" s="1"/>
  <c r="F40" i="3"/>
  <c r="N40" i="3" s="1"/>
  <c r="D40" i="3"/>
  <c r="B40" i="3"/>
  <c r="I39" i="3"/>
  <c r="J39" i="3" s="1"/>
  <c r="G39" i="3"/>
  <c r="H39" i="3" s="1"/>
  <c r="F39" i="3"/>
  <c r="N39" i="3" s="1"/>
  <c r="D39" i="3"/>
  <c r="B39" i="3"/>
  <c r="I38" i="3"/>
  <c r="J38" i="3" s="1"/>
  <c r="G38" i="3"/>
  <c r="H38" i="3" s="1"/>
  <c r="F38" i="3"/>
  <c r="N38" i="3" s="1"/>
  <c r="D38" i="3"/>
  <c r="B38" i="3"/>
  <c r="I37" i="3"/>
  <c r="J37" i="3" s="1"/>
  <c r="G37" i="3"/>
  <c r="H37" i="3" s="1"/>
  <c r="F37" i="3"/>
  <c r="N37" i="3" s="1"/>
  <c r="D37" i="3"/>
  <c r="B37" i="3"/>
  <c r="I36" i="3"/>
  <c r="J36" i="3" s="1"/>
  <c r="G36" i="3"/>
  <c r="H36" i="3" s="1"/>
  <c r="F36" i="3"/>
  <c r="N36" i="3" s="1"/>
  <c r="D36" i="3"/>
  <c r="B36" i="3"/>
  <c r="I35" i="3"/>
  <c r="J35" i="3" s="1"/>
  <c r="G35" i="3"/>
  <c r="H35" i="3" s="1"/>
  <c r="F35" i="3"/>
  <c r="N35" i="3" s="1"/>
  <c r="D35" i="3"/>
  <c r="B35" i="3"/>
  <c r="I34" i="3"/>
  <c r="J34" i="3" s="1"/>
  <c r="G34" i="3"/>
  <c r="H34" i="3" s="1"/>
  <c r="F34" i="3"/>
  <c r="N34" i="3" s="1"/>
  <c r="D34" i="3"/>
  <c r="B34" i="3"/>
  <c r="I33" i="3"/>
  <c r="J33" i="3" s="1"/>
  <c r="G33" i="3"/>
  <c r="H33" i="3" s="1"/>
  <c r="F33" i="3"/>
  <c r="N33" i="3" s="1"/>
  <c r="D33" i="3"/>
  <c r="B33" i="3"/>
  <c r="I32" i="3"/>
  <c r="J32" i="3" s="1"/>
  <c r="G32" i="3"/>
  <c r="H32" i="3" s="1"/>
  <c r="F32" i="3"/>
  <c r="N32" i="3" s="1"/>
  <c r="D32" i="3"/>
  <c r="B32" i="3"/>
  <c r="I31" i="3"/>
  <c r="J31" i="3" s="1"/>
  <c r="G31" i="3"/>
  <c r="H31" i="3" s="1"/>
  <c r="F31" i="3"/>
  <c r="N31" i="3" s="1"/>
  <c r="D31" i="3"/>
  <c r="B31" i="3"/>
  <c r="I30" i="3"/>
  <c r="J30" i="3" s="1"/>
  <c r="G30" i="3"/>
  <c r="H30" i="3" s="1"/>
  <c r="F30" i="3"/>
  <c r="N30" i="3" s="1"/>
  <c r="D30" i="3"/>
  <c r="B30" i="3"/>
  <c r="I29" i="3"/>
  <c r="J29" i="3" s="1"/>
  <c r="G29" i="3"/>
  <c r="H29" i="3" s="1"/>
  <c r="F29" i="3"/>
  <c r="N29" i="3" s="1"/>
  <c r="D29" i="3"/>
  <c r="B29" i="3"/>
  <c r="I28" i="3"/>
  <c r="J28" i="3" s="1"/>
  <c r="G28" i="3"/>
  <c r="H28" i="3" s="1"/>
  <c r="F28" i="3"/>
  <c r="N28" i="3" s="1"/>
  <c r="D28" i="3"/>
  <c r="B28" i="3"/>
  <c r="I27" i="3"/>
  <c r="J27" i="3" s="1"/>
  <c r="G27" i="3"/>
  <c r="H27" i="3" s="1"/>
  <c r="F27" i="3"/>
  <c r="N27" i="3" s="1"/>
  <c r="D27" i="3"/>
  <c r="B27" i="3"/>
  <c r="I26" i="3"/>
  <c r="J26" i="3" s="1"/>
  <c r="G26" i="3"/>
  <c r="H26" i="3" s="1"/>
  <c r="F26" i="3"/>
  <c r="N26" i="3" s="1"/>
  <c r="D26" i="3"/>
  <c r="B26" i="3"/>
  <c r="I25" i="3"/>
  <c r="J25" i="3" s="1"/>
  <c r="G25" i="3"/>
  <c r="H25" i="3" s="1"/>
  <c r="F25" i="3"/>
  <c r="N25" i="3" s="1"/>
  <c r="D25" i="3"/>
  <c r="B25" i="3"/>
  <c r="I24" i="3"/>
  <c r="J24" i="3" s="1"/>
  <c r="G24" i="3"/>
  <c r="H24" i="3" s="1"/>
  <c r="F24" i="3"/>
  <c r="N24" i="3" s="1"/>
  <c r="D24" i="3"/>
  <c r="B24" i="3"/>
  <c r="I23" i="3"/>
  <c r="J23" i="3" s="1"/>
  <c r="G23" i="3"/>
  <c r="H23" i="3" s="1"/>
  <c r="F23" i="3"/>
  <c r="N23" i="3" s="1"/>
  <c r="D23" i="3"/>
  <c r="B23" i="3"/>
  <c r="I22" i="3"/>
  <c r="J22" i="3" s="1"/>
  <c r="G22" i="3"/>
  <c r="H22" i="3" s="1"/>
  <c r="F22" i="3"/>
  <c r="N22" i="3" s="1"/>
  <c r="D22" i="3"/>
  <c r="B22" i="3"/>
  <c r="I21" i="3"/>
  <c r="J21" i="3" s="1"/>
  <c r="G21" i="3"/>
  <c r="H21" i="3" s="1"/>
  <c r="F21" i="3"/>
  <c r="N21" i="3" s="1"/>
  <c r="D21" i="3"/>
  <c r="B21" i="3"/>
  <c r="I20" i="3"/>
  <c r="J20" i="3" s="1"/>
  <c r="G20" i="3"/>
  <c r="H20" i="3" s="1"/>
  <c r="F20" i="3"/>
  <c r="N20" i="3" s="1"/>
  <c r="D20" i="3"/>
  <c r="B20" i="3"/>
  <c r="I19" i="3"/>
  <c r="J19" i="3" s="1"/>
  <c r="G19" i="3"/>
  <c r="H19" i="3" s="1"/>
  <c r="F19" i="3"/>
  <c r="N19" i="3" s="1"/>
  <c r="D19" i="3"/>
  <c r="B19" i="3"/>
  <c r="I18" i="3"/>
  <c r="J18" i="3" s="1"/>
  <c r="G18" i="3"/>
  <c r="H18" i="3" s="1"/>
  <c r="F18" i="3"/>
  <c r="N18" i="3" s="1"/>
  <c r="D18" i="3"/>
  <c r="B18" i="3"/>
  <c r="I17" i="3"/>
  <c r="J17" i="3" s="1"/>
  <c r="G17" i="3"/>
  <c r="H17" i="3" s="1"/>
  <c r="F17" i="3"/>
  <c r="N17" i="3" s="1"/>
  <c r="D17" i="3"/>
  <c r="B17" i="3"/>
  <c r="I16" i="3"/>
  <c r="J16" i="3" s="1"/>
  <c r="G16" i="3"/>
  <c r="H16" i="3" s="1"/>
  <c r="F16" i="3"/>
  <c r="N16" i="3" s="1"/>
  <c r="D16" i="3"/>
  <c r="B16" i="3"/>
  <c r="I15" i="3"/>
  <c r="J15" i="3" s="1"/>
  <c r="G15" i="3"/>
  <c r="H15" i="3" s="1"/>
  <c r="F15" i="3"/>
  <c r="N15" i="3" s="1"/>
  <c r="D15" i="3"/>
  <c r="B15" i="3"/>
  <c r="I14" i="3"/>
  <c r="J14" i="3" s="1"/>
  <c r="G14" i="3"/>
  <c r="H14" i="3" s="1"/>
  <c r="F14" i="3"/>
  <c r="N14" i="3" s="1"/>
  <c r="D14" i="3"/>
  <c r="B14" i="3"/>
  <c r="I13" i="3"/>
  <c r="J13" i="3" s="1"/>
  <c r="G13" i="3"/>
  <c r="H13" i="3" s="1"/>
  <c r="F13" i="3"/>
  <c r="N13" i="3" s="1"/>
  <c r="D13" i="3"/>
  <c r="B13" i="3"/>
  <c r="I12" i="3"/>
  <c r="J12" i="3" s="1"/>
  <c r="G12" i="3"/>
  <c r="H12" i="3" s="1"/>
  <c r="F12" i="3"/>
  <c r="N12" i="3" s="1"/>
  <c r="D12" i="3"/>
  <c r="B12" i="3"/>
  <c r="I11" i="3"/>
  <c r="J11" i="3" s="1"/>
  <c r="G11" i="3"/>
  <c r="H11" i="3" s="1"/>
  <c r="F11" i="3"/>
  <c r="N11" i="3" s="1"/>
  <c r="D11" i="3"/>
  <c r="B11" i="3"/>
  <c r="I10" i="3"/>
  <c r="J10" i="3" s="1"/>
  <c r="G10" i="3"/>
  <c r="H10" i="3" s="1"/>
  <c r="F10" i="3"/>
  <c r="N10" i="3" s="1"/>
  <c r="D10" i="3"/>
  <c r="B10" i="3"/>
  <c r="I9" i="3"/>
  <c r="J9" i="3" s="1"/>
  <c r="G9" i="3"/>
  <c r="H9" i="3" s="1"/>
  <c r="F9" i="3"/>
  <c r="N9" i="3" s="1"/>
  <c r="D9" i="3"/>
  <c r="B9" i="3"/>
  <c r="I8" i="3"/>
  <c r="J8" i="3" s="1"/>
  <c r="G8" i="3"/>
  <c r="H8" i="3" s="1"/>
  <c r="F8" i="3"/>
  <c r="N8" i="3" s="1"/>
  <c r="D8" i="3"/>
  <c r="B8" i="3"/>
  <c r="I7" i="3"/>
  <c r="J7" i="3" s="1"/>
  <c r="G7" i="3"/>
  <c r="H7" i="3" s="1"/>
  <c r="F7" i="3"/>
  <c r="N7" i="3" s="1"/>
  <c r="D7" i="3"/>
  <c r="B7" i="3"/>
  <c r="I6" i="3"/>
  <c r="J6" i="3" s="1"/>
  <c r="G6" i="3"/>
  <c r="H6" i="3" s="1"/>
  <c r="F6" i="3"/>
  <c r="N6" i="3" s="1"/>
  <c r="D6" i="3"/>
  <c r="B6" i="3"/>
  <c r="I5" i="3"/>
  <c r="J5" i="3" s="1"/>
  <c r="G5" i="3"/>
  <c r="H5" i="3" s="1"/>
  <c r="F5" i="3"/>
  <c r="N5" i="3" s="1"/>
  <c r="D5" i="3"/>
  <c r="B5" i="3"/>
  <c r="I4" i="3"/>
  <c r="J4" i="3" s="1"/>
  <c r="G4" i="3"/>
  <c r="H4" i="3" s="1"/>
  <c r="F4" i="3"/>
  <c r="N4" i="3" s="1"/>
  <c r="B4" i="3"/>
  <c r="I3" i="3"/>
  <c r="J3" i="3" s="1"/>
  <c r="G3" i="3"/>
  <c r="H3" i="3" s="1"/>
  <c r="F3" i="3"/>
  <c r="N3" i="3" s="1"/>
  <c r="B3" i="3"/>
  <c r="M4" i="2"/>
  <c r="O4" i="2" s="1"/>
  <c r="K198" i="2"/>
  <c r="K197" i="2"/>
  <c r="K197" i="3" s="1"/>
  <c r="L197" i="3" s="1"/>
  <c r="K196" i="2"/>
  <c r="K195" i="2"/>
  <c r="K194" i="2"/>
  <c r="K193" i="2"/>
  <c r="K192" i="2"/>
  <c r="K191" i="2"/>
  <c r="K190" i="2"/>
  <c r="K189" i="2"/>
  <c r="K189" i="3" s="1"/>
  <c r="L189" i="3" s="1"/>
  <c r="K188" i="2"/>
  <c r="K187" i="2"/>
  <c r="K186" i="2"/>
  <c r="N185" i="2"/>
  <c r="P185" i="2" s="1"/>
  <c r="K185" i="2"/>
  <c r="K184" i="2"/>
  <c r="K183" i="2"/>
  <c r="K182" i="2"/>
  <c r="K181" i="2"/>
  <c r="K181" i="3" s="1"/>
  <c r="L181" i="3" s="1"/>
  <c r="K180" i="2"/>
  <c r="K179" i="2"/>
  <c r="K178" i="2"/>
  <c r="K177" i="2"/>
  <c r="K176" i="2"/>
  <c r="K175" i="2"/>
  <c r="K174" i="2"/>
  <c r="K173" i="2"/>
  <c r="K173" i="3" s="1"/>
  <c r="L173" i="3" s="1"/>
  <c r="K172" i="2"/>
  <c r="K171" i="2"/>
  <c r="K170" i="2"/>
  <c r="K169" i="2"/>
  <c r="K169" i="3" s="1"/>
  <c r="L169" i="3" s="1"/>
  <c r="K168" i="2"/>
  <c r="K167" i="2"/>
  <c r="K166" i="2"/>
  <c r="K165" i="2"/>
  <c r="K165" i="3" s="1"/>
  <c r="L165" i="3" s="1"/>
  <c r="K164" i="2"/>
  <c r="K163" i="2"/>
  <c r="K162" i="2"/>
  <c r="K161" i="2"/>
  <c r="K161" i="3" s="1"/>
  <c r="L161" i="3" s="1"/>
  <c r="K160" i="2"/>
  <c r="K159" i="2"/>
  <c r="K158" i="2"/>
  <c r="K157" i="2"/>
  <c r="K157" i="3" s="1"/>
  <c r="L157" i="3" s="1"/>
  <c r="M156" i="2"/>
  <c r="O156" i="2" s="1"/>
  <c r="K156" i="2"/>
  <c r="K155" i="2"/>
  <c r="K154" i="2"/>
  <c r="K153" i="2"/>
  <c r="K153" i="3" s="1"/>
  <c r="L153" i="3" s="1"/>
  <c r="K152" i="2"/>
  <c r="M151" i="2"/>
  <c r="K151" i="2"/>
  <c r="K150" i="2"/>
  <c r="K149" i="2"/>
  <c r="N148" i="2"/>
  <c r="P148" i="2" s="1"/>
  <c r="K148" i="2"/>
  <c r="K147" i="2"/>
  <c r="K146" i="2"/>
  <c r="N145" i="2"/>
  <c r="P145" i="2" s="1"/>
  <c r="K145" i="2"/>
  <c r="N144" i="2"/>
  <c r="P144" i="2" s="1"/>
  <c r="K144" i="2"/>
  <c r="K143" i="2"/>
  <c r="K142" i="2"/>
  <c r="K141" i="2"/>
  <c r="K141" i="3" s="1"/>
  <c r="L141" i="3" s="1"/>
  <c r="K140" i="2"/>
  <c r="K139" i="2"/>
  <c r="K138" i="2"/>
  <c r="K137" i="2"/>
  <c r="K137" i="3" s="1"/>
  <c r="L137" i="3" s="1"/>
  <c r="K136" i="2"/>
  <c r="K135" i="2"/>
  <c r="K134" i="2"/>
  <c r="K133" i="2"/>
  <c r="K133" i="3" s="1"/>
  <c r="L133" i="3" s="1"/>
  <c r="K132" i="2"/>
  <c r="K131" i="2"/>
  <c r="K130" i="2"/>
  <c r="K129" i="2"/>
  <c r="K128" i="2"/>
  <c r="K127" i="2"/>
  <c r="K126" i="2"/>
  <c r="N125" i="2"/>
  <c r="P125" i="2" s="1"/>
  <c r="K125" i="2"/>
  <c r="K125" i="3" s="1"/>
  <c r="L125" i="3" s="1"/>
  <c r="N124" i="2"/>
  <c r="P124" i="2" s="1"/>
  <c r="K124" i="2"/>
  <c r="K123" i="2"/>
  <c r="K122" i="2"/>
  <c r="K121" i="2"/>
  <c r="K121" i="3" s="1"/>
  <c r="L121" i="3" s="1"/>
  <c r="K120" i="2"/>
  <c r="N119" i="2"/>
  <c r="P119" i="2" s="1"/>
  <c r="K119" i="2"/>
  <c r="K118" i="2"/>
  <c r="L118" i="2" s="1"/>
  <c r="M118" i="3" s="1"/>
  <c r="N117" i="2"/>
  <c r="P117" i="2" s="1"/>
  <c r="K117" i="2"/>
  <c r="K117" i="3" s="1"/>
  <c r="L117" i="3" s="1"/>
  <c r="K116" i="2"/>
  <c r="L116" i="2" s="1"/>
  <c r="M116" i="3" s="1"/>
  <c r="N115" i="2"/>
  <c r="P115" i="2" s="1"/>
  <c r="K115" i="2"/>
  <c r="K115" i="3" s="1"/>
  <c r="L115" i="3" s="1"/>
  <c r="K114" i="2"/>
  <c r="K113" i="2"/>
  <c r="K112" i="2"/>
  <c r="K112" i="3" s="1"/>
  <c r="L112" i="3" s="1"/>
  <c r="N111" i="2"/>
  <c r="P111" i="2" s="1"/>
  <c r="K111" i="2"/>
  <c r="M110" i="2"/>
  <c r="O110" i="2" s="1"/>
  <c r="K110" i="2"/>
  <c r="M109" i="2"/>
  <c r="O109" i="2" s="1"/>
  <c r="K109" i="2"/>
  <c r="K108" i="2"/>
  <c r="K108" i="3" s="1"/>
  <c r="L108" i="3" s="1"/>
  <c r="K107" i="2"/>
  <c r="K106" i="2"/>
  <c r="K105" i="2"/>
  <c r="K104" i="2"/>
  <c r="K104" i="3" s="1"/>
  <c r="L104" i="3" s="1"/>
  <c r="K103" i="2"/>
  <c r="K103" i="3" s="1"/>
  <c r="L103" i="3" s="1"/>
  <c r="K102" i="2"/>
  <c r="K101" i="2"/>
  <c r="K100" i="2"/>
  <c r="K100" i="3" s="1"/>
  <c r="L100" i="3" s="1"/>
  <c r="K99" i="2"/>
  <c r="K98" i="2"/>
  <c r="K97" i="2"/>
  <c r="K96" i="2"/>
  <c r="K96" i="3" s="1"/>
  <c r="L96" i="3" s="1"/>
  <c r="K95" i="2"/>
  <c r="K95" i="3" s="1"/>
  <c r="L95" i="3" s="1"/>
  <c r="N94" i="2"/>
  <c r="P94" i="2" s="1"/>
  <c r="K94" i="2"/>
  <c r="K93" i="2"/>
  <c r="L93" i="2" s="1"/>
  <c r="M93" i="3" s="1"/>
  <c r="K92" i="2"/>
  <c r="K92" i="3" s="1"/>
  <c r="L92" i="3" s="1"/>
  <c r="N91" i="2"/>
  <c r="P91" i="2" s="1"/>
  <c r="K91" i="2"/>
  <c r="N90" i="2"/>
  <c r="P90" i="2" s="1"/>
  <c r="K90" i="2"/>
  <c r="M89" i="2"/>
  <c r="K89" i="2"/>
  <c r="N88" i="2"/>
  <c r="P88" i="2" s="1"/>
  <c r="K88" i="2"/>
  <c r="K88" i="3" s="1"/>
  <c r="L88" i="3" s="1"/>
  <c r="N87" i="2"/>
  <c r="P87" i="2" s="1"/>
  <c r="K87" i="2"/>
  <c r="K87" i="3" s="1"/>
  <c r="L87" i="3" s="1"/>
  <c r="N86" i="2"/>
  <c r="P86" i="2" s="1"/>
  <c r="K86" i="2"/>
  <c r="M85" i="2"/>
  <c r="O85" i="2" s="1"/>
  <c r="K85" i="2"/>
  <c r="K84" i="2"/>
  <c r="K84" i="3" s="1"/>
  <c r="L84" i="3" s="1"/>
  <c r="N83" i="2"/>
  <c r="P83" i="2" s="1"/>
  <c r="K83" i="2"/>
  <c r="N82" i="2"/>
  <c r="P82" i="2" s="1"/>
  <c r="K82" i="2"/>
  <c r="M81" i="2"/>
  <c r="O81" i="2" s="1"/>
  <c r="K81" i="2"/>
  <c r="L81" i="2" s="1"/>
  <c r="M81" i="3" s="1"/>
  <c r="N80" i="2"/>
  <c r="P80" i="2" s="1"/>
  <c r="K80" i="2"/>
  <c r="K80" i="3" s="1"/>
  <c r="L80" i="3" s="1"/>
  <c r="N79" i="2"/>
  <c r="P79" i="2" s="1"/>
  <c r="K79" i="2"/>
  <c r="K79" i="3" s="1"/>
  <c r="L79" i="3" s="1"/>
  <c r="N78" i="2"/>
  <c r="P78" i="2" s="1"/>
  <c r="K78" i="2"/>
  <c r="M77" i="2"/>
  <c r="O77" i="2" s="1"/>
  <c r="K77" i="2"/>
  <c r="L77" i="2" s="1"/>
  <c r="M77" i="3" s="1"/>
  <c r="K76" i="2"/>
  <c r="K76" i="3" s="1"/>
  <c r="L76" i="3" s="1"/>
  <c r="N75" i="2"/>
  <c r="P75" i="2" s="1"/>
  <c r="K75" i="2"/>
  <c r="M74" i="2"/>
  <c r="K74" i="2"/>
  <c r="M73" i="2"/>
  <c r="K73" i="2"/>
  <c r="K72" i="2"/>
  <c r="K72" i="3" s="1"/>
  <c r="L72" i="3" s="1"/>
  <c r="K71" i="2"/>
  <c r="K71" i="3" s="1"/>
  <c r="L71" i="3" s="1"/>
  <c r="M70" i="2"/>
  <c r="O70" i="2" s="1"/>
  <c r="K70" i="2"/>
  <c r="N69" i="2"/>
  <c r="P69" i="2" s="1"/>
  <c r="K69" i="2"/>
  <c r="N68" i="2"/>
  <c r="P68" i="2" s="1"/>
  <c r="M68" i="2"/>
  <c r="O68" i="2" s="1"/>
  <c r="K68" i="2"/>
  <c r="N67" i="2"/>
  <c r="P67" i="2" s="1"/>
  <c r="M67" i="2"/>
  <c r="O67" i="2" s="1"/>
  <c r="K67" i="2"/>
  <c r="N66" i="2"/>
  <c r="P66" i="2" s="1"/>
  <c r="K66" i="2"/>
  <c r="N65" i="2"/>
  <c r="P65" i="2" s="1"/>
  <c r="K65" i="2"/>
  <c r="N64" i="2"/>
  <c r="P64" i="2" s="1"/>
  <c r="K64" i="2"/>
  <c r="N63" i="2"/>
  <c r="P63" i="2" s="1"/>
  <c r="K63" i="2"/>
  <c r="K63" i="3" s="1"/>
  <c r="L63" i="3" s="1"/>
  <c r="N62" i="2"/>
  <c r="P62" i="2" s="1"/>
  <c r="K62" i="2"/>
  <c r="K62" i="3" s="1"/>
  <c r="L62" i="3" s="1"/>
  <c r="N61" i="2"/>
  <c r="P61" i="2" s="1"/>
  <c r="K61" i="2"/>
  <c r="N60" i="2"/>
  <c r="P60" i="2" s="1"/>
  <c r="M60" i="2"/>
  <c r="O60" i="2" s="1"/>
  <c r="K60" i="2"/>
  <c r="N59" i="2"/>
  <c r="P59" i="2" s="1"/>
  <c r="K59" i="2"/>
  <c r="N58" i="2"/>
  <c r="P58" i="2" s="1"/>
  <c r="K58" i="2"/>
  <c r="N57" i="2"/>
  <c r="P57" i="2" s="1"/>
  <c r="M57" i="2"/>
  <c r="K57" i="2"/>
  <c r="M56" i="2"/>
  <c r="K56" i="2"/>
  <c r="K56" i="3" s="1"/>
  <c r="L56" i="3" s="1"/>
  <c r="M55" i="2"/>
  <c r="K55" i="2"/>
  <c r="K55" i="3" s="1"/>
  <c r="L55" i="3" s="1"/>
  <c r="M54" i="2"/>
  <c r="K54" i="2"/>
  <c r="N53" i="2"/>
  <c r="P53" i="2" s="1"/>
  <c r="K53" i="2"/>
  <c r="N52" i="2"/>
  <c r="P52" i="2" s="1"/>
  <c r="K52" i="2"/>
  <c r="N51" i="2"/>
  <c r="P51" i="2" s="1"/>
  <c r="M51" i="2"/>
  <c r="O51" i="2" s="1"/>
  <c r="K51" i="2"/>
  <c r="N50" i="2"/>
  <c r="P50" i="2" s="1"/>
  <c r="K50" i="2"/>
  <c r="N49" i="2"/>
  <c r="P49" i="2" s="1"/>
  <c r="K49" i="2"/>
  <c r="M48" i="2"/>
  <c r="K48" i="2"/>
  <c r="K48" i="3" s="1"/>
  <c r="L48" i="3" s="1"/>
  <c r="K47" i="2"/>
  <c r="K47" i="3" s="1"/>
  <c r="L47" i="3" s="1"/>
  <c r="N46" i="2"/>
  <c r="P46" i="2" s="1"/>
  <c r="M46" i="2"/>
  <c r="K46" i="2"/>
  <c r="K45" i="2"/>
  <c r="K45" i="3" s="1"/>
  <c r="L45" i="3" s="1"/>
  <c r="M44" i="2"/>
  <c r="K44" i="2"/>
  <c r="N43" i="2"/>
  <c r="P43" i="2" s="1"/>
  <c r="K43" i="2"/>
  <c r="N42" i="2"/>
  <c r="P42" i="2" s="1"/>
  <c r="M42" i="2"/>
  <c r="K42" i="2"/>
  <c r="N41" i="2"/>
  <c r="P41" i="2" s="1"/>
  <c r="M41" i="2"/>
  <c r="K41" i="2"/>
  <c r="K41" i="3" s="1"/>
  <c r="L41" i="3" s="1"/>
  <c r="N40" i="2"/>
  <c r="P40" i="2" s="1"/>
  <c r="M40" i="2"/>
  <c r="K40" i="2"/>
  <c r="M39" i="2"/>
  <c r="O39" i="2" s="1"/>
  <c r="K39" i="2"/>
  <c r="N38" i="2"/>
  <c r="P38" i="2" s="1"/>
  <c r="K38" i="2"/>
  <c r="N37" i="2"/>
  <c r="P37" i="2" s="1"/>
  <c r="K37" i="2"/>
  <c r="N36" i="2"/>
  <c r="P36" i="2" s="1"/>
  <c r="M36" i="2"/>
  <c r="O36" i="2" s="1"/>
  <c r="K36" i="2"/>
  <c r="N35" i="2"/>
  <c r="P35" i="2" s="1"/>
  <c r="M35" i="2"/>
  <c r="O35" i="2" s="1"/>
  <c r="K35" i="2"/>
  <c r="N34" i="2"/>
  <c r="P34" i="2" s="1"/>
  <c r="K34" i="2"/>
  <c r="N33" i="2"/>
  <c r="P33" i="2" s="1"/>
  <c r="K33" i="2"/>
  <c r="K33" i="3" s="1"/>
  <c r="L33" i="3" s="1"/>
  <c r="N32" i="2"/>
  <c r="P32" i="2" s="1"/>
  <c r="M32" i="2"/>
  <c r="O32" i="2" s="1"/>
  <c r="K32" i="2"/>
  <c r="N31" i="2"/>
  <c r="P31" i="2" s="1"/>
  <c r="K31" i="2"/>
  <c r="N30" i="2"/>
  <c r="P30" i="2" s="1"/>
  <c r="M30" i="2"/>
  <c r="O30" i="2" s="1"/>
  <c r="K30" i="2"/>
  <c r="N29" i="2"/>
  <c r="P29" i="2" s="1"/>
  <c r="K29" i="2"/>
  <c r="K29" i="3" s="1"/>
  <c r="L29" i="3" s="1"/>
  <c r="N28" i="2"/>
  <c r="P28" i="2" s="1"/>
  <c r="K28" i="2"/>
  <c r="N27" i="2"/>
  <c r="P27" i="2" s="1"/>
  <c r="M27" i="2"/>
  <c r="O27" i="2" s="1"/>
  <c r="K27" i="2"/>
  <c r="N26" i="2"/>
  <c r="P26" i="2" s="1"/>
  <c r="M26" i="2"/>
  <c r="O26" i="2" s="1"/>
  <c r="K26" i="2"/>
  <c r="N25" i="2"/>
  <c r="P25" i="2" s="1"/>
  <c r="K25" i="2"/>
  <c r="K25" i="3" s="1"/>
  <c r="L25" i="3" s="1"/>
  <c r="N24" i="2"/>
  <c r="P24" i="2" s="1"/>
  <c r="M24" i="2"/>
  <c r="O24" i="2" s="1"/>
  <c r="K24" i="2"/>
  <c r="N23" i="2"/>
  <c r="P23" i="2" s="1"/>
  <c r="M23" i="2"/>
  <c r="K23" i="2"/>
  <c r="N22" i="2"/>
  <c r="P22" i="2" s="1"/>
  <c r="M22" i="2"/>
  <c r="K22" i="2"/>
  <c r="N21" i="2"/>
  <c r="P21" i="2" s="1"/>
  <c r="K21" i="2"/>
  <c r="K21" i="3" s="1"/>
  <c r="L21" i="3" s="1"/>
  <c r="N20" i="2"/>
  <c r="P20" i="2" s="1"/>
  <c r="M20" i="2"/>
  <c r="K20" i="2"/>
  <c r="N19" i="2"/>
  <c r="P19" i="2" s="1"/>
  <c r="M19" i="2"/>
  <c r="O19" i="2" s="1"/>
  <c r="K19" i="2"/>
  <c r="N18" i="2"/>
  <c r="P18" i="2" s="1"/>
  <c r="K18" i="2"/>
  <c r="N17" i="2"/>
  <c r="P17" i="2" s="1"/>
  <c r="K17" i="2"/>
  <c r="K17" i="3" s="1"/>
  <c r="L17" i="3" s="1"/>
  <c r="N16" i="2"/>
  <c r="P16" i="2" s="1"/>
  <c r="K16" i="2"/>
  <c r="N15" i="2"/>
  <c r="P15" i="2" s="1"/>
  <c r="K15" i="2"/>
  <c r="N14" i="2"/>
  <c r="P14" i="2" s="1"/>
  <c r="M14" i="2"/>
  <c r="O14" i="2" s="1"/>
  <c r="K14" i="2"/>
  <c r="N13" i="2"/>
  <c r="P13" i="2" s="1"/>
  <c r="M13" i="2"/>
  <c r="O13" i="2" s="1"/>
  <c r="K13" i="2"/>
  <c r="K13" i="3" s="1"/>
  <c r="L13" i="3" s="1"/>
  <c r="N12" i="2"/>
  <c r="P12" i="2" s="1"/>
  <c r="K12" i="2"/>
  <c r="N11" i="2"/>
  <c r="P11" i="2" s="1"/>
  <c r="M11" i="2"/>
  <c r="O11" i="2" s="1"/>
  <c r="K11" i="2"/>
  <c r="N10" i="2"/>
  <c r="P10" i="2" s="1"/>
  <c r="M10" i="2"/>
  <c r="O10" i="2" s="1"/>
  <c r="K10" i="2"/>
  <c r="N9" i="2"/>
  <c r="P9" i="2" s="1"/>
  <c r="M9" i="2"/>
  <c r="O9" i="2" s="1"/>
  <c r="K9" i="2"/>
  <c r="K9" i="3" s="1"/>
  <c r="L9" i="3" s="1"/>
  <c r="N8" i="2"/>
  <c r="P8" i="2" s="1"/>
  <c r="K8" i="2"/>
  <c r="N7" i="2"/>
  <c r="P7" i="2" s="1"/>
  <c r="M7" i="2"/>
  <c r="O7" i="2" s="1"/>
  <c r="K7" i="2"/>
  <c r="N6" i="2"/>
  <c r="P6" i="2" s="1"/>
  <c r="M6" i="2"/>
  <c r="K6" i="2"/>
  <c r="N5" i="2"/>
  <c r="P5" i="2" s="1"/>
  <c r="K5" i="3"/>
  <c r="L5" i="3" s="1"/>
  <c r="N4" i="2"/>
  <c r="P4" i="2" s="1"/>
  <c r="K4" i="2"/>
  <c r="K3" i="3"/>
  <c r="L3" i="3" s="1"/>
  <c r="O22" i="2" l="1"/>
  <c r="O41" i="2"/>
  <c r="Q41" i="2" s="1"/>
  <c r="O41" i="3" s="1"/>
  <c r="P41" i="3" s="1"/>
  <c r="K200" i="2"/>
  <c r="O6" i="2"/>
  <c r="O20" i="2"/>
  <c r="O23" i="2"/>
  <c r="Q23" i="2" s="1"/>
  <c r="O23" i="3" s="1"/>
  <c r="P23" i="3" s="1"/>
  <c r="O42" i="2"/>
  <c r="Q42" i="2" s="1"/>
  <c r="O42" i="3" s="1"/>
  <c r="P42" i="3" s="1"/>
  <c r="O46" i="2"/>
  <c r="Q46" i="2" s="1"/>
  <c r="O46" i="3" s="1"/>
  <c r="P46" i="3" s="1"/>
  <c r="O40" i="2"/>
  <c r="O57" i="2"/>
  <c r="Q57" i="2" s="1"/>
  <c r="O57" i="3" s="1"/>
  <c r="P57" i="3" s="1"/>
  <c r="L17" i="2"/>
  <c r="M17" i="3" s="1"/>
  <c r="L153" i="2"/>
  <c r="M153" i="3" s="1"/>
  <c r="N128" i="2"/>
  <c r="P128" i="2" s="1"/>
  <c r="N131" i="2"/>
  <c r="P131" i="2" s="1"/>
  <c r="M134" i="2"/>
  <c r="N137" i="2"/>
  <c r="P137" i="2" s="1"/>
  <c r="N159" i="2"/>
  <c r="P159" i="2" s="1"/>
  <c r="N169" i="2"/>
  <c r="P169" i="2" s="1"/>
  <c r="N176" i="2"/>
  <c r="P176" i="2" s="1"/>
  <c r="M179" i="2"/>
  <c r="O179" i="2" s="1"/>
  <c r="N197" i="2"/>
  <c r="P197" i="2" s="1"/>
  <c r="M195" i="2"/>
  <c r="O195" i="2" s="1"/>
  <c r="N152" i="2"/>
  <c r="P152" i="2" s="1"/>
  <c r="N127" i="2"/>
  <c r="P127" i="2" s="1"/>
  <c r="N138" i="2"/>
  <c r="P138" i="2" s="1"/>
  <c r="M158" i="2"/>
  <c r="O158" i="2" s="1"/>
  <c r="N168" i="2"/>
  <c r="P168" i="2" s="1"/>
  <c r="N175" i="2"/>
  <c r="P175" i="2" s="1"/>
  <c r="M5" i="2"/>
  <c r="O5" i="2" s="1"/>
  <c r="Q5" i="2" s="1"/>
  <c r="O5" i="3" s="1"/>
  <c r="P5" i="3" s="1"/>
  <c r="M15" i="2"/>
  <c r="O15" i="2" s="1"/>
  <c r="Q15" i="2" s="1"/>
  <c r="O15" i="3" s="1"/>
  <c r="P15" i="3" s="1"/>
  <c r="M18" i="2"/>
  <c r="O18" i="2" s="1"/>
  <c r="Q18" i="2" s="1"/>
  <c r="O18" i="3" s="1"/>
  <c r="P18" i="3" s="1"/>
  <c r="M28" i="2"/>
  <c r="O28" i="2" s="1"/>
  <c r="Q28" i="2" s="1"/>
  <c r="O28" i="3" s="1"/>
  <c r="P28" i="3" s="1"/>
  <c r="M31" i="2"/>
  <c r="O31" i="2" s="1"/>
  <c r="Q31" i="2" s="1"/>
  <c r="O31" i="3" s="1"/>
  <c r="P31" i="3" s="1"/>
  <c r="M34" i="2"/>
  <c r="O34" i="2" s="1"/>
  <c r="Q34" i="2" s="1"/>
  <c r="O34" i="3" s="1"/>
  <c r="P34" i="3" s="1"/>
  <c r="M47" i="2"/>
  <c r="M49" i="2"/>
  <c r="O49" i="2" s="1"/>
  <c r="Q49" i="2" s="1"/>
  <c r="O49" i="3" s="1"/>
  <c r="P49" i="3" s="1"/>
  <c r="M52" i="2"/>
  <c r="O52" i="2" s="1"/>
  <c r="Q52" i="2" s="1"/>
  <c r="O52" i="3" s="1"/>
  <c r="P52" i="3" s="1"/>
  <c r="M59" i="2"/>
  <c r="O59" i="2" s="1"/>
  <c r="Q59" i="2" s="1"/>
  <c r="O59" i="3" s="1"/>
  <c r="P59" i="3" s="1"/>
  <c r="M64" i="2"/>
  <c r="O64" i="2" s="1"/>
  <c r="Q64" i="2" s="1"/>
  <c r="O64" i="3" s="1"/>
  <c r="P64" i="3" s="1"/>
  <c r="L97" i="2"/>
  <c r="M97" i="3" s="1"/>
  <c r="L105" i="2"/>
  <c r="M105" i="3" s="1"/>
  <c r="L109" i="2"/>
  <c r="M109" i="3" s="1"/>
  <c r="M116" i="2"/>
  <c r="M118" i="2"/>
  <c r="M149" i="2"/>
  <c r="M188" i="2"/>
  <c r="O188" i="2" s="1"/>
  <c r="M191" i="2"/>
  <c r="O191" i="2" s="1"/>
  <c r="M172" i="2"/>
  <c r="O172" i="2" s="1"/>
  <c r="O3" i="2"/>
  <c r="Q3" i="2" s="1"/>
  <c r="N192" i="2"/>
  <c r="P192" i="2" s="1"/>
  <c r="M8" i="2"/>
  <c r="O8" i="2" s="1"/>
  <c r="Q8" i="2" s="1"/>
  <c r="O8" i="3" s="1"/>
  <c r="P8" i="3" s="1"/>
  <c r="M12" i="2"/>
  <c r="O12" i="2" s="1"/>
  <c r="Q12" i="2" s="1"/>
  <c r="O12" i="3" s="1"/>
  <c r="P12" i="3" s="1"/>
  <c r="M16" i="2"/>
  <c r="O16" i="2" s="1"/>
  <c r="M17" i="2"/>
  <c r="O17" i="2" s="1"/>
  <c r="Q17" i="2" s="1"/>
  <c r="O17" i="3" s="1"/>
  <c r="P17" i="3" s="1"/>
  <c r="M21" i="2"/>
  <c r="O21" i="2" s="1"/>
  <c r="Q21" i="2" s="1"/>
  <c r="O21" i="3" s="1"/>
  <c r="P21" i="3" s="1"/>
  <c r="M25" i="2"/>
  <c r="O25" i="2" s="1"/>
  <c r="Q25" i="2" s="1"/>
  <c r="O25" i="3" s="1"/>
  <c r="P25" i="3" s="1"/>
  <c r="M29" i="2"/>
  <c r="O29" i="2" s="1"/>
  <c r="Q29" i="2" s="1"/>
  <c r="O29" i="3" s="1"/>
  <c r="P29" i="3" s="1"/>
  <c r="M33" i="2"/>
  <c r="O33" i="2" s="1"/>
  <c r="Q33" i="2" s="1"/>
  <c r="O33" i="3" s="1"/>
  <c r="P33" i="3" s="1"/>
  <c r="M37" i="2"/>
  <c r="O37" i="2" s="1"/>
  <c r="Q37" i="2" s="1"/>
  <c r="M45" i="2"/>
  <c r="M50" i="2"/>
  <c r="O50" i="2" s="1"/>
  <c r="Q50" i="2" s="1"/>
  <c r="O50" i="3" s="1"/>
  <c r="P50" i="3" s="1"/>
  <c r="M58" i="2"/>
  <c r="O58" i="2" s="1"/>
  <c r="Q58" i="2" s="1"/>
  <c r="O58" i="3" s="1"/>
  <c r="P58" i="3" s="1"/>
  <c r="M71" i="2"/>
  <c r="L89" i="2"/>
  <c r="M89" i="3" s="1"/>
  <c r="M93" i="2"/>
  <c r="L95" i="2"/>
  <c r="M95" i="3" s="1"/>
  <c r="L123" i="2"/>
  <c r="M123" i="3" s="1"/>
  <c r="M155" i="2"/>
  <c r="L157" i="2"/>
  <c r="M157" i="3" s="1"/>
  <c r="M162" i="2"/>
  <c r="O162" i="2" s="1"/>
  <c r="M184" i="2"/>
  <c r="O184" i="2" s="1"/>
  <c r="N95" i="2"/>
  <c r="P95" i="2" s="1"/>
  <c r="M97" i="2"/>
  <c r="N99" i="2"/>
  <c r="P99" i="2" s="1"/>
  <c r="M101" i="2"/>
  <c r="N103" i="2"/>
  <c r="P103" i="2" s="1"/>
  <c r="M105" i="2"/>
  <c r="N107" i="2"/>
  <c r="P107" i="2" s="1"/>
  <c r="N114" i="2"/>
  <c r="P114" i="2" s="1"/>
  <c r="N122" i="2"/>
  <c r="P122" i="2" s="1"/>
  <c r="M127" i="2"/>
  <c r="N134" i="2"/>
  <c r="P134" i="2" s="1"/>
  <c r="N141" i="2"/>
  <c r="P141" i="2" s="1"/>
  <c r="M144" i="2"/>
  <c r="O144" i="2" s="1"/>
  <c r="Q144" i="2" s="1"/>
  <c r="O144" i="3" s="1"/>
  <c r="P144" i="3" s="1"/>
  <c r="M164" i="2"/>
  <c r="O164" i="2" s="1"/>
  <c r="N166" i="2"/>
  <c r="P166" i="2" s="1"/>
  <c r="M171" i="2"/>
  <c r="O171" i="2" s="1"/>
  <c r="N173" i="2"/>
  <c r="P173" i="2" s="1"/>
  <c r="M187" i="2"/>
  <c r="O187" i="2" s="1"/>
  <c r="L71" i="2"/>
  <c r="M71" i="3" s="1"/>
  <c r="L80" i="2"/>
  <c r="M80" i="3" s="1"/>
  <c r="N96" i="2"/>
  <c r="P96" i="2" s="1"/>
  <c r="N98" i="2"/>
  <c r="P98" i="2" s="1"/>
  <c r="L100" i="2"/>
  <c r="M100" i="3" s="1"/>
  <c r="N102" i="2"/>
  <c r="P102" i="2" s="1"/>
  <c r="N104" i="2"/>
  <c r="P104" i="2" s="1"/>
  <c r="N106" i="2"/>
  <c r="P106" i="2" s="1"/>
  <c r="M113" i="2"/>
  <c r="L115" i="2"/>
  <c r="M115" i="3" s="1"/>
  <c r="M121" i="2"/>
  <c r="N135" i="2"/>
  <c r="P135" i="2" s="1"/>
  <c r="M140" i="2"/>
  <c r="N149" i="2"/>
  <c r="P149" i="2" s="1"/>
  <c r="N153" i="2"/>
  <c r="P153" i="2" s="1"/>
  <c r="M165" i="2"/>
  <c r="O165" i="2" s="1"/>
  <c r="L197" i="2"/>
  <c r="M197" i="3" s="1"/>
  <c r="M199" i="2"/>
  <c r="O199" i="2" s="1"/>
  <c r="Q199" i="2" s="1"/>
  <c r="O199" i="3" s="1"/>
  <c r="P199" i="3" s="1"/>
  <c r="L45" i="2"/>
  <c r="M45" i="3" s="1"/>
  <c r="L79" i="2"/>
  <c r="L84" i="2"/>
  <c r="M84" i="3" s="1"/>
  <c r="L96" i="2"/>
  <c r="M194" i="2"/>
  <c r="O194" i="2" s="1"/>
  <c r="L41" i="2"/>
  <c r="M41" i="3" s="1"/>
  <c r="L117" i="2"/>
  <c r="M117" i="3" s="1"/>
  <c r="L121" i="2"/>
  <c r="M121" i="3" s="1"/>
  <c r="L125" i="2"/>
  <c r="M125" i="3" s="1"/>
  <c r="M161" i="2"/>
  <c r="O161" i="2" s="1"/>
  <c r="M175" i="2"/>
  <c r="O175" i="2" s="1"/>
  <c r="N179" i="2"/>
  <c r="M185" i="2"/>
  <c r="O185" i="2" s="1"/>
  <c r="Q185" i="2" s="1"/>
  <c r="O185" i="3" s="1"/>
  <c r="P185" i="3" s="1"/>
  <c r="N189" i="2"/>
  <c r="P189" i="2" s="1"/>
  <c r="N191" i="2"/>
  <c r="P191" i="2" s="1"/>
  <c r="L33" i="2"/>
  <c r="M33" i="3" s="1"/>
  <c r="L47" i="2"/>
  <c r="M47" i="3" s="1"/>
  <c r="L62" i="2"/>
  <c r="M62" i="3" s="1"/>
  <c r="L88" i="2"/>
  <c r="M88" i="3" s="1"/>
  <c r="L104" i="2"/>
  <c r="M104" i="3" s="1"/>
  <c r="L112" i="2"/>
  <c r="M112" i="3" s="1"/>
  <c r="L137" i="2"/>
  <c r="M137" i="3" s="1"/>
  <c r="L141" i="2"/>
  <c r="M141" i="3" s="1"/>
  <c r="L189" i="2"/>
  <c r="M189" i="3" s="1"/>
  <c r="K81" i="3"/>
  <c r="L81" i="3" s="1"/>
  <c r="L55" i="2"/>
  <c r="M55" i="3" s="1"/>
  <c r="L72" i="2"/>
  <c r="M72" i="3" s="1"/>
  <c r="L76" i="2"/>
  <c r="M76" i="3" s="1"/>
  <c r="L87" i="2"/>
  <c r="M87" i="3" s="1"/>
  <c r="L92" i="2"/>
  <c r="M92" i="3" s="1"/>
  <c r="L103" i="2"/>
  <c r="M103" i="3" s="1"/>
  <c r="L161" i="2"/>
  <c r="M161" i="3" s="1"/>
  <c r="L165" i="2"/>
  <c r="M165" i="3" s="1"/>
  <c r="L169" i="2"/>
  <c r="M169" i="3" s="1"/>
  <c r="K89" i="3"/>
  <c r="L89" i="3" s="1"/>
  <c r="K97" i="3"/>
  <c r="L97" i="3" s="1"/>
  <c r="K105" i="3"/>
  <c r="L105" i="3" s="1"/>
  <c r="L173" i="2"/>
  <c r="M173" i="3" s="1"/>
  <c r="L5" i="2"/>
  <c r="M5" i="3" s="1"/>
  <c r="L15" i="2"/>
  <c r="M15" i="3" s="1"/>
  <c r="K15" i="3"/>
  <c r="L15" i="3" s="1"/>
  <c r="L3" i="2"/>
  <c r="L8" i="2"/>
  <c r="M8" i="3" s="1"/>
  <c r="K8" i="3"/>
  <c r="L8" i="3" s="1"/>
  <c r="L9" i="2"/>
  <c r="M9" i="3" s="1"/>
  <c r="L14" i="2"/>
  <c r="M14" i="3" s="1"/>
  <c r="K14" i="3"/>
  <c r="L14" i="3" s="1"/>
  <c r="L19" i="2"/>
  <c r="M19" i="3" s="1"/>
  <c r="K19" i="3"/>
  <c r="L19" i="3" s="1"/>
  <c r="L24" i="2"/>
  <c r="M24" i="3" s="1"/>
  <c r="K24" i="3"/>
  <c r="L24" i="3" s="1"/>
  <c r="L25" i="2"/>
  <c r="M25" i="3" s="1"/>
  <c r="L30" i="2"/>
  <c r="M30" i="3" s="1"/>
  <c r="K30" i="3"/>
  <c r="L30" i="3" s="1"/>
  <c r="L35" i="2"/>
  <c r="M35" i="3" s="1"/>
  <c r="K35" i="3"/>
  <c r="L35" i="3" s="1"/>
  <c r="L7" i="2"/>
  <c r="M7" i="3" s="1"/>
  <c r="K7" i="3"/>
  <c r="L7" i="3" s="1"/>
  <c r="L12" i="2"/>
  <c r="M12" i="3" s="1"/>
  <c r="K12" i="3"/>
  <c r="L12" i="3" s="1"/>
  <c r="L13" i="2"/>
  <c r="M13" i="3" s="1"/>
  <c r="L18" i="2"/>
  <c r="M18" i="3" s="1"/>
  <c r="K18" i="3"/>
  <c r="L18" i="3" s="1"/>
  <c r="L23" i="2"/>
  <c r="M23" i="3" s="1"/>
  <c r="K23" i="3"/>
  <c r="L23" i="3" s="1"/>
  <c r="L28" i="2"/>
  <c r="M28" i="3" s="1"/>
  <c r="K28" i="3"/>
  <c r="L28" i="3" s="1"/>
  <c r="L29" i="2"/>
  <c r="M29" i="3" s="1"/>
  <c r="L34" i="2"/>
  <c r="M34" i="3" s="1"/>
  <c r="K34" i="3"/>
  <c r="L34" i="3" s="1"/>
  <c r="L38" i="2"/>
  <c r="M38" i="3" s="1"/>
  <c r="K38" i="3"/>
  <c r="L38" i="3" s="1"/>
  <c r="L40" i="2"/>
  <c r="M40" i="3" s="1"/>
  <c r="K40" i="3"/>
  <c r="L40" i="3" s="1"/>
  <c r="L44" i="2"/>
  <c r="M44" i="3" s="1"/>
  <c r="K44" i="3"/>
  <c r="L44" i="3" s="1"/>
  <c r="L48" i="2"/>
  <c r="M48" i="3" s="1"/>
  <c r="K51" i="3"/>
  <c r="L51" i="3" s="1"/>
  <c r="L51" i="2"/>
  <c r="M51" i="3" s="1"/>
  <c r="L54" i="2"/>
  <c r="M54" i="3" s="1"/>
  <c r="K54" i="3"/>
  <c r="L54" i="3" s="1"/>
  <c r="L57" i="2"/>
  <c r="M57" i="3" s="1"/>
  <c r="K57" i="3"/>
  <c r="L57" i="3" s="1"/>
  <c r="L61" i="2"/>
  <c r="M61" i="3" s="1"/>
  <c r="K61" i="3"/>
  <c r="L61" i="3" s="1"/>
  <c r="L65" i="2"/>
  <c r="M65" i="3" s="1"/>
  <c r="K65" i="3"/>
  <c r="L65" i="3" s="1"/>
  <c r="L69" i="2"/>
  <c r="M69" i="3" s="1"/>
  <c r="K69" i="3"/>
  <c r="L69" i="3" s="1"/>
  <c r="K75" i="3"/>
  <c r="L75" i="3" s="1"/>
  <c r="L75" i="2"/>
  <c r="M75" i="3" s="1"/>
  <c r="L82" i="2"/>
  <c r="M82" i="3" s="1"/>
  <c r="K82" i="3"/>
  <c r="L82" i="3" s="1"/>
  <c r="L86" i="2"/>
  <c r="M86" i="3" s="1"/>
  <c r="K86" i="3"/>
  <c r="L86" i="3" s="1"/>
  <c r="K91" i="3"/>
  <c r="L91" i="3" s="1"/>
  <c r="L91" i="2"/>
  <c r="M91" i="3" s="1"/>
  <c r="L98" i="2"/>
  <c r="M98" i="3" s="1"/>
  <c r="K98" i="3"/>
  <c r="L98" i="3" s="1"/>
  <c r="L102" i="2"/>
  <c r="M102" i="3" s="1"/>
  <c r="K102" i="3"/>
  <c r="L102" i="3" s="1"/>
  <c r="K107" i="3"/>
  <c r="L107" i="3" s="1"/>
  <c r="L107" i="2"/>
  <c r="M107" i="3" s="1"/>
  <c r="L114" i="2"/>
  <c r="M114" i="3" s="1"/>
  <c r="K114" i="3"/>
  <c r="L114" i="3" s="1"/>
  <c r="L131" i="2"/>
  <c r="M131" i="3" s="1"/>
  <c r="K131" i="3"/>
  <c r="L131" i="3" s="1"/>
  <c r="L133" i="2"/>
  <c r="M133" i="3" s="1"/>
  <c r="L139" i="2"/>
  <c r="M139" i="3" s="1"/>
  <c r="K139" i="3"/>
  <c r="L139" i="3" s="1"/>
  <c r="M143" i="2"/>
  <c r="N146" i="2"/>
  <c r="P146" i="2" s="1"/>
  <c r="L151" i="2"/>
  <c r="M151" i="3" s="1"/>
  <c r="K151" i="3"/>
  <c r="L151" i="3" s="1"/>
  <c r="L163" i="2"/>
  <c r="M163" i="3" s="1"/>
  <c r="K163" i="3"/>
  <c r="L163" i="3" s="1"/>
  <c r="L171" i="2"/>
  <c r="M171" i="3" s="1"/>
  <c r="K171" i="3"/>
  <c r="L171" i="3" s="1"/>
  <c r="L174" i="2"/>
  <c r="M174" i="3" s="1"/>
  <c r="K174" i="3"/>
  <c r="L174" i="3" s="1"/>
  <c r="M178" i="2"/>
  <c r="O178" i="2" s="1"/>
  <c r="M182" i="2"/>
  <c r="O182" i="2" s="1"/>
  <c r="L187" i="2"/>
  <c r="M187" i="3" s="1"/>
  <c r="K187" i="3"/>
  <c r="L187" i="3" s="1"/>
  <c r="L190" i="2"/>
  <c r="M190" i="3" s="1"/>
  <c r="K190" i="3"/>
  <c r="L190" i="3" s="1"/>
  <c r="K109" i="3"/>
  <c r="L109" i="3" s="1"/>
  <c r="L6" i="2"/>
  <c r="M6" i="3" s="1"/>
  <c r="K6" i="3"/>
  <c r="L6" i="3" s="1"/>
  <c r="L11" i="2"/>
  <c r="M11" i="3" s="1"/>
  <c r="K11" i="3"/>
  <c r="L11" i="3" s="1"/>
  <c r="L16" i="2"/>
  <c r="M16" i="3" s="1"/>
  <c r="K16" i="3"/>
  <c r="L16" i="3" s="1"/>
  <c r="L22" i="2"/>
  <c r="M22" i="3" s="1"/>
  <c r="K22" i="3"/>
  <c r="L22" i="3" s="1"/>
  <c r="L27" i="2"/>
  <c r="M27" i="3" s="1"/>
  <c r="K27" i="3"/>
  <c r="L27" i="3" s="1"/>
  <c r="L32" i="2"/>
  <c r="M32" i="3" s="1"/>
  <c r="K32" i="3"/>
  <c r="L32" i="3" s="1"/>
  <c r="K37" i="3"/>
  <c r="L37" i="3" s="1"/>
  <c r="L37" i="2"/>
  <c r="L46" i="2"/>
  <c r="M46" i="3" s="1"/>
  <c r="K46" i="3"/>
  <c r="L46" i="3" s="1"/>
  <c r="K60" i="3"/>
  <c r="L60" i="3" s="1"/>
  <c r="L60" i="2"/>
  <c r="M60" i="3" s="1"/>
  <c r="K64" i="3"/>
  <c r="L64" i="3" s="1"/>
  <c r="L64" i="2"/>
  <c r="M64" i="3" s="1"/>
  <c r="K68" i="3"/>
  <c r="L68" i="3" s="1"/>
  <c r="L68" i="2"/>
  <c r="M68" i="3" s="1"/>
  <c r="K129" i="3"/>
  <c r="L129" i="3" s="1"/>
  <c r="L129" i="2"/>
  <c r="M129" i="3" s="1"/>
  <c r="K93" i="3"/>
  <c r="L93" i="3" s="1"/>
  <c r="L4" i="2"/>
  <c r="M4" i="3" s="1"/>
  <c r="K4" i="3"/>
  <c r="L4" i="3" s="1"/>
  <c r="L10" i="2"/>
  <c r="M10" i="3" s="1"/>
  <c r="K10" i="3"/>
  <c r="L10" i="3" s="1"/>
  <c r="L20" i="2"/>
  <c r="M20" i="3" s="1"/>
  <c r="K20" i="3"/>
  <c r="L20" i="3" s="1"/>
  <c r="L21" i="2"/>
  <c r="M21" i="3" s="1"/>
  <c r="L26" i="2"/>
  <c r="M26" i="3" s="1"/>
  <c r="K26" i="3"/>
  <c r="L26" i="3" s="1"/>
  <c r="L31" i="2"/>
  <c r="M31" i="3" s="1"/>
  <c r="K31" i="3"/>
  <c r="L31" i="3" s="1"/>
  <c r="L39" i="2"/>
  <c r="M39" i="3" s="1"/>
  <c r="K39" i="3"/>
  <c r="L39" i="3" s="1"/>
  <c r="L43" i="2"/>
  <c r="M43" i="3" s="1"/>
  <c r="K43" i="3"/>
  <c r="L43" i="3" s="1"/>
  <c r="L49" i="2"/>
  <c r="M49" i="3" s="1"/>
  <c r="K49" i="3"/>
  <c r="L49" i="3" s="1"/>
  <c r="L53" i="2"/>
  <c r="M53" i="3" s="1"/>
  <c r="K53" i="3"/>
  <c r="L53" i="3" s="1"/>
  <c r="L56" i="2"/>
  <c r="M56" i="3" s="1"/>
  <c r="K59" i="3"/>
  <c r="L59" i="3" s="1"/>
  <c r="L59" i="2"/>
  <c r="M59" i="3" s="1"/>
  <c r="L63" i="2"/>
  <c r="M63" i="3" s="1"/>
  <c r="K67" i="3"/>
  <c r="L67" i="3" s="1"/>
  <c r="L67" i="2"/>
  <c r="M67" i="3" s="1"/>
  <c r="L70" i="2"/>
  <c r="M70" i="3" s="1"/>
  <c r="K70" i="3"/>
  <c r="L70" i="3" s="1"/>
  <c r="L73" i="2"/>
  <c r="M73" i="3" s="1"/>
  <c r="K73" i="3"/>
  <c r="L73" i="3" s="1"/>
  <c r="L78" i="2"/>
  <c r="M78" i="3" s="1"/>
  <c r="K78" i="3"/>
  <c r="L78" i="3" s="1"/>
  <c r="K83" i="3"/>
  <c r="L83" i="3" s="1"/>
  <c r="L83" i="2"/>
  <c r="M83" i="3" s="1"/>
  <c r="L85" i="2"/>
  <c r="M85" i="3" s="1"/>
  <c r="K85" i="3"/>
  <c r="L85" i="3" s="1"/>
  <c r="L90" i="2"/>
  <c r="M90" i="3" s="1"/>
  <c r="K90" i="3"/>
  <c r="L90" i="3" s="1"/>
  <c r="L94" i="2"/>
  <c r="M94" i="3" s="1"/>
  <c r="K94" i="3"/>
  <c r="L94" i="3" s="1"/>
  <c r="K99" i="3"/>
  <c r="L99" i="3" s="1"/>
  <c r="L99" i="2"/>
  <c r="M99" i="3" s="1"/>
  <c r="L101" i="2"/>
  <c r="M101" i="3" s="1"/>
  <c r="K101" i="3"/>
  <c r="L101" i="3" s="1"/>
  <c r="L106" i="2"/>
  <c r="M106" i="3" s="1"/>
  <c r="K106" i="3"/>
  <c r="L106" i="3" s="1"/>
  <c r="K111" i="3"/>
  <c r="L111" i="3" s="1"/>
  <c r="L111" i="2"/>
  <c r="M111" i="3" s="1"/>
  <c r="L113" i="2"/>
  <c r="M113" i="3" s="1"/>
  <c r="K113" i="3"/>
  <c r="L113" i="3" s="1"/>
  <c r="L124" i="2"/>
  <c r="M124" i="3" s="1"/>
  <c r="K124" i="3"/>
  <c r="L124" i="3" s="1"/>
  <c r="L136" i="2"/>
  <c r="M136" i="3" s="1"/>
  <c r="K136" i="3"/>
  <c r="L136" i="3" s="1"/>
  <c r="L148" i="2"/>
  <c r="M148" i="3" s="1"/>
  <c r="K148" i="3"/>
  <c r="L148" i="3" s="1"/>
  <c r="L160" i="2"/>
  <c r="M160" i="3" s="1"/>
  <c r="K160" i="3"/>
  <c r="L160" i="3" s="1"/>
  <c r="K177" i="3"/>
  <c r="L177" i="3" s="1"/>
  <c r="L177" i="2"/>
  <c r="M177" i="3" s="1"/>
  <c r="L181" i="2"/>
  <c r="M181" i="3" s="1"/>
  <c r="K193" i="3"/>
  <c r="L193" i="3" s="1"/>
  <c r="L193" i="2"/>
  <c r="M193" i="3" s="1"/>
  <c r="N198" i="2"/>
  <c r="P198" i="2" s="1"/>
  <c r="N195" i="2"/>
  <c r="P195" i="2" s="1"/>
  <c r="N196" i="2"/>
  <c r="P196" i="2" s="1"/>
  <c r="N193" i="2"/>
  <c r="P193" i="2" s="1"/>
  <c r="N190" i="2"/>
  <c r="P190" i="2" s="1"/>
  <c r="M189" i="2"/>
  <c r="O189" i="2" s="1"/>
  <c r="N188" i="2"/>
  <c r="P188" i="2" s="1"/>
  <c r="N187" i="2"/>
  <c r="P187" i="2" s="1"/>
  <c r="M186" i="2"/>
  <c r="O186" i="2" s="1"/>
  <c r="N182" i="2"/>
  <c r="P182" i="2" s="1"/>
  <c r="M181" i="2"/>
  <c r="O181" i="2" s="1"/>
  <c r="M180" i="2"/>
  <c r="O180" i="2" s="1"/>
  <c r="N177" i="2"/>
  <c r="P177" i="2" s="1"/>
  <c r="N174" i="2"/>
  <c r="P174" i="2" s="1"/>
  <c r="M173" i="2"/>
  <c r="O173" i="2" s="1"/>
  <c r="Q173" i="2" s="1"/>
  <c r="N172" i="2"/>
  <c r="P172" i="2" s="1"/>
  <c r="N171" i="2"/>
  <c r="P171" i="2" s="1"/>
  <c r="M170" i="2"/>
  <c r="O170" i="2" s="1"/>
  <c r="M169" i="2"/>
  <c r="M168" i="2"/>
  <c r="O168" i="2" s="1"/>
  <c r="N165" i="2"/>
  <c r="P165" i="2" s="1"/>
  <c r="Q165" i="2" s="1"/>
  <c r="O165" i="3" s="1"/>
  <c r="P165" i="3" s="1"/>
  <c r="N162" i="2"/>
  <c r="P162" i="2" s="1"/>
  <c r="N161" i="2"/>
  <c r="N160" i="2"/>
  <c r="P160" i="2" s="1"/>
  <c r="M159" i="2"/>
  <c r="O159" i="2" s="1"/>
  <c r="Q159" i="2" s="1"/>
  <c r="O159" i="3" s="1"/>
  <c r="P159" i="3" s="1"/>
  <c r="N151" i="2"/>
  <c r="P151" i="2" s="1"/>
  <c r="M150" i="2"/>
  <c r="M148" i="2"/>
  <c r="M147" i="2"/>
  <c r="N142" i="2"/>
  <c r="P142" i="2" s="1"/>
  <c r="M141" i="2"/>
  <c r="N140" i="2"/>
  <c r="N139" i="2"/>
  <c r="P139" i="2" s="1"/>
  <c r="M138" i="2"/>
  <c r="M137" i="2"/>
  <c r="M136" i="2"/>
  <c r="N133" i="2"/>
  <c r="P133" i="2" s="1"/>
  <c r="N132" i="2"/>
  <c r="P132" i="2" s="1"/>
  <c r="M131" i="2"/>
  <c r="N126" i="2"/>
  <c r="P126" i="2" s="1"/>
  <c r="M125" i="2"/>
  <c r="O125" i="2" s="1"/>
  <c r="Q125" i="2" s="1"/>
  <c r="O125" i="3" s="1"/>
  <c r="P125" i="3" s="1"/>
  <c r="M124" i="2"/>
  <c r="O124" i="2" s="1"/>
  <c r="Q124" i="2" s="1"/>
  <c r="O124" i="3" s="1"/>
  <c r="P124" i="3" s="1"/>
  <c r="N121" i="2"/>
  <c r="N120" i="2"/>
  <c r="P120" i="2" s="1"/>
  <c r="M119" i="2"/>
  <c r="O119" i="2" s="1"/>
  <c r="Q119" i="2" s="1"/>
  <c r="O119" i="3" s="1"/>
  <c r="P119" i="3" s="1"/>
  <c r="N113" i="2"/>
  <c r="P113" i="2" s="1"/>
  <c r="M112" i="2"/>
  <c r="M111" i="2"/>
  <c r="O111" i="2" s="1"/>
  <c r="Q111" i="2" s="1"/>
  <c r="O111" i="3" s="1"/>
  <c r="P111" i="3" s="1"/>
  <c r="N110" i="2"/>
  <c r="P110" i="2" s="1"/>
  <c r="Q110" i="2" s="1"/>
  <c r="O110" i="3" s="1"/>
  <c r="P110" i="3" s="1"/>
  <c r="N109" i="2"/>
  <c r="P109" i="2" s="1"/>
  <c r="Q109" i="2" s="1"/>
  <c r="O109" i="3" s="1"/>
  <c r="P109" i="3" s="1"/>
  <c r="M108" i="2"/>
  <c r="O108" i="2" s="1"/>
  <c r="M107" i="2"/>
  <c r="M106" i="2"/>
  <c r="O106" i="2" s="1"/>
  <c r="Q106" i="2" s="1"/>
  <c r="O106" i="3" s="1"/>
  <c r="P106" i="3" s="1"/>
  <c r="N101" i="2"/>
  <c r="P101" i="2" s="1"/>
  <c r="M100" i="2"/>
  <c r="M99" i="2"/>
  <c r="O99" i="2" s="1"/>
  <c r="M98" i="2"/>
  <c r="O98" i="2" s="1"/>
  <c r="Q98" i="2" s="1"/>
  <c r="O98" i="3" s="1"/>
  <c r="P98" i="3" s="1"/>
  <c r="N93" i="2"/>
  <c r="P93" i="2" s="1"/>
  <c r="M92" i="2"/>
  <c r="O92" i="2" s="1"/>
  <c r="M91" i="2"/>
  <c r="O91" i="2" s="1"/>
  <c r="Q91" i="2" s="1"/>
  <c r="O91" i="3" s="1"/>
  <c r="P91" i="3" s="1"/>
  <c r="M90" i="2"/>
  <c r="O90" i="2" s="1"/>
  <c r="Q90" i="2" s="1"/>
  <c r="O90" i="3" s="1"/>
  <c r="P90" i="3" s="1"/>
  <c r="N85" i="2"/>
  <c r="P85" i="2" s="1"/>
  <c r="Q85" i="2" s="1"/>
  <c r="O85" i="3" s="1"/>
  <c r="P85" i="3" s="1"/>
  <c r="M84" i="2"/>
  <c r="M83" i="2"/>
  <c r="O83" i="2" s="1"/>
  <c r="Q83" i="2" s="1"/>
  <c r="O83" i="3" s="1"/>
  <c r="P83" i="3" s="1"/>
  <c r="M82" i="2"/>
  <c r="O82" i="2" s="1"/>
  <c r="Q82" i="2" s="1"/>
  <c r="O82" i="3" s="1"/>
  <c r="P82" i="3" s="1"/>
  <c r="N77" i="2"/>
  <c r="P77" i="2" s="1"/>
  <c r="Q77" i="2" s="1"/>
  <c r="O77" i="3" s="1"/>
  <c r="P77" i="3" s="1"/>
  <c r="M76" i="2"/>
  <c r="O76" i="2" s="1"/>
  <c r="M75" i="2"/>
  <c r="O75" i="2" s="1"/>
  <c r="Q75" i="2" s="1"/>
  <c r="O75" i="3" s="1"/>
  <c r="P75" i="3" s="1"/>
  <c r="N74" i="2"/>
  <c r="P74" i="2" s="1"/>
  <c r="N73" i="2"/>
  <c r="P73" i="2" s="1"/>
  <c r="M72" i="2"/>
  <c r="N71" i="2"/>
  <c r="N70" i="2"/>
  <c r="P70" i="2" s="1"/>
  <c r="Q70" i="2" s="1"/>
  <c r="O70" i="3" s="1"/>
  <c r="P70" i="3" s="1"/>
  <c r="M69" i="2"/>
  <c r="O69" i="2" s="1"/>
  <c r="Q69" i="2" s="1"/>
  <c r="O69" i="3" s="1"/>
  <c r="P69" i="3" s="1"/>
  <c r="M66" i="2"/>
  <c r="M65" i="2"/>
  <c r="O65" i="2" s="1"/>
  <c r="Q65" i="2" s="1"/>
  <c r="O65" i="3" s="1"/>
  <c r="P65" i="3" s="1"/>
  <c r="M63" i="2"/>
  <c r="M62" i="2"/>
  <c r="O62" i="2" s="1"/>
  <c r="Q62" i="2" s="1"/>
  <c r="O62" i="3" s="1"/>
  <c r="P62" i="3" s="1"/>
  <c r="M61" i="2"/>
  <c r="N56" i="2"/>
  <c r="P56" i="2" s="1"/>
  <c r="N55" i="2"/>
  <c r="P55" i="2" s="1"/>
  <c r="N54" i="2"/>
  <c r="P54" i="2" s="1"/>
  <c r="M53" i="2"/>
  <c r="O53" i="2" s="1"/>
  <c r="Q53" i="2" s="1"/>
  <c r="O53" i="3" s="1"/>
  <c r="P53" i="3" s="1"/>
  <c r="N48" i="2"/>
  <c r="P48" i="2" s="1"/>
  <c r="N47" i="2"/>
  <c r="P47" i="2" s="1"/>
  <c r="N45" i="2"/>
  <c r="P45" i="2" s="1"/>
  <c r="N44" i="2"/>
  <c r="O44" i="2" s="1"/>
  <c r="M43" i="2"/>
  <c r="O43" i="2" s="1"/>
  <c r="Q43" i="2" s="1"/>
  <c r="O43" i="3" s="1"/>
  <c r="P43" i="3" s="1"/>
  <c r="N39" i="2"/>
  <c r="P39" i="2" s="1"/>
  <c r="Q39" i="2" s="1"/>
  <c r="O39" i="3" s="1"/>
  <c r="P39" i="3" s="1"/>
  <c r="M38" i="2"/>
  <c r="O38" i="2" s="1"/>
  <c r="Q38" i="2" s="1"/>
  <c r="O38" i="3" s="1"/>
  <c r="P38" i="3" s="1"/>
  <c r="M193" i="2"/>
  <c r="M192" i="2"/>
  <c r="O192" i="2" s="1"/>
  <c r="N186" i="2"/>
  <c r="P186" i="2" s="1"/>
  <c r="N183" i="2"/>
  <c r="P183" i="2" s="1"/>
  <c r="N180" i="2"/>
  <c r="M177" i="2"/>
  <c r="O177" i="2" s="1"/>
  <c r="M176" i="2"/>
  <c r="O176" i="2" s="1"/>
  <c r="N170" i="2"/>
  <c r="P170" i="2" s="1"/>
  <c r="N167" i="2"/>
  <c r="P167" i="2" s="1"/>
  <c r="M166" i="2"/>
  <c r="O166" i="2" s="1"/>
  <c r="N163" i="2"/>
  <c r="P163" i="2" s="1"/>
  <c r="N157" i="2"/>
  <c r="P157" i="2" s="1"/>
  <c r="N154" i="2"/>
  <c r="P154" i="2" s="1"/>
  <c r="M153" i="2"/>
  <c r="M152" i="2"/>
  <c r="N150" i="2"/>
  <c r="P150" i="2" s="1"/>
  <c r="M146" i="2"/>
  <c r="M145" i="2"/>
  <c r="M142" i="2"/>
  <c r="O142" i="2" s="1"/>
  <c r="M135" i="2"/>
  <c r="M132" i="2"/>
  <c r="N130" i="2"/>
  <c r="P130" i="2" s="1"/>
  <c r="N129" i="2"/>
  <c r="P129" i="2" s="1"/>
  <c r="M128" i="2"/>
  <c r="N123" i="2"/>
  <c r="P123" i="2" s="1"/>
  <c r="M122" i="2"/>
  <c r="M196" i="2"/>
  <c r="O196" i="2" s="1"/>
  <c r="N194" i="2"/>
  <c r="P194" i="2" s="1"/>
  <c r="M190" i="2"/>
  <c r="O190" i="2" s="1"/>
  <c r="N184" i="2"/>
  <c r="P184" i="2" s="1"/>
  <c r="M183" i="2"/>
  <c r="O183" i="2" s="1"/>
  <c r="N181" i="2"/>
  <c r="P181" i="2" s="1"/>
  <c r="N178" i="2"/>
  <c r="M174" i="2"/>
  <c r="M167" i="2"/>
  <c r="O167" i="2" s="1"/>
  <c r="N164" i="2"/>
  <c r="M163" i="2"/>
  <c r="M160" i="2"/>
  <c r="N158" i="2"/>
  <c r="P158" i="2" s="1"/>
  <c r="M157" i="2"/>
  <c r="O157" i="2" s="1"/>
  <c r="Q157" i="2" s="1"/>
  <c r="O157" i="3" s="1"/>
  <c r="P157" i="3" s="1"/>
  <c r="N156" i="2"/>
  <c r="N155" i="2"/>
  <c r="M154" i="2"/>
  <c r="N147" i="2"/>
  <c r="P147" i="2" s="1"/>
  <c r="N143" i="2"/>
  <c r="M139" i="2"/>
  <c r="N136" i="2"/>
  <c r="P136" i="2" s="1"/>
  <c r="M133" i="2"/>
  <c r="M130" i="2"/>
  <c r="O130" i="2" s="1"/>
  <c r="M129" i="2"/>
  <c r="O129" i="2" s="1"/>
  <c r="M126" i="2"/>
  <c r="M123" i="2"/>
  <c r="M120" i="2"/>
  <c r="N118" i="2"/>
  <c r="M117" i="2"/>
  <c r="O117" i="2" s="1"/>
  <c r="Q117" i="2" s="1"/>
  <c r="O117" i="3" s="1"/>
  <c r="P117" i="3" s="1"/>
  <c r="N116" i="2"/>
  <c r="P116" i="2" s="1"/>
  <c r="M115" i="2"/>
  <c r="O115" i="2" s="1"/>
  <c r="Q115" i="2" s="1"/>
  <c r="O115" i="3" s="1"/>
  <c r="P115" i="3" s="1"/>
  <c r="M114" i="2"/>
  <c r="N112" i="2"/>
  <c r="P112" i="2" s="1"/>
  <c r="N108" i="2"/>
  <c r="P108" i="2" s="1"/>
  <c r="N105" i="2"/>
  <c r="M104" i="2"/>
  <c r="M103" i="2"/>
  <c r="M102" i="2"/>
  <c r="O102" i="2" s="1"/>
  <c r="Q102" i="2" s="1"/>
  <c r="O102" i="3" s="1"/>
  <c r="P102" i="3" s="1"/>
  <c r="N100" i="2"/>
  <c r="N97" i="2"/>
  <c r="P97" i="2" s="1"/>
  <c r="M96" i="2"/>
  <c r="O96" i="2" s="1"/>
  <c r="M95" i="2"/>
  <c r="M94" i="2"/>
  <c r="N92" i="2"/>
  <c r="P92" i="2" s="1"/>
  <c r="N89" i="2"/>
  <c r="O89" i="2" s="1"/>
  <c r="M88" i="2"/>
  <c r="O88" i="2" s="1"/>
  <c r="Q88" i="2" s="1"/>
  <c r="O88" i="3" s="1"/>
  <c r="P88" i="3" s="1"/>
  <c r="M87" i="2"/>
  <c r="M86" i="2"/>
  <c r="N84" i="2"/>
  <c r="P84" i="2" s="1"/>
  <c r="N81" i="2"/>
  <c r="P81" i="2" s="1"/>
  <c r="Q81" i="2" s="1"/>
  <c r="O81" i="3" s="1"/>
  <c r="P81" i="3" s="1"/>
  <c r="M80" i="2"/>
  <c r="M79" i="2"/>
  <c r="M78" i="2"/>
  <c r="O78" i="2" s="1"/>
  <c r="Q78" i="2" s="1"/>
  <c r="O78" i="3" s="1"/>
  <c r="P78" i="3" s="1"/>
  <c r="N76" i="2"/>
  <c r="P76" i="2" s="1"/>
  <c r="N72" i="2"/>
  <c r="P72" i="2" s="1"/>
  <c r="K77" i="3"/>
  <c r="L77" i="3" s="1"/>
  <c r="L119" i="2"/>
  <c r="M119" i="3" s="1"/>
  <c r="K119" i="3"/>
  <c r="L119" i="3" s="1"/>
  <c r="L140" i="2"/>
  <c r="M140" i="3" s="1"/>
  <c r="K140" i="3"/>
  <c r="L140" i="3" s="1"/>
  <c r="L147" i="2"/>
  <c r="M147" i="3" s="1"/>
  <c r="K147" i="3"/>
  <c r="L147" i="3" s="1"/>
  <c r="L164" i="2"/>
  <c r="M164" i="3" s="1"/>
  <c r="K164" i="3"/>
  <c r="L164" i="3" s="1"/>
  <c r="L168" i="2"/>
  <c r="M168" i="3" s="1"/>
  <c r="K168" i="3"/>
  <c r="L168" i="3" s="1"/>
  <c r="L183" i="2"/>
  <c r="M183" i="3" s="1"/>
  <c r="K183" i="3"/>
  <c r="L183" i="3" s="1"/>
  <c r="K52" i="3"/>
  <c r="L52" i="3" s="1"/>
  <c r="L52" i="2"/>
  <c r="M52" i="3" s="1"/>
  <c r="L66" i="2"/>
  <c r="M66" i="3" s="1"/>
  <c r="K66" i="3"/>
  <c r="L66" i="3" s="1"/>
  <c r="L108" i="2"/>
  <c r="M108" i="3" s="1"/>
  <c r="L120" i="2"/>
  <c r="M120" i="3" s="1"/>
  <c r="K120" i="3"/>
  <c r="L120" i="3" s="1"/>
  <c r="L126" i="2"/>
  <c r="M126" i="3" s="1"/>
  <c r="K126" i="3"/>
  <c r="L126" i="3" s="1"/>
  <c r="L143" i="2"/>
  <c r="M143" i="3" s="1"/>
  <c r="K143" i="3"/>
  <c r="L143" i="3" s="1"/>
  <c r="L154" i="2"/>
  <c r="M154" i="3" s="1"/>
  <c r="K154" i="3"/>
  <c r="L154" i="3" s="1"/>
  <c r="L178" i="2"/>
  <c r="M178" i="3" s="1"/>
  <c r="K178" i="3"/>
  <c r="L178" i="3" s="1"/>
  <c r="L194" i="2"/>
  <c r="M194" i="3" s="1"/>
  <c r="K194" i="3"/>
  <c r="L194" i="3" s="1"/>
  <c r="L196" i="2"/>
  <c r="M196" i="3" s="1"/>
  <c r="K196" i="3"/>
  <c r="L196" i="3" s="1"/>
  <c r="L74" i="2"/>
  <c r="M74" i="3" s="1"/>
  <c r="K74" i="3"/>
  <c r="L74" i="3" s="1"/>
  <c r="L110" i="2"/>
  <c r="M110" i="3" s="1"/>
  <c r="K110" i="3"/>
  <c r="L110" i="3" s="1"/>
  <c r="L122" i="2"/>
  <c r="K122" i="3"/>
  <c r="L122" i="3" s="1"/>
  <c r="L132" i="2"/>
  <c r="M132" i="3" s="1"/>
  <c r="K132" i="3"/>
  <c r="L132" i="3" s="1"/>
  <c r="L142" i="2"/>
  <c r="M142" i="3" s="1"/>
  <c r="K142" i="3"/>
  <c r="L142" i="3" s="1"/>
  <c r="K145" i="3"/>
  <c r="L145" i="3" s="1"/>
  <c r="L145" i="2"/>
  <c r="M145" i="3" s="1"/>
  <c r="L150" i="2"/>
  <c r="K150" i="3"/>
  <c r="L150" i="3" s="1"/>
  <c r="L152" i="2"/>
  <c r="M152" i="3" s="1"/>
  <c r="K152" i="3"/>
  <c r="L152" i="3" s="1"/>
  <c r="L166" i="2"/>
  <c r="M166" i="3" s="1"/>
  <c r="K166" i="3"/>
  <c r="L166" i="3" s="1"/>
  <c r="L170" i="2"/>
  <c r="M170" i="3" s="1"/>
  <c r="K170" i="3"/>
  <c r="L170" i="3" s="1"/>
  <c r="L176" i="2"/>
  <c r="M176" i="3" s="1"/>
  <c r="K176" i="3"/>
  <c r="L176" i="3" s="1"/>
  <c r="L180" i="2"/>
  <c r="M180" i="3" s="1"/>
  <c r="K180" i="3"/>
  <c r="L180" i="3" s="1"/>
  <c r="L186" i="2"/>
  <c r="M186" i="3" s="1"/>
  <c r="K186" i="3"/>
  <c r="L186" i="3" s="1"/>
  <c r="L192" i="2"/>
  <c r="M192" i="3" s="1"/>
  <c r="K192" i="3"/>
  <c r="L192" i="3" s="1"/>
  <c r="L127" i="2"/>
  <c r="M127" i="3" s="1"/>
  <c r="K127" i="3"/>
  <c r="L127" i="3" s="1"/>
  <c r="L134" i="2"/>
  <c r="M134" i="3" s="1"/>
  <c r="K134" i="3"/>
  <c r="L134" i="3" s="1"/>
  <c r="L138" i="2"/>
  <c r="M138" i="3" s="1"/>
  <c r="K138" i="3"/>
  <c r="L138" i="3" s="1"/>
  <c r="K149" i="3"/>
  <c r="L149" i="3" s="1"/>
  <c r="L149" i="2"/>
  <c r="M149" i="3" s="1"/>
  <c r="L159" i="2"/>
  <c r="M159" i="3" s="1"/>
  <c r="K159" i="3"/>
  <c r="L159" i="3" s="1"/>
  <c r="L162" i="2"/>
  <c r="M162" i="3" s="1"/>
  <c r="K162" i="3"/>
  <c r="L162" i="3" s="1"/>
  <c r="L172" i="2"/>
  <c r="M172" i="3" s="1"/>
  <c r="K172" i="3"/>
  <c r="L172" i="3" s="1"/>
  <c r="L175" i="2"/>
  <c r="M175" i="3" s="1"/>
  <c r="K175" i="3"/>
  <c r="L175" i="3" s="1"/>
  <c r="L182" i="2"/>
  <c r="M182" i="3" s="1"/>
  <c r="K182" i="3"/>
  <c r="L182" i="3" s="1"/>
  <c r="K185" i="3"/>
  <c r="L185" i="3" s="1"/>
  <c r="L185" i="2"/>
  <c r="M185" i="3" s="1"/>
  <c r="L188" i="2"/>
  <c r="M188" i="3" s="1"/>
  <c r="K188" i="3"/>
  <c r="L188" i="3" s="1"/>
  <c r="L191" i="2"/>
  <c r="M191" i="3" s="1"/>
  <c r="K191" i="3"/>
  <c r="L191" i="3" s="1"/>
  <c r="K199" i="3"/>
  <c r="L199" i="3" s="1"/>
  <c r="L36" i="2"/>
  <c r="M36" i="3" s="1"/>
  <c r="K36" i="3"/>
  <c r="L36" i="3" s="1"/>
  <c r="L42" i="2"/>
  <c r="M42" i="3" s="1"/>
  <c r="K42" i="3"/>
  <c r="L42" i="3" s="1"/>
  <c r="L50" i="2"/>
  <c r="M50" i="3" s="1"/>
  <c r="K50" i="3"/>
  <c r="L50" i="3" s="1"/>
  <c r="L58" i="2"/>
  <c r="M58" i="3" s="1"/>
  <c r="K58" i="3"/>
  <c r="L58" i="3" s="1"/>
  <c r="L128" i="2"/>
  <c r="M128" i="3" s="1"/>
  <c r="K128" i="3"/>
  <c r="L128" i="3" s="1"/>
  <c r="L130" i="2"/>
  <c r="M130" i="3" s="1"/>
  <c r="K130" i="3"/>
  <c r="L130" i="3" s="1"/>
  <c r="L135" i="2"/>
  <c r="M135" i="3" s="1"/>
  <c r="K135" i="3"/>
  <c r="L135" i="3" s="1"/>
  <c r="L144" i="2"/>
  <c r="M144" i="3" s="1"/>
  <c r="K144" i="3"/>
  <c r="L144" i="3" s="1"/>
  <c r="L146" i="2"/>
  <c r="M146" i="3" s="1"/>
  <c r="K146" i="3"/>
  <c r="L146" i="3" s="1"/>
  <c r="L155" i="2"/>
  <c r="K155" i="3"/>
  <c r="L155" i="3" s="1"/>
  <c r="L156" i="2"/>
  <c r="M156" i="3" s="1"/>
  <c r="K156" i="3"/>
  <c r="L156" i="3" s="1"/>
  <c r="L158" i="2"/>
  <c r="M158" i="3" s="1"/>
  <c r="K158" i="3"/>
  <c r="L158" i="3" s="1"/>
  <c r="L167" i="2"/>
  <c r="M167" i="3" s="1"/>
  <c r="K167" i="3"/>
  <c r="L167" i="3" s="1"/>
  <c r="L179" i="2"/>
  <c r="M179" i="3" s="1"/>
  <c r="K179" i="3"/>
  <c r="L179" i="3" s="1"/>
  <c r="L184" i="2"/>
  <c r="M184" i="3" s="1"/>
  <c r="K184" i="3"/>
  <c r="L184" i="3" s="1"/>
  <c r="L195" i="2"/>
  <c r="M195" i="3" s="1"/>
  <c r="K195" i="3"/>
  <c r="L195" i="3" s="1"/>
  <c r="L198" i="2"/>
  <c r="M198" i="3" s="1"/>
  <c r="K198" i="3"/>
  <c r="L198" i="3" s="1"/>
  <c r="K116" i="3"/>
  <c r="L116" i="3" s="1"/>
  <c r="K123" i="3"/>
  <c r="L123" i="3" s="1"/>
  <c r="K118" i="3"/>
  <c r="L118" i="3" s="1"/>
  <c r="O3" i="3"/>
  <c r="P3" i="3" s="1"/>
  <c r="Q19" i="2"/>
  <c r="O19" i="3" s="1"/>
  <c r="P19" i="3" s="1"/>
  <c r="Q35" i="2"/>
  <c r="O35" i="3" s="1"/>
  <c r="P35" i="3" s="1"/>
  <c r="Q14" i="2"/>
  <c r="O14" i="3" s="1"/>
  <c r="P14" i="3" s="1"/>
  <c r="Q51" i="2"/>
  <c r="O51" i="3" s="1"/>
  <c r="P51" i="3" s="1"/>
  <c r="Q60" i="2"/>
  <c r="O60" i="3" s="1"/>
  <c r="P60" i="3" s="1"/>
  <c r="Q7" i="2"/>
  <c r="O7" i="3" s="1"/>
  <c r="P7" i="3" s="1"/>
  <c r="Q20" i="2"/>
  <c r="O20" i="3" s="1"/>
  <c r="P20" i="3" s="1"/>
  <c r="Q36" i="2"/>
  <c r="O36" i="3" s="1"/>
  <c r="P36" i="3" s="1"/>
  <c r="Q68" i="2"/>
  <c r="O68" i="3" s="1"/>
  <c r="P68" i="3" s="1"/>
  <c r="M197" i="2"/>
  <c r="O197" i="2" s="1"/>
  <c r="M198" i="2"/>
  <c r="O198" i="2" s="1"/>
  <c r="Q4" i="2"/>
  <c r="Q6" i="2"/>
  <c r="O6" i="3" s="1"/>
  <c r="P6" i="3" s="1"/>
  <c r="Q11" i="2"/>
  <c r="O11" i="3" s="1"/>
  <c r="P11" i="3" s="1"/>
  <c r="Q22" i="2"/>
  <c r="O22" i="3" s="1"/>
  <c r="P22" i="3" s="1"/>
  <c r="Q24" i="2"/>
  <c r="O24" i="3" s="1"/>
  <c r="P24" i="3" s="1"/>
  <c r="Q27" i="2"/>
  <c r="O27" i="3" s="1"/>
  <c r="P27" i="3" s="1"/>
  <c r="Q40" i="2"/>
  <c r="O40" i="3" s="1"/>
  <c r="P40" i="3" s="1"/>
  <c r="Q13" i="2"/>
  <c r="O13" i="3" s="1"/>
  <c r="P13" i="3" s="1"/>
  <c r="Q30" i="2"/>
  <c r="O30" i="3" s="1"/>
  <c r="P30" i="3" s="1"/>
  <c r="Q9" i="2"/>
  <c r="O9" i="3" s="1"/>
  <c r="P9" i="3" s="1"/>
  <c r="Q16" i="2"/>
  <c r="O16" i="3" s="1"/>
  <c r="P16" i="3" s="1"/>
  <c r="Q32" i="2"/>
  <c r="O32" i="3" s="1"/>
  <c r="P32" i="3" s="1"/>
  <c r="Q67" i="2"/>
  <c r="O67" i="3" s="1"/>
  <c r="P67" i="3" s="1"/>
  <c r="Q10" i="2"/>
  <c r="O10" i="3" s="1"/>
  <c r="P10" i="3" s="1"/>
  <c r="Q26" i="2"/>
  <c r="O26" i="3" s="1"/>
  <c r="P26" i="3" s="1"/>
  <c r="M37" i="3" l="1"/>
  <c r="D10" i="6"/>
  <c r="O37" i="3"/>
  <c r="P37" i="3" s="1"/>
  <c r="Q187" i="2"/>
  <c r="O187" i="3" s="1"/>
  <c r="P187" i="3" s="1"/>
  <c r="O133" i="2"/>
  <c r="Q133" i="2" s="1"/>
  <c r="O133" i="3" s="1"/>
  <c r="P133" i="3" s="1"/>
  <c r="O128" i="2"/>
  <c r="Q128" i="2" s="1"/>
  <c r="O128" i="3" s="1"/>
  <c r="P128" i="3" s="1"/>
  <c r="O135" i="2"/>
  <c r="Q135" i="2" s="1"/>
  <c r="O135" i="3" s="1"/>
  <c r="P135" i="3" s="1"/>
  <c r="O138" i="2"/>
  <c r="Q138" i="2" s="1"/>
  <c r="O138" i="3" s="1"/>
  <c r="P138" i="3" s="1"/>
  <c r="Q189" i="2"/>
  <c r="O189" i="3" s="1"/>
  <c r="P189" i="3" s="1"/>
  <c r="Q195" i="2"/>
  <c r="O195" i="3" s="1"/>
  <c r="P195" i="3" s="1"/>
  <c r="O74" i="2"/>
  <c r="Q74" i="2" s="1"/>
  <c r="O74" i="3" s="1"/>
  <c r="P74" i="3" s="1"/>
  <c r="Q99" i="2"/>
  <c r="O99" i="3" s="1"/>
  <c r="P99" i="3" s="1"/>
  <c r="O107" i="2"/>
  <c r="O132" i="2"/>
  <c r="Q132" i="2" s="1"/>
  <c r="O132" i="3" s="1"/>
  <c r="P132" i="3" s="1"/>
  <c r="O146" i="2"/>
  <c r="Q146" i="2" s="1"/>
  <c r="O146" i="3" s="1"/>
  <c r="P146" i="3" s="1"/>
  <c r="O84" i="2"/>
  <c r="Q84" i="2" s="1"/>
  <c r="O84" i="3" s="1"/>
  <c r="P84" i="3" s="1"/>
  <c r="O112" i="2"/>
  <c r="Q112" i="2" s="1"/>
  <c r="O112" i="3" s="1"/>
  <c r="P112" i="3" s="1"/>
  <c r="O131" i="2"/>
  <c r="Q131" i="2" s="1"/>
  <c r="O131" i="3" s="1"/>
  <c r="P131" i="3" s="1"/>
  <c r="O141" i="2"/>
  <c r="Q141" i="2" s="1"/>
  <c r="O141" i="3" s="1"/>
  <c r="P141" i="3" s="1"/>
  <c r="O150" i="2"/>
  <c r="Q150" i="2" s="1"/>
  <c r="O150" i="3" s="1"/>
  <c r="P150" i="3" s="1"/>
  <c r="O155" i="2"/>
  <c r="O45" i="2"/>
  <c r="Q45" i="2" s="1"/>
  <c r="O45" i="3" s="1"/>
  <c r="P45" i="3" s="1"/>
  <c r="O118" i="2"/>
  <c r="O136" i="2"/>
  <c r="Q136" i="2" s="1"/>
  <c r="O136" i="3" s="1"/>
  <c r="P136" i="3" s="1"/>
  <c r="O55" i="2"/>
  <c r="Q55" i="2" s="1"/>
  <c r="O55" i="3" s="1"/>
  <c r="P55" i="3" s="1"/>
  <c r="O54" i="2"/>
  <c r="Q54" i="2" s="1"/>
  <c r="O54" i="3" s="1"/>
  <c r="P54" i="3" s="1"/>
  <c r="O152" i="2"/>
  <c r="Q152" i="2" s="1"/>
  <c r="O152" i="3" s="1"/>
  <c r="P152" i="3" s="1"/>
  <c r="O72" i="2"/>
  <c r="Q72" i="2" s="1"/>
  <c r="O72" i="3" s="1"/>
  <c r="P72" i="3" s="1"/>
  <c r="O95" i="2"/>
  <c r="Q95" i="2" s="1"/>
  <c r="O95" i="3" s="1"/>
  <c r="P95" i="3" s="1"/>
  <c r="Q194" i="2"/>
  <c r="O194" i="3" s="1"/>
  <c r="P194" i="3" s="1"/>
  <c r="O101" i="2"/>
  <c r="Q101" i="2" s="1"/>
  <c r="O101" i="3" s="1"/>
  <c r="P101" i="3" s="1"/>
  <c r="O71" i="2"/>
  <c r="O116" i="2"/>
  <c r="Q116" i="2" s="1"/>
  <c r="O116" i="3" s="1"/>
  <c r="P116" i="3" s="1"/>
  <c r="O47" i="2"/>
  <c r="Q47" i="2" s="1"/>
  <c r="O47" i="3" s="1"/>
  <c r="P47" i="3" s="1"/>
  <c r="O134" i="2"/>
  <c r="Q134" i="2" s="1"/>
  <c r="O134" i="3" s="1"/>
  <c r="P134" i="3" s="1"/>
  <c r="O100" i="2"/>
  <c r="O121" i="2"/>
  <c r="Q76" i="2"/>
  <c r="O76" i="3" s="1"/>
  <c r="P76" i="3" s="1"/>
  <c r="Q108" i="2"/>
  <c r="O108" i="3" s="1"/>
  <c r="P108" i="3" s="1"/>
  <c r="O123" i="2"/>
  <c r="Q123" i="2" s="1"/>
  <c r="O123" i="3" s="1"/>
  <c r="P123" i="3" s="1"/>
  <c r="Q181" i="2"/>
  <c r="O181" i="3" s="1"/>
  <c r="P181" i="3" s="1"/>
  <c r="Q96" i="2"/>
  <c r="O96" i="3" s="1"/>
  <c r="P96" i="3" s="1"/>
  <c r="O103" i="2"/>
  <c r="Q103" i="2" s="1"/>
  <c r="O103" i="3" s="1"/>
  <c r="P103" i="3" s="1"/>
  <c r="O126" i="2"/>
  <c r="Q126" i="2" s="1"/>
  <c r="O126" i="3" s="1"/>
  <c r="P126" i="3" s="1"/>
  <c r="O154" i="2"/>
  <c r="Q154" i="2" s="1"/>
  <c r="O154" i="3" s="1"/>
  <c r="P154" i="3" s="1"/>
  <c r="O147" i="2"/>
  <c r="Q147" i="2" s="1"/>
  <c r="O147" i="3" s="1"/>
  <c r="P147" i="3" s="1"/>
  <c r="O143" i="2"/>
  <c r="Q175" i="2"/>
  <c r="O175" i="3" s="1"/>
  <c r="P175" i="3" s="1"/>
  <c r="O140" i="2"/>
  <c r="O113" i="2"/>
  <c r="Q113" i="2" s="1"/>
  <c r="O113" i="3" s="1"/>
  <c r="P113" i="3" s="1"/>
  <c r="O73" i="2"/>
  <c r="Q73" i="2" s="1"/>
  <c r="O73" i="3" s="1"/>
  <c r="P73" i="3" s="1"/>
  <c r="O151" i="2"/>
  <c r="Q151" i="2" s="1"/>
  <c r="O151" i="3" s="1"/>
  <c r="P151" i="3" s="1"/>
  <c r="Q172" i="2"/>
  <c r="O172" i="3" s="1"/>
  <c r="P172" i="3" s="1"/>
  <c r="O127" i="2"/>
  <c r="Q127" i="2" s="1"/>
  <c r="O127" i="3" s="1"/>
  <c r="P127" i="3" s="1"/>
  <c r="O105" i="2"/>
  <c r="O97" i="2"/>
  <c r="Q97" i="2" s="1"/>
  <c r="O93" i="2"/>
  <c r="Q93" i="2" s="1"/>
  <c r="O93" i="3" s="1"/>
  <c r="P93" i="3" s="1"/>
  <c r="O149" i="2"/>
  <c r="Q149" i="2" s="1"/>
  <c r="O149" i="3" s="1"/>
  <c r="P149" i="3" s="1"/>
  <c r="O56" i="2"/>
  <c r="Q56" i="2" s="1"/>
  <c r="O56" i="3" s="1"/>
  <c r="P56" i="3" s="1"/>
  <c r="O48" i="2"/>
  <c r="Q48" i="2" s="1"/>
  <c r="O48" i="3" s="1"/>
  <c r="P48" i="3" s="1"/>
  <c r="M79" i="3"/>
  <c r="M122" i="3"/>
  <c r="Q177" i="2"/>
  <c r="O177" i="3" s="1"/>
  <c r="P177" i="3" s="1"/>
  <c r="Q190" i="2"/>
  <c r="O190" i="3" s="1"/>
  <c r="P190" i="3" s="1"/>
  <c r="M155" i="3"/>
  <c r="M3" i="3"/>
  <c r="M96" i="3"/>
  <c r="Q171" i="2"/>
  <c r="O171" i="3" s="1"/>
  <c r="P171" i="3" s="1"/>
  <c r="Q191" i="2"/>
  <c r="O191" i="3" s="1"/>
  <c r="P191" i="3" s="1"/>
  <c r="Q168" i="2"/>
  <c r="O168" i="3" s="1"/>
  <c r="P168" i="3" s="1"/>
  <c r="Q176" i="2"/>
  <c r="O176" i="3" s="1"/>
  <c r="P176" i="3" s="1"/>
  <c r="Q107" i="2"/>
  <c r="O107" i="3" s="1"/>
  <c r="P107" i="3" s="1"/>
  <c r="Q188" i="2"/>
  <c r="O188" i="3" s="1"/>
  <c r="P188" i="3" s="1"/>
  <c r="M150" i="3"/>
  <c r="Q192" i="2"/>
  <c r="O192" i="3" s="1"/>
  <c r="P192" i="3" s="1"/>
  <c r="Q170" i="2"/>
  <c r="O170" i="3" s="1"/>
  <c r="P170" i="3" s="1"/>
  <c r="Q186" i="2"/>
  <c r="O186" i="3" s="1"/>
  <c r="P186" i="3" s="1"/>
  <c r="Q158" i="2"/>
  <c r="O158" i="3" s="1"/>
  <c r="P158" i="3" s="1"/>
  <c r="Q182" i="2"/>
  <c r="O182" i="3" s="1"/>
  <c r="P182" i="3" s="1"/>
  <c r="Q142" i="2"/>
  <c r="O142" i="3" s="1"/>
  <c r="P142" i="3" s="1"/>
  <c r="Q183" i="2"/>
  <c r="O183" i="3" s="1"/>
  <c r="P183" i="3" s="1"/>
  <c r="Q166" i="2"/>
  <c r="O166" i="3" s="1"/>
  <c r="P166" i="3" s="1"/>
  <c r="O86" i="2"/>
  <c r="Q86" i="2" s="1"/>
  <c r="O86" i="3" s="1"/>
  <c r="P86" i="3" s="1"/>
  <c r="O80" i="2"/>
  <c r="Q80" i="2" s="1"/>
  <c r="O80" i="3" s="1"/>
  <c r="P80" i="3" s="1"/>
  <c r="O87" i="2"/>
  <c r="Q87" i="2" s="1"/>
  <c r="O87" i="3" s="1"/>
  <c r="P87" i="3" s="1"/>
  <c r="O94" i="2"/>
  <c r="Q94" i="2" s="1"/>
  <c r="O94" i="3" s="1"/>
  <c r="P94" i="3" s="1"/>
  <c r="P100" i="2"/>
  <c r="P105" i="2"/>
  <c r="O120" i="2"/>
  <c r="Q120" i="2" s="1"/>
  <c r="O120" i="3" s="1"/>
  <c r="P120" i="3" s="1"/>
  <c r="P143" i="2"/>
  <c r="P156" i="2"/>
  <c r="Q156" i="2" s="1"/>
  <c r="O156" i="3" s="1"/>
  <c r="P156" i="3" s="1"/>
  <c r="O163" i="2"/>
  <c r="Q163" i="2" s="1"/>
  <c r="O163" i="3" s="1"/>
  <c r="P163" i="3" s="1"/>
  <c r="P178" i="2"/>
  <c r="Q178" i="2" s="1"/>
  <c r="O178" i="3" s="1"/>
  <c r="P178" i="3" s="1"/>
  <c r="P180" i="2"/>
  <c r="Q180" i="2" s="1"/>
  <c r="O180" i="3" s="1"/>
  <c r="P180" i="3" s="1"/>
  <c r="O193" i="2"/>
  <c r="Q193" i="2" s="1"/>
  <c r="O193" i="3" s="1"/>
  <c r="P193" i="3" s="1"/>
  <c r="P44" i="2"/>
  <c r="Q44" i="2" s="1"/>
  <c r="O44" i="3" s="1"/>
  <c r="P44" i="3" s="1"/>
  <c r="O61" i="2"/>
  <c r="Q61" i="2" s="1"/>
  <c r="O61" i="3" s="1"/>
  <c r="P61" i="3" s="1"/>
  <c r="O66" i="2"/>
  <c r="Q66" i="2" s="1"/>
  <c r="O66" i="3" s="1"/>
  <c r="P66" i="3" s="1"/>
  <c r="P121" i="2"/>
  <c r="O137" i="2"/>
  <c r="Q137" i="2" s="1"/>
  <c r="O137" i="3" s="1"/>
  <c r="P137" i="3" s="1"/>
  <c r="P161" i="2"/>
  <c r="Q161" i="2" s="1"/>
  <c r="O161" i="3" s="1"/>
  <c r="P161" i="3" s="1"/>
  <c r="O169" i="2"/>
  <c r="Q169" i="2" s="1"/>
  <c r="O169" i="3" s="1"/>
  <c r="P169" i="3" s="1"/>
  <c r="P164" i="2"/>
  <c r="Q164" i="2" s="1"/>
  <c r="O164" i="3" s="1"/>
  <c r="P164" i="3" s="1"/>
  <c r="P179" i="2"/>
  <c r="Q179" i="2" s="1"/>
  <c r="O179" i="3" s="1"/>
  <c r="P179" i="3" s="1"/>
  <c r="P89" i="2"/>
  <c r="Q89" i="2" s="1"/>
  <c r="O89" i="3" s="1"/>
  <c r="P89" i="3" s="1"/>
  <c r="O63" i="2"/>
  <c r="Q63" i="2" s="1"/>
  <c r="O63" i="3" s="1"/>
  <c r="P63" i="3" s="1"/>
  <c r="O79" i="2"/>
  <c r="Q79" i="2" s="1"/>
  <c r="O79" i="3" s="1"/>
  <c r="P79" i="3" s="1"/>
  <c r="O104" i="2"/>
  <c r="Q104" i="2" s="1"/>
  <c r="O104" i="3" s="1"/>
  <c r="P104" i="3" s="1"/>
  <c r="O114" i="2"/>
  <c r="Q114" i="2" s="1"/>
  <c r="O114" i="3" s="1"/>
  <c r="P114" i="3" s="1"/>
  <c r="P118" i="2"/>
  <c r="O139" i="2"/>
  <c r="Q139" i="2" s="1"/>
  <c r="O139" i="3" s="1"/>
  <c r="P139" i="3" s="1"/>
  <c r="P155" i="2"/>
  <c r="O160" i="2"/>
  <c r="Q160" i="2" s="1"/>
  <c r="O160" i="3" s="1"/>
  <c r="P160" i="3" s="1"/>
  <c r="O174" i="2"/>
  <c r="Q174" i="2" s="1"/>
  <c r="O174" i="3" s="1"/>
  <c r="P174" i="3" s="1"/>
  <c r="O122" i="2"/>
  <c r="Q122" i="2" s="1"/>
  <c r="O145" i="2"/>
  <c r="Q145" i="2" s="1"/>
  <c r="O145" i="3" s="1"/>
  <c r="P145" i="3" s="1"/>
  <c r="O153" i="2"/>
  <c r="Q153" i="2" s="1"/>
  <c r="O153" i="3" s="1"/>
  <c r="P153" i="3" s="1"/>
  <c r="P71" i="2"/>
  <c r="P140" i="2"/>
  <c r="O148" i="2"/>
  <c r="Q148" i="2" s="1"/>
  <c r="O148" i="3" s="1"/>
  <c r="P148" i="3" s="1"/>
  <c r="L200" i="2"/>
  <c r="O4" i="3"/>
  <c r="P4" i="3" s="1"/>
  <c r="O173" i="3"/>
  <c r="P173" i="3" s="1"/>
  <c r="Q184" i="2"/>
  <c r="O184" i="3" s="1"/>
  <c r="P184" i="3" s="1"/>
  <c r="Q130" i="2"/>
  <c r="O130" i="3" s="1"/>
  <c r="P130" i="3" s="1"/>
  <c r="Q167" i="2"/>
  <c r="O167" i="3" s="1"/>
  <c r="P167" i="3" s="1"/>
  <c r="Q196" i="2"/>
  <c r="O196" i="3" s="1"/>
  <c r="P196" i="3" s="1"/>
  <c r="Q129" i="2"/>
  <c r="O129" i="3" s="1"/>
  <c r="P129" i="3" s="1"/>
  <c r="Q92" i="2"/>
  <c r="O92" i="3" s="1"/>
  <c r="P92" i="3" s="1"/>
  <c r="Q162" i="2"/>
  <c r="O162" i="3" s="1"/>
  <c r="P162" i="3" s="1"/>
  <c r="Q198" i="2"/>
  <c r="O198" i="3" s="1"/>
  <c r="P198" i="3" s="1"/>
  <c r="L201" i="2" l="1"/>
  <c r="D9" i="6" s="1"/>
  <c r="D4" i="6"/>
  <c r="D3" i="6"/>
  <c r="D5" i="6"/>
  <c r="D6" i="6"/>
  <c r="D7" i="6"/>
  <c r="Q155" i="2"/>
  <c r="O155" i="3" s="1"/>
  <c r="P155" i="3" s="1"/>
  <c r="Q71" i="2"/>
  <c r="O71" i="3" s="1"/>
  <c r="P71" i="3" s="1"/>
  <c r="Q118" i="2"/>
  <c r="O118" i="3" s="1"/>
  <c r="P118" i="3" s="1"/>
  <c r="Q143" i="2"/>
  <c r="O143" i="3" s="1"/>
  <c r="P143" i="3" s="1"/>
  <c r="Q100" i="2"/>
  <c r="O100" i="3" s="1"/>
  <c r="P100" i="3" s="1"/>
  <c r="Q140" i="2"/>
  <c r="O140" i="3" s="1"/>
  <c r="P140" i="3" s="1"/>
  <c r="Q121" i="2"/>
  <c r="O121" i="3" s="1"/>
  <c r="P121" i="3" s="1"/>
  <c r="Q105" i="2"/>
  <c r="O105" i="3" s="1"/>
  <c r="P105" i="3" s="1"/>
  <c r="O97" i="3"/>
  <c r="P97" i="3" s="1"/>
  <c r="O122" i="3"/>
  <c r="P122" i="3" s="1"/>
  <c r="Q197" i="2"/>
  <c r="E10" i="6" l="1"/>
  <c r="D8" i="6"/>
  <c r="Q200" i="2"/>
  <c r="Q201" i="2" s="1"/>
  <c r="O197" i="3"/>
  <c r="P197" i="3" s="1"/>
  <c r="K200" i="3"/>
  <c r="L200" i="3" s="1"/>
  <c r="E9" i="6" l="1"/>
  <c r="E4" i="6"/>
  <c r="E5" i="6"/>
  <c r="E6" i="6"/>
  <c r="E7" i="6"/>
  <c r="E3" i="6"/>
  <c r="O200" i="3"/>
  <c r="P200" i="3" s="1"/>
  <c r="E8" i="6" l="1"/>
</calcChain>
</file>

<file path=xl/sharedStrings.xml><?xml version="1.0" encoding="utf-8"?>
<sst xmlns="http://schemas.openxmlformats.org/spreadsheetml/2006/main" count="1394" uniqueCount="226">
  <si>
    <t>Gas</t>
  </si>
  <si>
    <r>
      <t>Gg CO</t>
    </r>
    <r>
      <rPr>
        <vertAlign val="subscript"/>
        <sz val="11"/>
        <color theme="1"/>
        <rFont val="Calibri"/>
        <family val="2"/>
        <scheme val="minor"/>
      </rPr>
      <t>2</t>
    </r>
    <r>
      <rPr>
        <sz val="11"/>
        <color theme="1"/>
        <rFont val="Calibri"/>
        <family val="2"/>
        <scheme val="minor"/>
      </rPr>
      <t xml:space="preserve"> equivalent</t>
    </r>
  </si>
  <si>
    <t>Activity data uncertainty</t>
  </si>
  <si>
    <t>(-) %</t>
  </si>
  <si>
    <t>(+)%</t>
  </si>
  <si>
    <t>Emission factor/estimation parameter uncertainty (combined if more than one estimation parameter is used)</t>
  </si>
  <si>
    <t>Combined uncertainty</t>
  </si>
  <si>
    <t>Contribution to variance in year t</t>
  </si>
  <si>
    <t>(fraction)</t>
  </si>
  <si>
    <t>(% of base year)</t>
  </si>
  <si>
    <t>Approach and comments</t>
  </si>
  <si>
    <t>Uncertainty introduced into the trend in total national emissions with respect to base year</t>
  </si>
  <si>
    <t>Inventory trend in national emissions for year t increase with respect to base year</t>
  </si>
  <si>
    <t xml:space="preserve">Base year emissions /removals </t>
  </si>
  <si>
    <t>Year t emissions /removals</t>
  </si>
  <si>
    <t>Total</t>
  </si>
  <si>
    <t xml:space="preserve">Base year emissions or removals </t>
  </si>
  <si>
    <t>Year t emissions  or removals</t>
  </si>
  <si>
    <t>%</t>
  </si>
  <si>
    <t>Contribution to variance by category in year t</t>
  </si>
  <si>
    <t>Type A sensitivity</t>
  </si>
  <si>
    <t>Type B sensitivity</t>
  </si>
  <si>
    <t>Uncertainty in trend in national emissions introduced by emission factor / estimation parameter  uncertainty</t>
  </si>
  <si>
    <t xml:space="preserve">Uncertainty in trend in national emissions introduced by activity data uncertainty </t>
  </si>
  <si>
    <t xml:space="preserve">Uncertainty introduced into the trend in total national emissions </t>
  </si>
  <si>
    <t xml:space="preserve">Emission factor /estimation parameter uncertainty </t>
  </si>
  <si>
    <t>Inventory sector</t>
  </si>
  <si>
    <t>AD uncertainties correlated across years?</t>
  </si>
  <si>
    <t>EF uncertainties correlated across years?</t>
  </si>
  <si>
    <t>Y</t>
  </si>
  <si>
    <t>N</t>
  </si>
  <si>
    <t>Energy</t>
  </si>
  <si>
    <t>IPPU</t>
  </si>
  <si>
    <t>Waste</t>
  </si>
  <si>
    <t>Trend uncertainty</t>
  </si>
  <si>
    <t>Percentage uncertainty in total inventory:</t>
  </si>
  <si>
    <t>Sector</t>
  </si>
  <si>
    <t>AFOLU</t>
  </si>
  <si>
    <t>Other</t>
  </si>
  <si>
    <t>Check</t>
  </si>
  <si>
    <t>Qualifications of individuals providing expert judgement for uncertainty estimates are appropriate</t>
  </si>
  <si>
    <t>Qualifications, assumptions and expert judgements are recorded</t>
  </si>
  <si>
    <t>Calculated uncertainties are complete and calculated correctly</t>
  </si>
  <si>
    <t>Detailed internal documentation exists to support the estimates and enable reproduction of the uncertainty estimates</t>
  </si>
  <si>
    <t>Checked</t>
  </si>
  <si>
    <t>Total uncertainty in year t is reasonably in line with previous uncertainty estimate and any differences are documented and understood</t>
  </si>
  <si>
    <t>Total uncertainty in year t is reasonably in line with Approach 2 estimate and any differences are documented and understood</t>
  </si>
  <si>
    <t>NA</t>
  </si>
  <si>
    <t>Total uncertainty in trend is reasonably in line with previous uncertainty estimate and any differences are documented and understood</t>
  </si>
  <si>
    <t>Total uncertainty in trend is reasonably in line with Approach 2 estimate and any differences are documented and understood</t>
  </si>
  <si>
    <t>Emissions/ removals in base year</t>
  </si>
  <si>
    <t>Emissions/ removals in year t</t>
  </si>
  <si>
    <t>Reporting table 3.3</t>
  </si>
  <si>
    <t>Summary by sector</t>
  </si>
  <si>
    <t>General</t>
  </si>
  <si>
    <t>Approach 1</t>
  </si>
  <si>
    <t>QC activity</t>
  </si>
  <si>
    <t>Calculation (table 3.2)</t>
  </si>
  <si>
    <t>Total base year emissions in row "Total" are the same as in the final inventory</t>
  </si>
  <si>
    <t>Year t emissions in row "Total" are the same as in the final inventory</t>
  </si>
  <si>
    <t>Emissions/removals in base year by sector in column B are as in the final inventory</t>
  </si>
  <si>
    <t>Emissions/removals in year t by sector in column C are as in the final inventory</t>
  </si>
  <si>
    <t>Uncertainty in year t in row "total" is the same as in Calculation (table 3.2)</t>
  </si>
  <si>
    <t>Uncertainty in trend in row "total" is the same as in Calculation (table 3.2)</t>
  </si>
  <si>
    <t>Data corresponds to data in 'Calculation (table 3.2)'</t>
  </si>
  <si>
    <t>Combined uncertainty in row "Total" corresponds to data in Calculation (table 3.2) (same value for both '+' and '-' column)</t>
  </si>
  <si>
    <t>Sheet to be hidden</t>
  </si>
  <si>
    <t>IPCC category name</t>
  </si>
  <si>
    <t>Total excluding selected categories</t>
  </si>
  <si>
    <t>IPCC category code</t>
  </si>
  <si>
    <t>Exclude from "total excluding selected categories"?</t>
  </si>
  <si>
    <t>IPCC category in columns B-C is consistent with inventory sector in column A</t>
  </si>
  <si>
    <t>Gas in column D includes all GHGs included in the estimates in columns E and F</t>
  </si>
  <si>
    <r>
      <t>Base year emissions or removals by category in column E are the same as in final inventory, expressed in Gg CO</t>
    </r>
    <r>
      <rPr>
        <vertAlign val="subscript"/>
        <sz val="11"/>
        <color theme="1"/>
        <rFont val="Calibri"/>
        <family val="2"/>
        <scheme val="minor"/>
      </rPr>
      <t>2</t>
    </r>
    <r>
      <rPr>
        <sz val="11"/>
        <color theme="1"/>
        <rFont val="Calibri"/>
        <family val="2"/>
        <scheme val="minor"/>
      </rPr>
      <t xml:space="preserve"> eq</t>
    </r>
  </si>
  <si>
    <r>
      <t>Year t emissions or removals by category in column F are the same as in the final inventory, expressed in Gg CO</t>
    </r>
    <r>
      <rPr>
        <vertAlign val="subscript"/>
        <sz val="11"/>
        <color theme="1"/>
        <rFont val="Calibri"/>
        <family val="2"/>
        <scheme val="minor"/>
      </rPr>
      <t>2</t>
    </r>
    <r>
      <rPr>
        <sz val="11"/>
        <color theme="1"/>
        <rFont val="Calibri"/>
        <family val="2"/>
        <scheme val="minor"/>
      </rPr>
      <t xml:space="preserve"> eq</t>
    </r>
  </si>
  <si>
    <t>AD uncertainty for each category in column G is in accordance with internal documentation</t>
  </si>
  <si>
    <t>Correlation of AD uncertainty between base year and year t is correctly indicated for each category in column H (default = N)</t>
  </si>
  <si>
    <t>EF uncertainty for each category in column I is in accordance with internal documentation</t>
  </si>
  <si>
    <t>Correlation of EF uncertainty between base year and year t is correctly indicated for each category in column J (default = Y)</t>
  </si>
  <si>
    <t>1.A.1</t>
  </si>
  <si>
    <t>1.A.2</t>
  </si>
  <si>
    <t>1.A.3a</t>
  </si>
  <si>
    <t>1.A.3b</t>
  </si>
  <si>
    <t>1.A.3c</t>
  </si>
  <si>
    <t>1.A.3d</t>
  </si>
  <si>
    <t>1.A.3e</t>
  </si>
  <si>
    <t>1.A.4</t>
  </si>
  <si>
    <t>1.A.5</t>
  </si>
  <si>
    <t>1.B.2</t>
  </si>
  <si>
    <t>2.A.1</t>
  </si>
  <si>
    <t>2.A.2</t>
  </si>
  <si>
    <t>2.A.3</t>
  </si>
  <si>
    <t>2.A.4</t>
  </si>
  <si>
    <t>2.B.1</t>
  </si>
  <si>
    <t>2.B.2</t>
  </si>
  <si>
    <t>2.C.1</t>
  </si>
  <si>
    <t>2.D.1</t>
  </si>
  <si>
    <t>2.D.2</t>
  </si>
  <si>
    <t>2.F.1</t>
  </si>
  <si>
    <t>2.F.2</t>
  </si>
  <si>
    <t>2.F.4</t>
  </si>
  <si>
    <t>2.G.1</t>
  </si>
  <si>
    <t>2.G.3</t>
  </si>
  <si>
    <t>2.H.3</t>
  </si>
  <si>
    <t>3.D.1</t>
  </si>
  <si>
    <t>5.B</t>
  </si>
  <si>
    <t>Indirect emissions</t>
  </si>
  <si>
    <t>Energy Industries, Liquid</t>
  </si>
  <si>
    <t>Energy Industries,  Solid</t>
  </si>
  <si>
    <t>Energy Industries,  Gaseous</t>
  </si>
  <si>
    <t>Energy Industries,  Other fossil</t>
  </si>
  <si>
    <t>Energy Industries,  Peat</t>
  </si>
  <si>
    <t>Energy Industries,  Biomass</t>
  </si>
  <si>
    <t>Manufacturing industries and construction, Liquid</t>
  </si>
  <si>
    <t>Manufacturing industries and construction, Solid</t>
  </si>
  <si>
    <t>Manufacturing industries and construction, Gaseous</t>
  </si>
  <si>
    <t>Manufacturing industries and construction, Other fossil</t>
  </si>
  <si>
    <t>Manufacturing industries and construction, Peat</t>
  </si>
  <si>
    <t>Manufacturing industries and construction, Biomass</t>
  </si>
  <si>
    <t>Domestic aviation, Liquid</t>
  </si>
  <si>
    <t>Road transportation, Diesel oil</t>
  </si>
  <si>
    <t>Road transportation, Motor gasoline</t>
  </si>
  <si>
    <t>Road transportation, Gaseous</t>
  </si>
  <si>
    <t>Road transportation, Biomass</t>
  </si>
  <si>
    <t>Railways, Liquid</t>
  </si>
  <si>
    <t>Domestic navigation, Liquid</t>
  </si>
  <si>
    <t>Domestic navigation, Biomass</t>
  </si>
  <si>
    <t>Other Transportation, Gaseous</t>
  </si>
  <si>
    <t>Other sectors, Liquid</t>
  </si>
  <si>
    <t>Other sectors, Solid</t>
  </si>
  <si>
    <t>Other sectors, Gaseous</t>
  </si>
  <si>
    <t>Other sectors, Other fossil</t>
  </si>
  <si>
    <t>Other sectors, Peat</t>
  </si>
  <si>
    <t>Other sectors, Biomass</t>
  </si>
  <si>
    <t>Other energy, Liquid</t>
  </si>
  <si>
    <t>Other energy, Solid</t>
  </si>
  <si>
    <t>Other energy, Gaseous</t>
  </si>
  <si>
    <t>Other energy, Peat</t>
  </si>
  <si>
    <t>Other energy, Biomass</t>
  </si>
  <si>
    <t>Oil and Natural gas and other emissions from energy production</t>
  </si>
  <si>
    <t>Cement production</t>
  </si>
  <si>
    <t>Lime production</t>
  </si>
  <si>
    <t>Glass production</t>
  </si>
  <si>
    <t>Other process uses of carbonates</t>
  </si>
  <si>
    <t>Ammonia production</t>
  </si>
  <si>
    <t>Nitric acid production</t>
  </si>
  <si>
    <t>Phosphoric acid production</t>
  </si>
  <si>
    <t>Hydrogen production</t>
  </si>
  <si>
    <t>Limestone and dolomite use</t>
  </si>
  <si>
    <t>Iron and steel production</t>
  </si>
  <si>
    <t>Other Metal Industry</t>
  </si>
  <si>
    <t>Lubricant use</t>
  </si>
  <si>
    <t>Paraffin wax use</t>
  </si>
  <si>
    <t>Other non energy products</t>
  </si>
  <si>
    <t>Refrigeration and air conditioning</t>
  </si>
  <si>
    <t>Foam blowing agents</t>
  </si>
  <si>
    <t>Aerosols</t>
  </si>
  <si>
    <t>Electrical equipment</t>
  </si>
  <si>
    <t>N2O from product uses</t>
  </si>
  <si>
    <t>Other Industrial process and product use</t>
  </si>
  <si>
    <t>Enteric fermentation</t>
  </si>
  <si>
    <t>Manure management</t>
  </si>
  <si>
    <t>Direct soil emissions</t>
  </si>
  <si>
    <t>Field burning of agricultural residues</t>
  </si>
  <si>
    <t>Liming</t>
  </si>
  <si>
    <t>Urea Application</t>
  </si>
  <si>
    <t>Forest Land remaining Forest Land</t>
  </si>
  <si>
    <t>Land converted to Forest Land</t>
  </si>
  <si>
    <t>Cropland remaining Cropland</t>
  </si>
  <si>
    <t>Land converted to Cropland</t>
  </si>
  <si>
    <t>Grassland remaining Grassland</t>
  </si>
  <si>
    <t>Land converted to Grassland</t>
  </si>
  <si>
    <t>Wetlands remaining Wetlands</t>
  </si>
  <si>
    <t>Land converted to Wetlands</t>
  </si>
  <si>
    <t>Settlements remaining Settlements</t>
  </si>
  <si>
    <t>Land converted to Settlements</t>
  </si>
  <si>
    <t>Harvested Wood Products</t>
  </si>
  <si>
    <t>N fertilization</t>
  </si>
  <si>
    <t>Drainage, rewetting and other management soils</t>
  </si>
  <si>
    <t>Mineralization</t>
  </si>
  <si>
    <t>Indirect N2O emissions</t>
  </si>
  <si>
    <t>Biomass Burning</t>
  </si>
  <si>
    <t>Solid Waste Disposal</t>
  </si>
  <si>
    <t>Biological Treatment of Solid Waste</t>
  </si>
  <si>
    <t>Wastewater Treatment and Discharge</t>
  </si>
  <si>
    <t>HFCs</t>
  </si>
  <si>
    <t>PFCs</t>
  </si>
  <si>
    <t>2.B.10</t>
  </si>
  <si>
    <t>2.B.11a</t>
  </si>
  <si>
    <t>2.B.11b</t>
  </si>
  <si>
    <t>2.C.8</t>
  </si>
  <si>
    <t>2.D.4</t>
  </si>
  <si>
    <t>3.A.1</t>
  </si>
  <si>
    <t>3.A.2</t>
  </si>
  <si>
    <t>3.C.4</t>
  </si>
  <si>
    <t>3.C.5</t>
  </si>
  <si>
    <t>3.C.1.b</t>
  </si>
  <si>
    <t>3.C.2</t>
  </si>
  <si>
    <t>2.C.3</t>
  </si>
  <si>
    <t>3.B.1.a</t>
  </si>
  <si>
    <t>3.B.1.b</t>
  </si>
  <si>
    <t>3.B.2.a</t>
  </si>
  <si>
    <t>3.B.2.b</t>
  </si>
  <si>
    <t>3.B.3.a</t>
  </si>
  <si>
    <t>3.B.3.b</t>
  </si>
  <si>
    <t>3.B.4.a</t>
  </si>
  <si>
    <t>3.B.4.b</t>
  </si>
  <si>
    <t>3.B.5.a</t>
  </si>
  <si>
    <t>3.B.5.b</t>
  </si>
  <si>
    <t>4.A</t>
  </si>
  <si>
    <t>4.B</t>
  </si>
  <si>
    <t>4.D</t>
  </si>
  <si>
    <t>3.C.1.d</t>
  </si>
  <si>
    <t>Results</t>
  </si>
  <si>
    <t>Uncertainty in total inventory</t>
  </si>
  <si>
    <t>Contribution to total uncertainty by sector in year t</t>
  </si>
  <si>
    <t>Contribution to  total trend uncertainty by sector</t>
  </si>
  <si>
    <r>
      <t>Gg CO</t>
    </r>
    <r>
      <rPr>
        <vertAlign val="subscript"/>
        <sz val="11"/>
        <rFont val="Calibri"/>
        <family val="2"/>
        <scheme val="minor"/>
      </rPr>
      <t>2</t>
    </r>
    <r>
      <rPr>
        <sz val="11"/>
        <rFont val="Calibri"/>
        <family val="2"/>
        <scheme val="minor"/>
      </rPr>
      <t xml:space="preserve"> equivalent</t>
    </r>
  </si>
  <si>
    <t xml:space="preserve"> 2019 Refinement to the 2006 IPCC Guidelines for 
 National Greenhouse Gas Inventories</t>
  </si>
  <si>
    <r>
      <t>CO</t>
    </r>
    <r>
      <rPr>
        <vertAlign val="subscript"/>
        <sz val="11"/>
        <color theme="1"/>
        <rFont val="Calibri"/>
        <family val="2"/>
        <scheme val="minor"/>
      </rPr>
      <t>2</t>
    </r>
    <r>
      <rPr>
        <sz val="11"/>
        <color theme="1"/>
        <rFont val="Calibri"/>
        <family val="2"/>
        <scheme val="minor"/>
      </rPr>
      <t xml:space="preserve"> </t>
    </r>
  </si>
  <si>
    <r>
      <t>CH</t>
    </r>
    <r>
      <rPr>
        <vertAlign val="subscript"/>
        <sz val="11"/>
        <color theme="1"/>
        <rFont val="Calibri"/>
        <family val="2"/>
        <scheme val="minor"/>
      </rPr>
      <t>4</t>
    </r>
  </si>
  <si>
    <r>
      <t>N</t>
    </r>
    <r>
      <rPr>
        <vertAlign val="subscript"/>
        <sz val="11"/>
        <color theme="1"/>
        <rFont val="Calibri"/>
        <family val="2"/>
        <scheme val="minor"/>
      </rPr>
      <t>2</t>
    </r>
    <r>
      <rPr>
        <sz val="11"/>
        <color theme="1"/>
        <rFont val="Calibri"/>
        <family val="2"/>
        <scheme val="minor"/>
      </rPr>
      <t>O</t>
    </r>
  </si>
  <si>
    <r>
      <t>Gg CO</t>
    </r>
    <r>
      <rPr>
        <vertAlign val="subscript"/>
        <sz val="11"/>
        <color theme="1"/>
        <rFont val="Calibri"/>
        <family val="2"/>
        <scheme val="minor"/>
      </rPr>
      <t xml:space="preserve">2 </t>
    </r>
    <r>
      <rPr>
        <sz val="11"/>
        <color theme="1"/>
        <rFont val="Calibri"/>
        <family val="2"/>
        <scheme val="minor"/>
      </rPr>
      <t xml:space="preserve"> equivalent</t>
    </r>
  </si>
  <si>
    <r>
      <t>Gg CO</t>
    </r>
    <r>
      <rPr>
        <vertAlign val="subscript"/>
        <sz val="11"/>
        <color theme="1"/>
        <rFont val="Calibri"/>
        <family val="2"/>
        <scheme val="minor"/>
      </rPr>
      <t xml:space="preserve">2  </t>
    </r>
    <r>
      <rPr>
        <sz val="11"/>
        <color theme="1"/>
        <rFont val="Calibri"/>
        <family val="2"/>
        <scheme val="minor"/>
      </rPr>
      <t>equivalent</t>
    </r>
  </si>
  <si>
    <r>
      <t>CO</t>
    </r>
    <r>
      <rPr>
        <vertAlign val="subscript"/>
        <sz val="11"/>
        <color theme="1"/>
        <rFont val="Calibri"/>
        <family val="2"/>
        <scheme val="minor"/>
      </rPr>
      <t xml:space="preserve">2 </t>
    </r>
  </si>
  <si>
    <r>
      <t>SF</t>
    </r>
    <r>
      <rPr>
        <vertAlign val="subscript"/>
        <sz val="11"/>
        <color theme="1"/>
        <rFont val="Calibri"/>
        <family val="2"/>
        <scheme val="minor"/>
      </rPr>
      <t>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</si>
</sst>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3" x14ac:knownFonts="1">
    <font>
      <sz val="11"/>
      <color theme="1"/>
      <name val="Calibri"/>
      <family val="2"/>
      <scheme val="minor"/>
    </font>
    <font>
      <b/>
      <sz val="11"/>
      <color theme="1"/>
      <name val="Calibri"/>
      <family val="2"/>
      <scheme val="minor"/>
    </font>
    <font>
      <vertAlign val="subscript"/>
      <sz val="11"/>
      <color theme="1"/>
      <name val="Calibri"/>
      <family val="2"/>
      <scheme val="minor"/>
    </font>
    <font>
      <sz val="11"/>
      <color theme="5"/>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1"/>
      <color theme="0" tint="-0.249977111117893"/>
      <name val="Calibri"/>
      <family val="2"/>
      <scheme val="minor"/>
    </font>
    <font>
      <sz val="11"/>
      <name val="Calibri"/>
      <family val="2"/>
      <scheme val="minor"/>
    </font>
    <font>
      <vertAlign val="subscript"/>
      <sz val="11"/>
      <name val="Calibri"/>
      <family val="2"/>
      <scheme val="minor"/>
    </font>
    <font>
      <b/>
      <sz val="14"/>
      <name val="Arial"/>
      <family val="2"/>
    </font>
    <font>
      <sz val="11"/>
      <color theme="1"/>
      <name val="Arial"/>
      <family val="2"/>
    </font>
    <font>
      <sz val="9"/>
      <color theme="1"/>
      <name val="Arial"/>
      <family val="2"/>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tint="-0.249977111117893"/>
        <bgColor indexed="64"/>
      </patternFill>
    </fill>
  </fills>
  <borders count="28">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s>
  <cellStyleXfs count="1">
    <xf numFmtId="0" fontId="0" fillId="0" borderId="0"/>
  </cellStyleXfs>
  <cellXfs count="115">
    <xf numFmtId="0" fontId="0" fillId="0" borderId="0" xfId="0"/>
    <xf numFmtId="0" fontId="0" fillId="2" borderId="0" xfId="0" applyFill="1"/>
    <xf numFmtId="0" fontId="0" fillId="0" borderId="0" xfId="0" applyAlignment="1">
      <alignment wrapText="1"/>
    </xf>
    <xf numFmtId="0" fontId="0" fillId="5" borderId="12" xfId="0" applyFill="1" applyBorder="1" applyAlignment="1">
      <alignment horizontal="left" vertical="top" wrapText="1"/>
    </xf>
    <xf numFmtId="0" fontId="0" fillId="5" borderId="12" xfId="0" applyFill="1" applyBorder="1" applyAlignment="1">
      <alignment vertical="top" wrapText="1"/>
    </xf>
    <xf numFmtId="0" fontId="0" fillId="5" borderId="9" xfId="0" applyFill="1" applyBorder="1" applyAlignment="1">
      <alignment vertical="top" wrapText="1"/>
    </xf>
    <xf numFmtId="0" fontId="0" fillId="4" borderId="6" xfId="0" applyFill="1" applyBorder="1"/>
    <xf numFmtId="0" fontId="0" fillId="6" borderId="2" xfId="0" applyFill="1" applyBorder="1"/>
    <xf numFmtId="0" fontId="0" fillId="6" borderId="10" xfId="0" applyFill="1" applyBorder="1"/>
    <xf numFmtId="0" fontId="0" fillId="6" borderId="11" xfId="0" applyFill="1" applyBorder="1"/>
    <xf numFmtId="0" fontId="0" fillId="5" borderId="6" xfId="0" applyFill="1" applyBorder="1" applyAlignment="1">
      <alignment wrapText="1"/>
    </xf>
    <xf numFmtId="0" fontId="0" fillId="2" borderId="6" xfId="0" applyFill="1" applyBorder="1"/>
    <xf numFmtId="0" fontId="0" fillId="2" borderId="14" xfId="0" applyFill="1" applyBorder="1"/>
    <xf numFmtId="0" fontId="0" fillId="4" borderId="19" xfId="0" applyFill="1" applyBorder="1" applyAlignment="1">
      <alignment horizontal="center"/>
    </xf>
    <xf numFmtId="0" fontId="0" fillId="4" borderId="15" xfId="0" applyFill="1" applyBorder="1" applyAlignment="1">
      <alignment horizontal="center"/>
    </xf>
    <xf numFmtId="0" fontId="0" fillId="2" borderId="11" xfId="0" applyFill="1" applyBorder="1"/>
    <xf numFmtId="0" fontId="0" fillId="4" borderId="21" xfId="0" applyFill="1" applyBorder="1" applyAlignment="1">
      <alignment horizontal="center"/>
    </xf>
    <xf numFmtId="0" fontId="0" fillId="2" borderId="1" xfId="0" applyFill="1" applyBorder="1"/>
    <xf numFmtId="0" fontId="0" fillId="2" borderId="2" xfId="0" applyFill="1" applyBorder="1"/>
    <xf numFmtId="0" fontId="0" fillId="2" borderId="10" xfId="0" applyFill="1" applyBorder="1" applyAlignment="1">
      <alignment horizontal="center"/>
    </xf>
    <xf numFmtId="0" fontId="0" fillId="5" borderId="1" xfId="0" applyFill="1" applyBorder="1"/>
    <xf numFmtId="0" fontId="1" fillId="5" borderId="6" xfId="0" applyFont="1" applyFill="1" applyBorder="1" applyAlignment="1">
      <alignment wrapText="1"/>
    </xf>
    <xf numFmtId="0" fontId="3" fillId="0" borderId="0" xfId="0" applyFont="1"/>
    <xf numFmtId="0" fontId="4" fillId="2" borderId="0" xfId="0" quotePrefix="1" applyFont="1" applyFill="1"/>
    <xf numFmtId="0" fontId="4" fillId="2" borderId="0" xfId="0" applyFont="1" applyFill="1"/>
    <xf numFmtId="0" fontId="0" fillId="5" borderId="23" xfId="0" applyFill="1" applyBorder="1"/>
    <xf numFmtId="0" fontId="0" fillId="5" borderId="7" xfId="0" applyFill="1" applyBorder="1" applyAlignment="1">
      <alignment vertical="top" wrapText="1"/>
    </xf>
    <xf numFmtId="0" fontId="0" fillId="4" borderId="11" xfId="0" applyFill="1" applyBorder="1"/>
    <xf numFmtId="0" fontId="0" fillId="5" borderId="8" xfId="0" applyFill="1" applyBorder="1" applyAlignment="1">
      <alignment vertical="top" wrapText="1"/>
    </xf>
    <xf numFmtId="0" fontId="0" fillId="5" borderId="8" xfId="0" applyFill="1" applyBorder="1"/>
    <xf numFmtId="0" fontId="0" fillId="5" borderId="7" xfId="0" applyFill="1" applyBorder="1"/>
    <xf numFmtId="0" fontId="0" fillId="5" borderId="7" xfId="0" applyFill="1" applyBorder="1" applyAlignment="1">
      <alignment vertical="top"/>
    </xf>
    <xf numFmtId="4" fontId="0" fillId="4" borderId="6" xfId="0" applyNumberFormat="1" applyFill="1" applyBorder="1"/>
    <xf numFmtId="4" fontId="0" fillId="5" borderId="2" xfId="0" applyNumberFormat="1" applyFill="1" applyBorder="1"/>
    <xf numFmtId="0" fontId="5" fillId="0" borderId="3" xfId="0" applyFont="1" applyBorder="1" applyAlignment="1">
      <alignment horizontal="left" vertical="top" wrapText="1"/>
    </xf>
    <xf numFmtId="0" fontId="5" fillId="0" borderId="4" xfId="0" applyFont="1" applyBorder="1" applyAlignment="1">
      <alignment vertical="top" wrapText="1"/>
    </xf>
    <xf numFmtId="0" fontId="5" fillId="0" borderId="3" xfId="0" applyFont="1" applyBorder="1" applyAlignment="1">
      <alignment vertical="top" wrapText="1"/>
    </xf>
    <xf numFmtId="0" fontId="5" fillId="0" borderId="0" xfId="0" applyFont="1"/>
    <xf numFmtId="0" fontId="5" fillId="0" borderId="7" xfId="0" applyFont="1" applyBorder="1" applyAlignment="1">
      <alignment vertical="top" wrapText="1"/>
    </xf>
    <xf numFmtId="0" fontId="5" fillId="0" borderId="0" xfId="0" applyFont="1" applyBorder="1" applyAlignment="1">
      <alignment vertical="top" wrapText="1"/>
    </xf>
    <xf numFmtId="0" fontId="5" fillId="0" borderId="7" xfId="0" applyFont="1" applyBorder="1" applyAlignment="1">
      <alignment horizontal="center" vertical="top"/>
    </xf>
    <xf numFmtId="0" fontId="5" fillId="0" borderId="0" xfId="0" applyFont="1" applyBorder="1" applyAlignment="1">
      <alignment horizontal="center" vertical="top"/>
    </xf>
    <xf numFmtId="0" fontId="5" fillId="0" borderId="8" xfId="0" applyFont="1" applyBorder="1" applyAlignment="1">
      <alignment horizontal="center" vertical="top"/>
    </xf>
    <xf numFmtId="0" fontId="5" fillId="0" borderId="24" xfId="0" applyFont="1" applyBorder="1" applyAlignment="1">
      <alignment vertical="top"/>
    </xf>
    <xf numFmtId="0" fontId="5" fillId="0" borderId="6" xfId="0" applyFont="1" applyBorder="1" applyAlignment="1">
      <alignment vertical="top"/>
    </xf>
    <xf numFmtId="4" fontId="5" fillId="0" borderId="6" xfId="0" applyNumberFormat="1" applyFont="1" applyBorder="1" applyAlignment="1">
      <alignment vertical="top"/>
    </xf>
    <xf numFmtId="0" fontId="5" fillId="0" borderId="23" xfId="0" applyFont="1" applyBorder="1"/>
    <xf numFmtId="0" fontId="5" fillId="3" borderId="2" xfId="0" applyFont="1" applyFill="1" applyBorder="1"/>
    <xf numFmtId="2" fontId="5" fillId="0" borderId="2" xfId="0" applyNumberFormat="1" applyFont="1" applyBorder="1"/>
    <xf numFmtId="0" fontId="5" fillId="3" borderId="10" xfId="0" applyFont="1" applyFill="1" applyBorder="1"/>
    <xf numFmtId="2" fontId="0" fillId="6" borderId="2" xfId="0" applyNumberFormat="1" applyFill="1" applyBorder="1"/>
    <xf numFmtId="2" fontId="0" fillId="0" borderId="0" xfId="0" applyNumberFormat="1"/>
    <xf numFmtId="2" fontId="0" fillId="5" borderId="12" xfId="0" applyNumberFormat="1" applyFill="1" applyBorder="1" applyAlignment="1">
      <alignment vertical="top" wrapText="1"/>
    </xf>
    <xf numFmtId="2" fontId="0" fillId="5" borderId="9" xfId="0" applyNumberFormat="1" applyFill="1" applyBorder="1" applyAlignment="1">
      <alignment vertical="top"/>
    </xf>
    <xf numFmtId="2" fontId="0" fillId="6" borderId="11" xfId="0" applyNumberFormat="1" applyFill="1" applyBorder="1"/>
    <xf numFmtId="164" fontId="0" fillId="5" borderId="12" xfId="0" applyNumberFormat="1" applyFill="1" applyBorder="1" applyAlignment="1">
      <alignment vertical="top" wrapText="1"/>
    </xf>
    <xf numFmtId="164" fontId="0" fillId="5" borderId="9" xfId="0" applyNumberFormat="1" applyFill="1" applyBorder="1" applyAlignment="1">
      <alignment vertical="top"/>
    </xf>
    <xf numFmtId="164" fontId="0" fillId="5" borderId="6" xfId="0" applyNumberFormat="1" applyFill="1" applyBorder="1"/>
    <xf numFmtId="164" fontId="0" fillId="5" borderId="2" xfId="0" applyNumberFormat="1" applyFill="1" applyBorder="1"/>
    <xf numFmtId="164" fontId="0" fillId="0" borderId="0" xfId="0" applyNumberFormat="1"/>
    <xf numFmtId="1" fontId="0" fillId="5" borderId="17" xfId="0" applyNumberFormat="1" applyFill="1" applyBorder="1" applyAlignment="1">
      <alignment vertical="top" wrapText="1"/>
    </xf>
    <xf numFmtId="1" fontId="0" fillId="5" borderId="22" xfId="0" applyNumberFormat="1" applyFill="1" applyBorder="1" applyAlignment="1">
      <alignment vertical="top"/>
    </xf>
    <xf numFmtId="1" fontId="0" fillId="5" borderId="6" xfId="0" applyNumberFormat="1" applyFill="1" applyBorder="1"/>
    <xf numFmtId="1" fontId="0" fillId="6" borderId="2" xfId="0" applyNumberFormat="1" applyFill="1" applyBorder="1"/>
    <xf numFmtId="1" fontId="0" fillId="0" borderId="0" xfId="0" applyNumberFormat="1"/>
    <xf numFmtId="164" fontId="0" fillId="6" borderId="2" xfId="0" applyNumberFormat="1" applyFill="1" applyBorder="1"/>
    <xf numFmtId="164" fontId="0" fillId="6" borderId="11" xfId="0" applyNumberFormat="1" applyFill="1" applyBorder="1"/>
    <xf numFmtId="2" fontId="0" fillId="5" borderId="6" xfId="0" applyNumberFormat="1" applyFill="1" applyBorder="1"/>
    <xf numFmtId="2" fontId="0" fillId="5" borderId="11" xfId="0" applyNumberFormat="1" applyFill="1" applyBorder="1"/>
    <xf numFmtId="2" fontId="0" fillId="5" borderId="6" xfId="0" applyNumberFormat="1" applyFill="1" applyBorder="1" applyAlignment="1">
      <alignment vertical="top"/>
    </xf>
    <xf numFmtId="0" fontId="6" fillId="4" borderId="6" xfId="0" applyFont="1" applyFill="1" applyBorder="1"/>
    <xf numFmtId="165" fontId="5" fillId="0" borderId="6" xfId="0" applyNumberFormat="1" applyFont="1" applyBorder="1" applyAlignment="1">
      <alignment vertical="top"/>
    </xf>
    <xf numFmtId="164" fontId="5" fillId="0" borderId="6" xfId="0" applyNumberFormat="1" applyFont="1" applyBorder="1" applyAlignment="1">
      <alignment vertical="top"/>
    </xf>
    <xf numFmtId="165" fontId="5" fillId="0" borderId="2" xfId="0" applyNumberFormat="1" applyFont="1" applyBorder="1"/>
    <xf numFmtId="0" fontId="5" fillId="0" borderId="7" xfId="0" applyFont="1" applyBorder="1" applyAlignment="1">
      <alignment horizontal="right" vertical="top"/>
    </xf>
    <xf numFmtId="165" fontId="5" fillId="0" borderId="6" xfId="0" applyNumberFormat="1" applyFont="1" applyBorder="1" applyAlignment="1">
      <alignment horizontal="right" vertical="top"/>
    </xf>
    <xf numFmtId="0" fontId="5" fillId="0" borderId="0" xfId="0" applyFont="1" applyAlignment="1">
      <alignment horizontal="right"/>
    </xf>
    <xf numFmtId="165" fontId="0" fillId="5" borderId="12" xfId="0" applyNumberFormat="1" applyFill="1" applyBorder="1" applyAlignment="1">
      <alignment vertical="top" wrapText="1"/>
    </xf>
    <xf numFmtId="165" fontId="0" fillId="5" borderId="9" xfId="0" applyNumberFormat="1" applyFill="1" applyBorder="1" applyAlignment="1">
      <alignment vertical="top"/>
    </xf>
    <xf numFmtId="165" fontId="0" fillId="4" borderId="6" xfId="0" applyNumberFormat="1" applyFill="1" applyBorder="1"/>
    <xf numFmtId="165" fontId="0" fillId="6" borderId="2" xfId="0" applyNumberFormat="1" applyFill="1" applyBorder="1"/>
    <xf numFmtId="165" fontId="0" fillId="6" borderId="11" xfId="0" applyNumberFormat="1" applyFill="1" applyBorder="1"/>
    <xf numFmtId="165" fontId="0" fillId="0" borderId="0" xfId="0" applyNumberFormat="1"/>
    <xf numFmtId="165" fontId="0" fillId="5" borderId="16" xfId="0" applyNumberFormat="1" applyFill="1" applyBorder="1" applyAlignment="1">
      <alignment vertical="top" wrapText="1"/>
    </xf>
    <xf numFmtId="165" fontId="0" fillId="5" borderId="26" xfId="0" applyNumberFormat="1" applyFill="1" applyBorder="1" applyAlignment="1">
      <alignment vertical="top"/>
    </xf>
    <xf numFmtId="2" fontId="0" fillId="5" borderId="6" xfId="0" applyNumberFormat="1" applyFill="1" applyBorder="1" applyAlignment="1">
      <alignment wrapText="1"/>
    </xf>
    <xf numFmtId="165" fontId="0" fillId="5" borderId="2" xfId="0" applyNumberFormat="1" applyFill="1" applyBorder="1"/>
    <xf numFmtId="165" fontId="0" fillId="5" borderId="6" xfId="0" applyNumberFormat="1" applyFill="1" applyBorder="1"/>
    <xf numFmtId="165" fontId="0" fillId="5" borderId="11" xfId="0" applyNumberFormat="1" applyFill="1" applyBorder="1"/>
    <xf numFmtId="0" fontId="0" fillId="5" borderId="3" xfId="0" applyFill="1" applyBorder="1" applyAlignment="1">
      <alignment vertical="top" wrapText="1"/>
    </xf>
    <xf numFmtId="0" fontId="0" fillId="5" borderId="27" xfId="0" applyFill="1" applyBorder="1" applyAlignment="1">
      <alignment vertical="top"/>
    </xf>
    <xf numFmtId="0" fontId="7" fillId="6" borderId="11" xfId="0" applyFont="1" applyFill="1" applyBorder="1"/>
    <xf numFmtId="165" fontId="0" fillId="5" borderId="6" xfId="0" applyNumberFormat="1" applyFill="1" applyBorder="1" applyAlignment="1">
      <alignment wrapText="1"/>
    </xf>
    <xf numFmtId="0" fontId="8" fillId="5" borderId="9" xfId="0" applyFont="1" applyFill="1" applyBorder="1" applyAlignment="1">
      <alignment horizontal="center" vertical="top" wrapText="1"/>
    </xf>
    <xf numFmtId="0" fontId="11" fillId="2" borderId="0" xfId="0" applyFont="1" applyFill="1"/>
    <xf numFmtId="0" fontId="5" fillId="0" borderId="11" xfId="0" applyFont="1" applyBorder="1" applyAlignment="1">
      <alignment vertical="top"/>
    </xf>
    <xf numFmtId="0" fontId="10" fillId="0" borderId="0" xfId="0" applyFont="1" applyAlignment="1">
      <alignment horizontal="left" wrapText="1"/>
    </xf>
    <xf numFmtId="0" fontId="10" fillId="0" borderId="0" xfId="0" applyFont="1" applyAlignment="1">
      <alignment horizontal="left"/>
    </xf>
    <xf numFmtId="0" fontId="12" fillId="0" borderId="0" xfId="0" applyFont="1" applyAlignment="1">
      <alignment horizontal="center" vertical="top" wrapText="1"/>
    </xf>
    <xf numFmtId="0" fontId="0" fillId="5" borderId="16" xfId="0" applyFill="1" applyBorder="1" applyAlignment="1">
      <alignment wrapText="1"/>
    </xf>
    <xf numFmtId="0" fontId="0" fillId="5" borderId="25" xfId="0" applyFill="1" applyBorder="1" applyAlignment="1">
      <alignment wrapText="1"/>
    </xf>
    <xf numFmtId="0" fontId="0" fillId="5" borderId="17" xfId="0" applyFill="1" applyBorder="1" applyAlignment="1">
      <alignment wrapText="1"/>
    </xf>
    <xf numFmtId="0" fontId="5" fillId="0" borderId="8" xfId="0" applyFont="1" applyBorder="1" applyAlignment="1">
      <alignment wrapText="1"/>
    </xf>
    <xf numFmtId="0" fontId="5" fillId="0" borderId="5" xfId="0" applyFont="1" applyBorder="1" applyAlignment="1">
      <alignment vertical="top" wrapText="1"/>
    </xf>
    <xf numFmtId="0" fontId="5" fillId="0" borderId="4" xfId="0" applyFont="1" applyBorder="1" applyAlignment="1">
      <alignment vertical="top" wrapText="1"/>
    </xf>
    <xf numFmtId="0" fontId="5" fillId="0" borderId="8" xfId="0" applyFont="1" applyBorder="1" applyAlignment="1">
      <alignment vertical="top"/>
    </xf>
    <xf numFmtId="0" fontId="5" fillId="0" borderId="3" xfId="0" applyFont="1" applyBorder="1" applyAlignment="1">
      <alignment vertical="top" wrapText="1"/>
    </xf>
    <xf numFmtId="0" fontId="5" fillId="0" borderId="7" xfId="0" applyFont="1" applyBorder="1" applyAlignment="1">
      <alignment vertical="top"/>
    </xf>
    <xf numFmtId="0" fontId="5" fillId="0" borderId="11" xfId="0" applyFont="1" applyBorder="1" applyAlignment="1">
      <alignment vertical="top"/>
    </xf>
    <xf numFmtId="0" fontId="0" fillId="5" borderId="9" xfId="0" applyFill="1" applyBorder="1" applyAlignment="1">
      <alignment horizontal="center" wrapText="1"/>
    </xf>
    <xf numFmtId="0" fontId="0" fillId="5" borderId="11" xfId="0" applyFill="1" applyBorder="1" applyAlignment="1">
      <alignment horizontal="center" wrapText="1"/>
    </xf>
    <xf numFmtId="0" fontId="0" fillId="2" borderId="20" xfId="0" applyFill="1" applyBorder="1" applyAlignment="1">
      <alignment vertical="top" wrapText="1"/>
    </xf>
    <xf numFmtId="0" fontId="0" fillId="2" borderId="18" xfId="0" applyFill="1" applyBorder="1" applyAlignment="1">
      <alignment vertical="top" wrapText="1"/>
    </xf>
    <xf numFmtId="0" fontId="0" fillId="2" borderId="13" xfId="0" applyFill="1" applyBorder="1" applyAlignment="1">
      <alignment vertical="top" wrapText="1"/>
    </xf>
    <xf numFmtId="0" fontId="5"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5937</xdr:rowOff>
    </xdr:from>
    <xdr:to>
      <xdr:col>18</xdr:col>
      <xdr:colOff>583372</xdr:colOff>
      <xdr:row>53</xdr:row>
      <xdr:rowOff>164410</xdr:rowOff>
    </xdr:to>
    <xdr:sp macro="" textlink="">
      <xdr:nvSpPr>
        <xdr:cNvPr id="2" name="TextBox 1">
          <a:extLst>
            <a:ext uri="{FF2B5EF4-FFF2-40B4-BE49-F238E27FC236}">
              <a16:creationId xmlns:a16="http://schemas.microsoft.com/office/drawing/2014/main" id="{636BC7B4-721E-4E19-938A-613E2E403BEF}"/>
            </a:ext>
          </a:extLst>
        </xdr:cNvPr>
        <xdr:cNvSpPr txBox="1"/>
      </xdr:nvSpPr>
      <xdr:spPr>
        <a:xfrm>
          <a:off x="0" y="1143415"/>
          <a:ext cx="12112763" cy="87226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100" b="1">
              <a:solidFill>
                <a:schemeClr val="dk1"/>
              </a:solidFill>
              <a:effectLst/>
              <a:latin typeface="+mn-lt"/>
              <a:ea typeface="+mn-ea"/>
              <a:cs typeface="+mn-cs"/>
            </a:rPr>
            <a:t>Addendum to Chapter 3: IPCC tool for Approach 1 uncertainty analysis</a:t>
          </a:r>
        </a:p>
        <a:p>
          <a:endParaRPr lang="fi-FI" sz="1100">
            <a:solidFill>
              <a:schemeClr val="dk1"/>
            </a:solidFill>
            <a:effectLst/>
            <a:latin typeface="+mn-lt"/>
            <a:ea typeface="+mn-ea"/>
            <a:cs typeface="+mn-cs"/>
          </a:endParaRPr>
        </a:p>
        <a:p>
          <a:r>
            <a:rPr lang="fi-FI" sz="1100">
              <a:solidFill>
                <a:schemeClr val="dk1"/>
              </a:solidFill>
              <a:effectLst/>
              <a:latin typeface="+mn-lt"/>
              <a:ea typeface="+mn-ea"/>
              <a:cs typeface="+mn-cs"/>
            </a:rPr>
            <a:t>This spreadsheet implements the Approach 1 method for estimation of inventory uncertainties as described in the 2006 IPCC Gui delines and </a:t>
          </a:r>
          <a:r>
            <a:rPr lang="fi-FI" sz="1100">
              <a:solidFill>
                <a:sysClr val="windowText" lastClr="000000"/>
              </a:solidFill>
              <a:effectLst/>
              <a:latin typeface="+mn-lt"/>
              <a:ea typeface="+mn-ea"/>
              <a:cs typeface="+mn-cs"/>
            </a:rPr>
            <a:t>the 2019 Refinement.</a:t>
          </a:r>
          <a:r>
            <a:rPr lang="fi-FI" sz="1100" baseline="0">
              <a:solidFill>
                <a:sysClr val="windowText" lastClr="000000"/>
              </a:solidFill>
              <a:effectLst/>
              <a:latin typeface="+mn-lt"/>
              <a:ea typeface="+mn-ea"/>
              <a:cs typeface="+mn-cs"/>
            </a:rPr>
            <a:t> It consists of four sheets:</a:t>
          </a:r>
        </a:p>
        <a:p>
          <a:endParaRPr lang="fi-FI" sz="1100" baseline="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aseline="0">
              <a:solidFill>
                <a:sysClr val="windowText" lastClr="000000"/>
              </a:solidFill>
              <a:effectLst/>
              <a:latin typeface="+mn-lt"/>
              <a:ea typeface="+mn-ea"/>
              <a:cs typeface="+mn-cs"/>
            </a:rPr>
            <a:t>- '</a:t>
          </a:r>
          <a:r>
            <a:rPr lang="fi-FI" sz="1100" u="sng" baseline="0">
              <a:solidFill>
                <a:sysClr val="windowText" lastClr="000000"/>
              </a:solidFill>
              <a:effectLst/>
              <a:latin typeface="+mn-lt"/>
              <a:ea typeface="+mn-ea"/>
              <a:cs typeface="+mn-cs"/>
            </a:rPr>
            <a:t>Calculation (table 3.2)</a:t>
          </a:r>
          <a:r>
            <a:rPr lang="fi-FI" sz="1100" baseline="0">
              <a:solidFill>
                <a:sysClr val="windowText" lastClr="000000"/>
              </a:solidFill>
              <a:effectLst/>
              <a:latin typeface="+mn-lt"/>
              <a:ea typeface="+mn-ea"/>
              <a:cs typeface="+mn-cs"/>
            </a:rPr>
            <a:t>', which implements the Approach 1 method for combining inventory uncertainties, in accordance with table 3.2 in the 2019 Ref inement. Guidance for filling in the sheet is provided in the step-by-step instructions below. For </a:t>
          </a:r>
          <a:r>
            <a:rPr lang="fi-FI" sz="1100">
              <a:solidFill>
                <a:sysClr val="windowText" lastClr="000000"/>
              </a:solidFill>
              <a:effectLst/>
              <a:latin typeface="+mn-lt"/>
              <a:ea typeface="+mn-ea"/>
              <a:cs typeface="+mn-cs"/>
            </a:rPr>
            <a:t>details of the method, see the 2006 IPCC Guidelines, Volume 1, Chapter 3 and the 2019 Refinement. </a:t>
          </a:r>
          <a:endParaRPr lang="fi-FI">
            <a:solidFill>
              <a:sysClr val="windowText" lastClr="00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aseline="0">
              <a:solidFill>
                <a:schemeClr val="dk1"/>
              </a:solidFill>
              <a:effectLst/>
              <a:latin typeface="+mn-lt"/>
              <a:ea typeface="+mn-ea"/>
              <a:cs typeface="+mn-cs"/>
            </a:rPr>
            <a:t>- '</a:t>
          </a:r>
          <a:r>
            <a:rPr lang="fi-FI" sz="1100" u="sng" baseline="0">
              <a:solidFill>
                <a:schemeClr val="dk1"/>
              </a:solidFill>
              <a:effectLst/>
              <a:latin typeface="+mn-lt"/>
              <a:ea typeface="+mn-ea"/>
              <a:cs typeface="+mn-cs"/>
            </a:rPr>
            <a:t>Reporting (table 3.3)</a:t>
          </a:r>
          <a:r>
            <a:rPr lang="fi-FI" sz="1100" baseline="0">
              <a:solidFill>
                <a:schemeClr val="dk1"/>
              </a:solidFill>
              <a:effectLst/>
              <a:latin typeface="+mn-lt"/>
              <a:ea typeface="+mn-ea"/>
              <a:cs typeface="+mn-cs"/>
            </a:rPr>
            <a:t>', which uses the data in the sheet 'Calculation (table 3.2)' to construct uncertainty reporting table in accordance with tab le 3.3 in the 2006 IPCC Guidelines.</a:t>
          </a:r>
          <a:endParaRPr lang="fi-FI" sz="1100" baseline="0">
            <a:solidFill>
              <a:schemeClr val="accent2"/>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aseline="0">
              <a:solidFill>
                <a:schemeClr val="dk1"/>
              </a:solidFill>
              <a:effectLst/>
              <a:latin typeface="+mn-lt"/>
              <a:ea typeface="+mn-ea"/>
              <a:cs typeface="+mn-cs"/>
            </a:rPr>
            <a:t>- '</a:t>
          </a:r>
          <a:r>
            <a:rPr lang="fi-FI" sz="1100" u="sng" baseline="0">
              <a:solidFill>
                <a:schemeClr val="dk1"/>
              </a:solidFill>
              <a:effectLst/>
              <a:latin typeface="+mn-lt"/>
              <a:ea typeface="+mn-ea"/>
              <a:cs typeface="+mn-cs"/>
            </a:rPr>
            <a:t>Reporting summary by sector</a:t>
          </a:r>
          <a:r>
            <a:rPr lang="fi-FI" sz="1100" baseline="0">
              <a:solidFill>
                <a:schemeClr val="dk1"/>
              </a:solidFill>
              <a:effectLst/>
              <a:latin typeface="+mn-lt"/>
              <a:ea typeface="+mn-ea"/>
              <a:cs typeface="+mn-cs"/>
            </a:rPr>
            <a:t>', which automatically calculates sectoral level and trend uncertainties as well as uncertainties excluding LULUCF, based on  data in 'Calculation (table 3.2)'.</a:t>
          </a:r>
        </a:p>
        <a:p>
          <a:r>
            <a:rPr lang="fi-FI" sz="1100">
              <a:solidFill>
                <a:schemeClr val="dk1"/>
              </a:solidFill>
              <a:effectLst/>
              <a:latin typeface="+mn-lt"/>
              <a:ea typeface="+mn-ea"/>
              <a:cs typeface="+mn-cs"/>
            </a:rPr>
            <a:t>- '</a:t>
          </a:r>
          <a:r>
            <a:rPr lang="fi-FI" sz="1100" u="sng">
              <a:solidFill>
                <a:schemeClr val="dk1"/>
              </a:solidFill>
              <a:effectLst/>
              <a:latin typeface="+mn-lt"/>
              <a:ea typeface="+mn-ea"/>
              <a:cs typeface="+mn-cs"/>
            </a:rPr>
            <a:t>QC list</a:t>
          </a:r>
          <a:r>
            <a:rPr lang="fi-FI" sz="1100">
              <a:solidFill>
                <a:schemeClr val="dk1"/>
              </a:solidFill>
              <a:effectLst/>
              <a:latin typeface="+mn-lt"/>
              <a:ea typeface="+mn-ea"/>
              <a:cs typeface="+mn-cs"/>
            </a:rPr>
            <a:t>', which can</a:t>
          </a:r>
          <a:r>
            <a:rPr lang="fi-FI" sz="1100" baseline="0">
              <a:solidFill>
                <a:schemeClr val="dk1"/>
              </a:solidFill>
              <a:effectLst/>
              <a:latin typeface="+mn-lt"/>
              <a:ea typeface="+mn-ea"/>
              <a:cs typeface="+mn-cs"/>
            </a:rPr>
            <a:t> be used to support quality control of the uncertainty analysis. This sheet is not linked to  other sheets  in the workbook. ' QC list' </a:t>
          </a:r>
          <a:r>
            <a:rPr lang="fi-FI" sz="1100">
              <a:solidFill>
                <a:schemeClr val="dk1"/>
              </a:solidFill>
              <a:effectLst/>
              <a:latin typeface="+mn-lt"/>
              <a:ea typeface="+mn-ea"/>
              <a:cs typeface="+mn-cs"/>
            </a:rPr>
            <a:t>includes the uncertainty analysis QC checks from table 6.1 of the</a:t>
          </a:r>
          <a:r>
            <a:rPr lang="fi-FI" sz="1100" baseline="0">
              <a:solidFill>
                <a:schemeClr val="dk1"/>
              </a:solidFill>
              <a:effectLst/>
              <a:latin typeface="+mn-lt"/>
              <a:ea typeface="+mn-ea"/>
              <a:cs typeface="+mn-cs"/>
            </a:rPr>
            <a:t> </a:t>
          </a:r>
          <a:r>
            <a:rPr lang="fi-FI" sz="1100">
              <a:solidFill>
                <a:schemeClr val="dk1"/>
              </a:solidFill>
              <a:effectLst/>
              <a:latin typeface="+mn-lt"/>
              <a:ea typeface="+mn-ea"/>
              <a:cs typeface="+mn-cs"/>
            </a:rPr>
            <a:t>2006 IPCC Guidelines, </a:t>
          </a:r>
          <a:r>
            <a:rPr lang="fi-FI" sz="1100">
              <a:solidFill>
                <a:sysClr val="windowText" lastClr="000000"/>
              </a:solidFill>
              <a:effectLst/>
              <a:latin typeface="+mn-lt"/>
              <a:ea typeface="+mn-ea"/>
              <a:cs typeface="+mn-cs"/>
            </a:rPr>
            <a:t>V</a:t>
          </a:r>
          <a:r>
            <a:rPr lang="fi-FI" sz="1100">
              <a:solidFill>
                <a:schemeClr val="dk1"/>
              </a:solidFill>
              <a:effectLst/>
              <a:latin typeface="+mn-lt"/>
              <a:ea typeface="+mn-ea"/>
              <a:cs typeface="+mn-cs"/>
            </a:rPr>
            <a:t>olume 1,</a:t>
          </a:r>
          <a:r>
            <a:rPr lang="fi-FI" sz="1100" baseline="0">
              <a:solidFill>
                <a:schemeClr val="dk1"/>
              </a:solidFill>
              <a:effectLst/>
              <a:latin typeface="+mn-lt"/>
              <a:ea typeface="+mn-ea"/>
              <a:cs typeface="+mn-cs"/>
            </a:rPr>
            <a:t> Chapter 6. It also includes QC checks to be performed on data input to 'Calculation (table 3.2)' sheet as well as on 'Reporting (table 3.3)' and 'Reporting summary by sector' sheets. These checks aim at eliminating input errors between the GHG  inventory and the uncertainty analys is and errors in the calculation formulas and cell references within this workbook, and are particularly recommended if the user makes changes to the workbook structure. </a:t>
          </a:r>
          <a:endParaRPr lang="fi-FI" sz="1100" b="1">
            <a:solidFill>
              <a:schemeClr val="accent2"/>
            </a:solidFill>
            <a:effectLst/>
            <a:latin typeface="+mn-lt"/>
            <a:ea typeface="+mn-ea"/>
            <a:cs typeface="+mn-cs"/>
          </a:endParaRPr>
        </a:p>
        <a:p>
          <a:endParaRPr lang="fi-FI" sz="1100" b="1">
            <a:solidFill>
              <a:schemeClr val="dk1"/>
            </a:solidFill>
            <a:effectLst/>
            <a:latin typeface="+mn-lt"/>
            <a:ea typeface="+mn-ea"/>
            <a:cs typeface="+mn-cs"/>
          </a:endParaRPr>
        </a:p>
        <a:p>
          <a:r>
            <a:rPr lang="fi-FI" sz="1100" b="1">
              <a:solidFill>
                <a:schemeClr val="dk1"/>
              </a:solidFill>
              <a:effectLst/>
              <a:latin typeface="+mn-lt"/>
              <a:ea typeface="+mn-ea"/>
              <a:cs typeface="+mn-cs"/>
            </a:rPr>
            <a:t>Step by step instructions for sheet 'Calculation (table</a:t>
          </a:r>
          <a:r>
            <a:rPr lang="fi-FI" sz="1100" b="1" baseline="0">
              <a:solidFill>
                <a:schemeClr val="dk1"/>
              </a:solidFill>
              <a:effectLst/>
              <a:latin typeface="+mn-lt"/>
              <a:ea typeface="+mn-ea"/>
              <a:cs typeface="+mn-cs"/>
            </a:rPr>
            <a:t> 3.2)'</a:t>
          </a:r>
          <a:endParaRPr lang="fi-FI" sz="1100" b="1">
            <a:solidFill>
              <a:schemeClr val="dk1"/>
            </a:solidFill>
            <a:effectLst/>
            <a:latin typeface="+mn-lt"/>
            <a:ea typeface="+mn-ea"/>
            <a:cs typeface="+mn-cs"/>
          </a:endParaRPr>
        </a:p>
        <a:p>
          <a:endParaRPr lang="fi-FI" sz="1100">
            <a:solidFill>
              <a:schemeClr val="dk1"/>
            </a:solidFill>
            <a:effectLst/>
            <a:latin typeface="+mn-lt"/>
            <a:ea typeface="+mn-ea"/>
            <a:cs typeface="+mn-cs"/>
          </a:endParaRPr>
        </a:p>
        <a:p>
          <a:r>
            <a:rPr lang="fi-FI" sz="1100">
              <a:solidFill>
                <a:schemeClr val="dk1"/>
              </a:solidFill>
              <a:effectLst/>
              <a:latin typeface="+mn-lt"/>
              <a:ea typeface="+mn-ea"/>
              <a:cs typeface="+mn-cs"/>
            </a:rPr>
            <a:t>The calculation sheet includes</a:t>
          </a:r>
          <a:r>
            <a:rPr lang="fi-FI" sz="1100" baseline="0">
              <a:solidFill>
                <a:schemeClr val="dk1"/>
              </a:solidFill>
              <a:effectLst/>
              <a:latin typeface="+mn-lt"/>
              <a:ea typeface="+mn-ea"/>
              <a:cs typeface="+mn-cs"/>
            </a:rPr>
            <a:t> orange cells for data input by the user. Automatically calculated cells </a:t>
          </a:r>
          <a:r>
            <a:rPr lang="fi-FI" sz="1100" baseline="0">
              <a:solidFill>
                <a:sysClr val="windowText" lastClr="000000"/>
              </a:solidFill>
              <a:effectLst/>
              <a:latin typeface="+mn-lt"/>
              <a:ea typeface="+mn-ea"/>
              <a:cs typeface="+mn-cs"/>
            </a:rPr>
            <a:t>and other cells where user input is not needed have l ight blue background color. </a:t>
          </a:r>
          <a:r>
            <a:rPr lang="fi-FI" sz="1100">
              <a:solidFill>
                <a:sysClr val="windowText" lastClr="000000"/>
              </a:solidFill>
              <a:effectLst/>
              <a:latin typeface="+mn-lt"/>
              <a:ea typeface="+mn-ea"/>
              <a:cs typeface="+mn-cs"/>
            </a:rPr>
            <a:t>Following the guidance below, the user should enter or select inputs to columns A -J and R. Columns K-Q as well as all </a:t>
          </a:r>
          <a:r>
            <a:rPr lang="fi-FI" sz="1100">
              <a:solidFill>
                <a:schemeClr val="dk1"/>
              </a:solidFill>
              <a:effectLst/>
              <a:latin typeface="+mn-lt"/>
              <a:ea typeface="+mn-ea"/>
              <a:cs typeface="+mn-cs"/>
            </a:rPr>
            <a:t>values in the rows under ”Total” are automatically calculated. </a:t>
          </a:r>
        </a:p>
        <a:p>
          <a:endParaRPr lang="fi-FI" sz="1100">
            <a:solidFill>
              <a:schemeClr val="dk1"/>
            </a:solidFill>
            <a:effectLst/>
            <a:latin typeface="+mn-lt"/>
            <a:ea typeface="+mn-ea"/>
            <a:cs typeface="+mn-cs"/>
          </a:endParaRPr>
        </a:p>
        <a:p>
          <a:pPr lvl="0"/>
          <a:r>
            <a:rPr lang="fi-FI" sz="1100">
              <a:solidFill>
                <a:schemeClr val="dk1"/>
              </a:solidFill>
              <a:effectLst/>
              <a:latin typeface="+mn-lt"/>
              <a:ea typeface="+mn-ea"/>
              <a:cs typeface="+mn-cs"/>
            </a:rPr>
            <a:t>1. Select the inventory</a:t>
          </a:r>
          <a:r>
            <a:rPr lang="fi-FI" sz="1100" baseline="0">
              <a:solidFill>
                <a:schemeClr val="dk1"/>
              </a:solidFill>
              <a:effectLst/>
              <a:latin typeface="+mn-lt"/>
              <a:ea typeface="+mn-ea"/>
              <a:cs typeface="+mn-cs"/>
            </a:rPr>
            <a:t> sector in column A from the drop-down menu (Energy, IPPU, AFOLU, Waste, Other). This information is used to automatically calcu late level and trend uncertainty by sector in  'Reporting summary by sector' sheet. </a:t>
          </a:r>
        </a:p>
        <a:p>
          <a:pPr lvl="0"/>
          <a:r>
            <a:rPr lang="fi-FI" sz="1100">
              <a:solidFill>
                <a:schemeClr val="dk1"/>
              </a:solidFill>
              <a:effectLst/>
              <a:latin typeface="+mn-lt"/>
              <a:ea typeface="+mn-ea"/>
              <a:cs typeface="+mn-cs"/>
            </a:rPr>
            <a:t>2. Enter the IPCC</a:t>
          </a:r>
          <a:r>
            <a:rPr lang="fi-FI" sz="1100" baseline="0">
              <a:solidFill>
                <a:schemeClr val="dk1"/>
              </a:solidFill>
              <a:effectLst/>
              <a:latin typeface="+mn-lt"/>
              <a:ea typeface="+mn-ea"/>
              <a:cs typeface="+mn-cs"/>
            </a:rPr>
            <a:t> category code to column B.</a:t>
          </a:r>
          <a:endParaRPr lang="fi-FI" sz="1100">
            <a:solidFill>
              <a:schemeClr val="dk1"/>
            </a:solidFill>
            <a:effectLst/>
            <a:latin typeface="+mn-lt"/>
            <a:ea typeface="+mn-ea"/>
            <a:cs typeface="+mn-cs"/>
          </a:endParaRPr>
        </a:p>
        <a:p>
          <a:pPr lvl="0"/>
          <a:r>
            <a:rPr lang="fi-FI" sz="1100">
              <a:solidFill>
                <a:schemeClr val="dk1"/>
              </a:solidFill>
              <a:effectLst/>
              <a:latin typeface="+mn-lt"/>
              <a:ea typeface="+mn-ea"/>
              <a:cs typeface="+mn-cs"/>
            </a:rPr>
            <a:t>3. Enter the category</a:t>
          </a:r>
          <a:r>
            <a:rPr lang="fi-FI" sz="1100" baseline="0">
              <a:solidFill>
                <a:schemeClr val="dk1"/>
              </a:solidFill>
              <a:effectLst/>
              <a:latin typeface="+mn-lt"/>
              <a:ea typeface="+mn-ea"/>
              <a:cs typeface="+mn-cs"/>
            </a:rPr>
            <a:t> name to column C</a:t>
          </a:r>
          <a:r>
            <a:rPr lang="fi-FI" sz="1100">
              <a:solidFill>
                <a:schemeClr val="dk1"/>
              </a:solidFill>
              <a:effectLst/>
              <a:latin typeface="+mn-lt"/>
              <a:ea typeface="+mn-ea"/>
              <a:cs typeface="+mn-cs"/>
            </a:rPr>
            <a:t>.</a:t>
          </a:r>
          <a:endParaRPr lang="fi-FI" sz="1100">
            <a:solidFill>
              <a:schemeClr val="accent2"/>
            </a:solidFill>
            <a:effectLst/>
            <a:latin typeface="+mn-lt"/>
            <a:ea typeface="+mn-ea"/>
            <a:cs typeface="+mn-cs"/>
          </a:endParaRPr>
        </a:p>
        <a:p>
          <a:pPr lvl="0"/>
          <a:r>
            <a:rPr lang="fi-FI" sz="1100">
              <a:solidFill>
                <a:schemeClr val="dk1"/>
              </a:solidFill>
              <a:effectLst/>
              <a:latin typeface="+mn-lt"/>
              <a:ea typeface="+mn-ea"/>
              <a:cs typeface="+mn-cs"/>
            </a:rPr>
            <a:t>4. Hide</a:t>
          </a:r>
          <a:r>
            <a:rPr lang="fi-FI" sz="1100" baseline="0">
              <a:solidFill>
                <a:schemeClr val="dk1"/>
              </a:solidFill>
              <a:effectLst/>
              <a:latin typeface="+mn-lt"/>
              <a:ea typeface="+mn-ea"/>
              <a:cs typeface="+mn-cs"/>
            </a:rPr>
            <a:t> (do not remove)</a:t>
          </a:r>
          <a:r>
            <a:rPr lang="fi-FI" sz="1100">
              <a:solidFill>
                <a:schemeClr val="dk1"/>
              </a:solidFill>
              <a:effectLst/>
              <a:latin typeface="+mn-lt"/>
              <a:ea typeface="+mn-ea"/>
              <a:cs typeface="+mn-cs"/>
            </a:rPr>
            <a:t> rows which are not used</a:t>
          </a:r>
          <a:r>
            <a:rPr lang="fi-FI" sz="800">
              <a:solidFill>
                <a:schemeClr val="dk1"/>
              </a:solidFill>
              <a:effectLst/>
              <a:latin typeface="+mn-lt"/>
              <a:ea typeface="+mn-ea"/>
              <a:cs typeface="+mn-cs"/>
            </a:rPr>
            <a:t> </a:t>
          </a:r>
          <a:r>
            <a:rPr lang="fi-FI" sz="1100">
              <a:solidFill>
                <a:schemeClr val="dk1"/>
              </a:solidFill>
              <a:effectLst/>
              <a:latin typeface="+mn-lt"/>
              <a:ea typeface="+mn-ea"/>
              <a:cs typeface="+mn-cs"/>
            </a:rPr>
            <a:t> </a:t>
          </a:r>
        </a:p>
        <a:p>
          <a:pPr lvl="0"/>
          <a:r>
            <a:rPr lang="fi-FI" sz="1100">
              <a:solidFill>
                <a:schemeClr val="dk1"/>
              </a:solidFill>
              <a:effectLst/>
              <a:latin typeface="+mn-lt"/>
              <a:ea typeface="+mn-ea"/>
              <a:cs typeface="+mn-cs"/>
            </a:rPr>
            <a:t>5.</a:t>
          </a:r>
          <a:r>
            <a:rPr lang="fi-FI" sz="1100" baseline="0">
              <a:solidFill>
                <a:schemeClr val="dk1"/>
              </a:solidFill>
              <a:effectLst/>
              <a:latin typeface="+mn-lt"/>
              <a:ea typeface="+mn-ea"/>
              <a:cs typeface="+mn-cs"/>
            </a:rPr>
            <a:t> </a:t>
          </a:r>
          <a:r>
            <a:rPr lang="fi-FI" sz="1100">
              <a:solidFill>
                <a:schemeClr val="dk1"/>
              </a:solidFill>
              <a:effectLst/>
              <a:latin typeface="+mn-lt"/>
              <a:ea typeface="+mn-ea"/>
              <a:cs typeface="+mn-cs"/>
            </a:rPr>
            <a:t>Enter the GHG(s) in column</a:t>
          </a:r>
          <a:r>
            <a:rPr lang="fi-FI" sz="1100" baseline="0">
              <a:solidFill>
                <a:schemeClr val="dk1"/>
              </a:solidFill>
              <a:effectLst/>
              <a:latin typeface="+mn-lt"/>
              <a:ea typeface="+mn-ea"/>
              <a:cs typeface="+mn-cs"/>
            </a:rPr>
            <a:t> D</a:t>
          </a:r>
          <a:endParaRPr lang="fi-FI" sz="1100">
            <a:solidFill>
              <a:schemeClr val="dk1"/>
            </a:solidFill>
            <a:effectLst/>
            <a:latin typeface="+mn-lt"/>
            <a:ea typeface="+mn-ea"/>
            <a:cs typeface="+mn-cs"/>
          </a:endParaRPr>
        </a:p>
        <a:p>
          <a:pPr lvl="0"/>
          <a:r>
            <a:rPr lang="fi-FI" sz="1100">
              <a:solidFill>
                <a:schemeClr val="dk1"/>
              </a:solidFill>
              <a:effectLst/>
              <a:latin typeface="+mn-lt"/>
              <a:ea typeface="+mn-ea"/>
              <a:cs typeface="+mn-cs"/>
            </a:rPr>
            <a:t>4. Enter base year emissions or removals in column E in Gg CO</a:t>
          </a:r>
          <a:r>
            <a:rPr lang="fi-FI" sz="1100" baseline="-25000">
              <a:solidFill>
                <a:schemeClr val="dk1"/>
              </a:solidFill>
              <a:effectLst/>
              <a:latin typeface="+mn-lt"/>
              <a:ea typeface="+mn-ea"/>
              <a:cs typeface="+mn-cs"/>
            </a:rPr>
            <a:t>2</a:t>
          </a:r>
          <a:r>
            <a:rPr lang="fi-FI" sz="1100">
              <a:solidFill>
                <a:schemeClr val="dk1"/>
              </a:solidFill>
              <a:effectLst/>
              <a:latin typeface="+mn-lt"/>
              <a:ea typeface="+mn-ea"/>
              <a:cs typeface="+mn-cs"/>
            </a:rPr>
            <a:t> eq</a:t>
          </a:r>
        </a:p>
        <a:p>
          <a:pPr lvl="0"/>
          <a:r>
            <a:rPr lang="fi-FI" sz="1100">
              <a:solidFill>
                <a:schemeClr val="dk1"/>
              </a:solidFill>
              <a:effectLst/>
              <a:latin typeface="+mn-lt"/>
              <a:ea typeface="+mn-ea"/>
              <a:cs typeface="+mn-cs"/>
            </a:rPr>
            <a:t>5. Enter the last inventory year (year t) emissions or removals in column F in Gg CO</a:t>
          </a:r>
          <a:r>
            <a:rPr lang="fi-FI" sz="1100" baseline="-25000">
              <a:solidFill>
                <a:schemeClr val="dk1"/>
              </a:solidFill>
              <a:effectLst/>
              <a:latin typeface="+mn-lt"/>
              <a:ea typeface="+mn-ea"/>
              <a:cs typeface="+mn-cs"/>
            </a:rPr>
            <a:t>2</a:t>
          </a:r>
          <a:r>
            <a:rPr lang="fi-FI" sz="1100">
              <a:solidFill>
                <a:schemeClr val="dk1"/>
              </a:solidFill>
              <a:effectLst/>
              <a:latin typeface="+mn-lt"/>
              <a:ea typeface="+mn-ea"/>
              <a:cs typeface="+mn-cs"/>
            </a:rPr>
            <a:t> eq</a:t>
          </a:r>
        </a:p>
        <a:p>
          <a:pPr lvl="0"/>
          <a:r>
            <a:rPr lang="fi-FI" sz="1100">
              <a:solidFill>
                <a:schemeClr val="dk1"/>
              </a:solidFill>
              <a:effectLst/>
              <a:latin typeface="+mn-lt"/>
              <a:ea typeface="+mn-ea"/>
              <a:cs typeface="+mn-cs"/>
            </a:rPr>
            <a:t>6. For categories where AD and EF uncertainties are available separately, for each row:</a:t>
          </a:r>
        </a:p>
        <a:p>
          <a:pPr lvl="1"/>
          <a:r>
            <a:rPr lang="fi-FI" sz="1100">
              <a:solidFill>
                <a:schemeClr val="dk1"/>
              </a:solidFill>
              <a:effectLst/>
              <a:latin typeface="+mn-lt"/>
              <a:ea typeface="+mn-ea"/>
              <a:cs typeface="+mn-cs"/>
            </a:rPr>
            <a:t>a.</a:t>
          </a:r>
          <a:r>
            <a:rPr lang="fi-FI" sz="1100" baseline="0">
              <a:solidFill>
                <a:schemeClr val="dk1"/>
              </a:solidFill>
              <a:effectLst/>
              <a:latin typeface="+mn-lt"/>
              <a:ea typeface="+mn-ea"/>
              <a:cs typeface="+mn-cs"/>
            </a:rPr>
            <a:t> </a:t>
          </a:r>
          <a:r>
            <a:rPr lang="fi-FI" sz="1100">
              <a:solidFill>
                <a:schemeClr val="dk1"/>
              </a:solidFill>
              <a:effectLst/>
              <a:latin typeface="+mn-lt"/>
              <a:ea typeface="+mn-ea"/>
              <a:cs typeface="+mn-cs"/>
            </a:rPr>
            <a:t>Enter AD uncertainty in column G. Note that the method assumes that the AD uncertainty is the same in the base year and year  t. If the uncertainties are different and base year uncertainty is higher, make two copies of the workbook, one with base year uncertainties and one with year t uncertainties </a:t>
          </a:r>
          <a:r>
            <a:rPr lang="fi-FI" sz="1100" b="0">
              <a:solidFill>
                <a:schemeClr val="dk1"/>
              </a:solidFill>
              <a:effectLst/>
              <a:latin typeface="+mn-lt"/>
              <a:ea typeface="+mn-ea"/>
              <a:cs typeface="+mn-cs"/>
            </a:rPr>
            <a:t>. </a:t>
          </a:r>
          <a:r>
            <a:rPr lang="en-US" sz="1100" b="0">
              <a:solidFill>
                <a:schemeClr val="dk1"/>
              </a:solidFill>
              <a:latin typeface="+mn-lt"/>
              <a:ea typeface="+mn-ea"/>
              <a:cs typeface="+mn-cs"/>
            </a:rPr>
            <a:t>The results of the workbook with base year uncertainties would be used for uncertainty of the trend, while the results of the workbook with year t uncertainties would be used for the uncertainty in ye ar t. In case base year uncertainties are lower than year t, year t uncertainty values should be considered in trend assessment, and thus separate workbooks are not needed. </a:t>
          </a:r>
          <a:r>
            <a:rPr lang="en-US" sz="1100" b="0" baseline="0">
              <a:solidFill>
                <a:schemeClr val="dk1"/>
              </a:solidFill>
              <a:latin typeface="+mn-lt"/>
              <a:ea typeface="+mn-ea"/>
              <a:cs typeface="+mn-cs"/>
            </a:rPr>
            <a:t> </a:t>
          </a:r>
          <a:r>
            <a:rPr lang="fi-FI" sz="1100" b="0">
              <a:solidFill>
                <a:schemeClr val="dk1"/>
              </a:solidFill>
              <a:effectLst/>
              <a:latin typeface="+mn-lt"/>
              <a:ea typeface="+mn-ea"/>
              <a:cs typeface="+mn-cs"/>
            </a:rPr>
            <a:t>Note that in such case it is reasonable to assume that no correlations among AD in base year and year t occur. If emissions/removals in year t are zero, include the base year uncertainties in column G.</a:t>
          </a:r>
        </a:p>
        <a:p>
          <a:pPr marL="457200" marR="0" lvl="1" indent="0" defTabSz="914400" eaLnBrk="1" fontAlgn="auto" latinLnBrk="0" hangingPunct="1">
            <a:lnSpc>
              <a:spcPct val="100000"/>
            </a:lnSpc>
            <a:spcBef>
              <a:spcPts val="0"/>
            </a:spcBef>
            <a:spcAft>
              <a:spcPts val="0"/>
            </a:spcAft>
            <a:buClrTx/>
            <a:buSzTx/>
            <a:buFontTx/>
            <a:buNone/>
            <a:tabLst/>
            <a:defRPr/>
          </a:pPr>
          <a:r>
            <a:rPr lang="fi-FI" sz="1100">
              <a:solidFill>
                <a:schemeClr val="dk1"/>
              </a:solidFill>
              <a:effectLst/>
              <a:latin typeface="+mn-lt"/>
              <a:ea typeface="+mn-ea"/>
              <a:cs typeface="+mn-cs"/>
            </a:rPr>
            <a:t>b. In  column H, select for whether AD uncertainties are correlated across years. The default assumption is N (no). This selection will have an impact on the formula used in the automatic calculation in column P.</a:t>
          </a:r>
          <a:endParaRPr lang="fi-FI">
            <a:effectLst/>
          </a:endParaRPr>
        </a:p>
        <a:p>
          <a:pPr lvl="1"/>
          <a:r>
            <a:rPr lang="fi-FI" sz="1100">
              <a:solidFill>
                <a:schemeClr val="dk1"/>
              </a:solidFill>
              <a:effectLst/>
              <a:latin typeface="+mn-lt"/>
              <a:ea typeface="+mn-ea"/>
              <a:cs typeface="+mn-cs"/>
            </a:rPr>
            <a:t>c. Enter EF uncertainty in column I. Note that the method assumes that the EF uncertainty is the same in the base year and ye ar t. If the uncertainties are different and base year uncertainty is higher, make two copies of the workbook, one with base year uncertainties and one with year t uncertainties </a:t>
          </a:r>
          <a:r>
            <a:rPr lang="fi-FI" sz="1100" b="0">
              <a:solidFill>
                <a:schemeClr val="dk1"/>
              </a:solidFill>
              <a:effectLst/>
              <a:latin typeface="+mn-lt"/>
              <a:ea typeface="+mn-ea"/>
              <a:cs typeface="+mn-cs"/>
            </a:rPr>
            <a:t>. </a:t>
          </a:r>
          <a:r>
            <a:rPr lang="en-US" sz="1100" b="0">
              <a:solidFill>
                <a:schemeClr val="dk1"/>
              </a:solidFill>
              <a:latin typeface="+mn-lt"/>
              <a:ea typeface="+mn-ea"/>
              <a:cs typeface="+mn-cs"/>
            </a:rPr>
            <a:t>The results of the workbook with base year uncertainties would be used for uncertainty of the trend, while the results of the workbook with year t uncertainties would be used for the uncertainty in ye ar t. In case base year uncertainties are lower than year t, year t uncertainty values should be considered in trend assessment, and thus separate workbooks are not needed.</a:t>
          </a:r>
          <a:r>
            <a:rPr lang="fi-FI" sz="1100" b="0" baseline="0">
              <a:solidFill>
                <a:schemeClr val="dk1"/>
              </a:solidFill>
              <a:effectLst/>
              <a:latin typeface="+mn-lt"/>
              <a:ea typeface="+mn-ea"/>
              <a:cs typeface="+mn-cs"/>
            </a:rPr>
            <a:t>  </a:t>
          </a:r>
          <a:r>
            <a:rPr lang="fi-FI" sz="1100" b="0">
              <a:solidFill>
                <a:schemeClr val="dk1"/>
              </a:solidFill>
              <a:effectLst/>
              <a:latin typeface="+mn-lt"/>
              <a:ea typeface="+mn-ea"/>
              <a:cs typeface="+mn-cs"/>
            </a:rPr>
            <a:t>Note that in such </a:t>
          </a:r>
          <a:r>
            <a:rPr lang="fi-FI" sz="1100">
              <a:solidFill>
                <a:schemeClr val="dk1"/>
              </a:solidFill>
              <a:effectLst/>
              <a:latin typeface="+mn-lt"/>
              <a:ea typeface="+mn-ea"/>
              <a:cs typeface="+mn-cs"/>
            </a:rPr>
            <a:t>case it is reasonable to assume that no correlations among EF in base year and year t occur. </a:t>
          </a:r>
          <a:r>
            <a:rPr lang="fi-FI" sz="1100" b="0">
              <a:solidFill>
                <a:schemeClr val="dk1"/>
              </a:solidFill>
              <a:effectLst/>
              <a:latin typeface="+mn-lt"/>
              <a:ea typeface="+mn-ea"/>
              <a:cs typeface="+mn-cs"/>
            </a:rPr>
            <a:t>If emissions/removals in year t are zero, include the base year uncertainties in column I.</a:t>
          </a:r>
          <a:endParaRPr lang="fi-FI" sz="1100">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fi-FI" sz="1100">
              <a:solidFill>
                <a:schemeClr val="dk1"/>
              </a:solidFill>
              <a:effectLst/>
              <a:latin typeface="+mn-lt"/>
              <a:ea typeface="+mn-ea"/>
              <a:cs typeface="+mn-cs"/>
            </a:rPr>
            <a:t>d. In column J, select whether EF uncertainties are correlated across years. The default assumption is Y (yes). This selectio n will have an impact on the formula used in column O. </a:t>
          </a:r>
        </a:p>
        <a:p>
          <a:pPr marL="0" lvl="1" algn="l"/>
          <a:r>
            <a:rPr lang="fi-FI" sz="1100">
              <a:solidFill>
                <a:schemeClr val="dk1"/>
              </a:solidFill>
              <a:effectLst/>
              <a:latin typeface="+mn-lt"/>
              <a:ea typeface="+mn-ea"/>
              <a:cs typeface="+mn-cs"/>
            </a:rPr>
            <a:t>7. For categories for which AD and EF uncertainties are not available separately, for each row:</a:t>
          </a:r>
        </a:p>
        <a:p>
          <a:pPr lvl="1"/>
          <a:r>
            <a:rPr lang="fi-FI" sz="1100">
              <a:solidFill>
                <a:schemeClr val="dk1"/>
              </a:solidFill>
              <a:effectLst/>
              <a:latin typeface="+mn-lt"/>
              <a:ea typeface="+mn-ea"/>
              <a:cs typeface="+mn-cs"/>
            </a:rPr>
            <a:t>a. If category uncertainty is correlated across years, enter the uncertainty in column I and enter 0 in column G. It is suggested to assume correlation </a:t>
          </a:r>
          <a:r>
            <a:rPr lang="fi-FI" sz="800">
              <a:solidFill>
                <a:schemeClr val="dk1"/>
              </a:solidFill>
              <a:effectLst/>
              <a:latin typeface="+mn-lt"/>
              <a:ea typeface="+mn-ea"/>
              <a:cs typeface="+mn-cs"/>
            </a:rPr>
            <a:t> </a:t>
          </a:r>
          <a:r>
            <a:rPr lang="fi-FI" sz="1100">
              <a:solidFill>
                <a:schemeClr val="dk1"/>
              </a:solidFill>
              <a:effectLst/>
              <a:latin typeface="+mn-lt"/>
              <a:ea typeface="+mn-ea"/>
              <a:cs typeface="+mn-cs"/>
            </a:rPr>
            <a:t>across years if some of the parameters used in the estimates are the same in both years or derived from the same source. </a:t>
          </a:r>
        </a:p>
        <a:p>
          <a:pPr lvl="1"/>
          <a:r>
            <a:rPr lang="fi-FI" sz="1100">
              <a:solidFill>
                <a:schemeClr val="dk1"/>
              </a:solidFill>
              <a:effectLst/>
              <a:latin typeface="+mn-lt"/>
              <a:ea typeface="+mn-ea"/>
              <a:cs typeface="+mn-cs"/>
            </a:rPr>
            <a:t>b. If category uncertainty is not correlated across years, enter the uncertainty in column G and enter 0 in column I. It is s uggested to assume no correlation between years if the estimates for the two years are independent from each other, for example based on independent measurements</a:t>
          </a:r>
          <a:r>
            <a:rPr lang="fi-FI" sz="800">
              <a:solidFill>
                <a:schemeClr val="dk1"/>
              </a:solidFill>
              <a:effectLst/>
              <a:latin typeface="+mn-lt"/>
              <a:ea typeface="+mn-ea"/>
              <a:cs typeface="+mn-cs"/>
            </a:rPr>
            <a:t> </a:t>
          </a:r>
          <a:r>
            <a:rPr lang="fi-FI" sz="1100">
              <a:solidFill>
                <a:schemeClr val="dk1"/>
              </a:solidFill>
              <a:effectLst/>
              <a:latin typeface="+mn-lt"/>
              <a:ea typeface="+mn-ea"/>
              <a:cs typeface="+mn-cs"/>
            </a:rPr>
            <a:t>.  </a:t>
          </a:r>
        </a:p>
        <a:p>
          <a:pPr lvl="0"/>
          <a:r>
            <a:rPr lang="fi-FI" sz="1100">
              <a:solidFill>
                <a:schemeClr val="dk1"/>
              </a:solidFill>
              <a:effectLst/>
              <a:latin typeface="+mn-lt"/>
              <a:ea typeface="+mn-ea"/>
              <a:cs typeface="+mn-cs"/>
            </a:rPr>
            <a:t>8. Reporting</a:t>
          </a:r>
          <a:r>
            <a:rPr lang="fi-FI" sz="1100" baseline="0">
              <a:solidFill>
                <a:schemeClr val="dk1"/>
              </a:solidFill>
              <a:effectLst/>
              <a:latin typeface="+mn-lt"/>
              <a:ea typeface="+mn-ea"/>
              <a:cs typeface="+mn-cs"/>
            </a:rPr>
            <a:t> summary by sector allows presenting the inventory total uncertainty as well as uncertainty excluding selected categories. In  order to use the option to exclude selected rows, select "Y" for the row to be </a:t>
          </a:r>
          <a:r>
            <a:rPr lang="fi-FI" sz="1100">
              <a:solidFill>
                <a:schemeClr val="dk1"/>
              </a:solidFill>
              <a:effectLst/>
              <a:latin typeface="+mn-lt"/>
              <a:ea typeface="+mn-ea"/>
              <a:cs typeface="+mn-cs"/>
            </a:rPr>
            <a:t>excluded in column R.  </a:t>
          </a:r>
        </a:p>
      </xdr:txBody>
    </xdr:sp>
    <xdr:clientData/>
  </xdr:twoCellAnchor>
  <xdr:twoCellAnchor editAs="oneCell">
    <xdr:from>
      <xdr:col>0</xdr:col>
      <xdr:colOff>11043</xdr:colOff>
      <xdr:row>0</xdr:row>
      <xdr:rowOff>0</xdr:rowOff>
    </xdr:from>
    <xdr:to>
      <xdr:col>9</xdr:col>
      <xdr:colOff>281609</xdr:colOff>
      <xdr:row>3</xdr:row>
      <xdr:rowOff>123825</xdr:rowOff>
    </xdr:to>
    <xdr:pic>
      <xdr:nvPicPr>
        <xdr:cNvPr id="3" name="Picture 1" descr="NGGIP">
          <a:extLst>
            <a:ext uri="{FF2B5EF4-FFF2-40B4-BE49-F238E27FC236}">
              <a16:creationId xmlns:a16="http://schemas.microsoft.com/office/drawing/2014/main" id="{768E3A3B-8C3D-47FB-9EB3-26FE6E2518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43" y="0"/>
          <a:ext cx="5786783"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
  <sheetViews>
    <sheetView tabSelected="1" zoomScale="115" zoomScaleNormal="115" workbookViewId="0">
      <selection activeCell="T15" sqref="T15"/>
    </sheetView>
  </sheetViews>
  <sheetFormatPr defaultColWidth="9.140625" defaultRowHeight="15" x14ac:dyDescent="0.25"/>
  <cols>
    <col min="1" max="9" width="9.140625" style="24"/>
    <col min="10" max="10" width="9.140625" style="24" customWidth="1"/>
    <col min="11" max="16384" width="9.140625" style="24"/>
  </cols>
  <sheetData>
    <row r="1" spans="1:23" x14ac:dyDescent="0.25">
      <c r="A1" s="1"/>
      <c r="B1" s="1"/>
      <c r="C1" s="1"/>
      <c r="D1" s="1"/>
      <c r="E1" s="1"/>
      <c r="F1" s="1"/>
      <c r="G1" s="1"/>
      <c r="H1" s="1"/>
      <c r="I1" s="1"/>
      <c r="J1" s="1"/>
      <c r="W1" s="23"/>
    </row>
    <row r="2" spans="1:23" x14ac:dyDescent="0.25">
      <c r="A2" s="1"/>
      <c r="B2" s="1"/>
      <c r="C2" s="1"/>
      <c r="D2" s="1"/>
      <c r="E2" s="1"/>
      <c r="F2" s="1"/>
      <c r="G2" s="1"/>
      <c r="H2" s="1"/>
      <c r="I2" s="1"/>
      <c r="J2" s="1"/>
      <c r="W2" s="23"/>
    </row>
    <row r="3" spans="1:23" x14ac:dyDescent="0.25">
      <c r="A3" s="1"/>
      <c r="B3" s="1"/>
      <c r="C3" s="1"/>
      <c r="D3" s="1"/>
      <c r="E3" s="1"/>
      <c r="F3" s="1"/>
      <c r="G3" s="1"/>
      <c r="H3" s="1"/>
      <c r="I3" s="1"/>
      <c r="J3" s="1"/>
      <c r="W3" s="23"/>
    </row>
    <row r="4" spans="1:23" x14ac:dyDescent="0.25">
      <c r="A4" s="1"/>
      <c r="B4" s="1"/>
      <c r="C4" s="1"/>
      <c r="D4" s="1"/>
      <c r="E4" s="1"/>
      <c r="F4" s="1"/>
      <c r="G4" s="1"/>
      <c r="H4" s="1"/>
      <c r="I4" s="1"/>
      <c r="J4" s="1"/>
      <c r="W4" s="23"/>
    </row>
    <row r="5" spans="1:23" ht="34.5" customHeight="1" x14ac:dyDescent="0.25">
      <c r="A5" s="96" t="s">
        <v>218</v>
      </c>
      <c r="B5" s="97"/>
      <c r="C5" s="97"/>
      <c r="D5" s="97"/>
      <c r="E5" s="97"/>
      <c r="F5" s="97"/>
      <c r="G5" s="97"/>
      <c r="H5" s="97"/>
      <c r="I5" s="97"/>
      <c r="J5" s="97"/>
      <c r="W5" s="23"/>
    </row>
    <row r="6" spans="1:23" ht="6.75" customHeight="1" x14ac:dyDescent="0.25">
      <c r="A6" s="94"/>
      <c r="B6" s="94"/>
      <c r="C6" s="94"/>
      <c r="D6" s="94"/>
      <c r="E6" s="94"/>
      <c r="F6" s="94"/>
      <c r="G6" s="94"/>
      <c r="H6" s="94"/>
      <c r="I6" s="94"/>
      <c r="J6" s="94"/>
    </row>
    <row r="7" spans="1:23" x14ac:dyDescent="0.25">
      <c r="A7" s="94"/>
      <c r="B7" s="94"/>
      <c r="C7" s="94"/>
      <c r="D7" s="94"/>
      <c r="E7" s="94"/>
      <c r="F7" s="94"/>
      <c r="G7" s="94"/>
      <c r="H7" s="94"/>
      <c r="I7" s="94"/>
      <c r="J7" s="94"/>
    </row>
    <row r="8" spans="1:23" x14ac:dyDescent="0.25">
      <c r="A8" s="98"/>
      <c r="B8" s="98"/>
      <c r="C8" s="98"/>
      <c r="D8" s="98"/>
      <c r="E8" s="98"/>
      <c r="F8" s="98"/>
      <c r="G8" s="98"/>
      <c r="H8" s="98"/>
      <c r="I8" s="98"/>
      <c r="J8" s="98"/>
    </row>
  </sheetData>
  <mergeCells count="2">
    <mergeCell ref="A5:J5"/>
    <mergeCell ref="A8:J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1"/>
  <sheetViews>
    <sheetView workbookViewId="0">
      <pane xSplit="2" ySplit="2" topLeftCell="C3" activePane="bottomRight" state="frozen"/>
      <selection pane="topRight" activeCell="B1" sqref="B1"/>
      <selection pane="bottomLeft" activeCell="A3" sqref="A3"/>
      <selection pane="bottomRight" activeCell="G216" sqref="G216"/>
    </sheetView>
  </sheetViews>
  <sheetFormatPr defaultRowHeight="15" x14ac:dyDescent="0.25"/>
  <cols>
    <col min="1" max="1" width="10.5703125" customWidth="1"/>
    <col min="3" max="3" width="57.28515625" customWidth="1"/>
    <col min="5" max="5" width="12" customWidth="1"/>
    <col min="6" max="6" width="11.140625" customWidth="1"/>
    <col min="7" max="7" width="11.28515625" style="82" customWidth="1"/>
    <col min="8" max="8" width="12.42578125" customWidth="1"/>
    <col min="9" max="9" width="12.140625" style="82" customWidth="1"/>
    <col min="10" max="10" width="13.140625" customWidth="1"/>
    <col min="11" max="11" width="11.28515625" style="64" customWidth="1"/>
    <col min="12" max="12" width="13.42578125" style="59" customWidth="1"/>
    <col min="13" max="13" width="10.7109375" style="59" customWidth="1"/>
    <col min="14" max="14" width="10.140625" style="59" customWidth="1"/>
    <col min="15" max="15" width="12.5703125" style="51" customWidth="1"/>
    <col min="16" max="16" width="16.7109375" style="51" customWidth="1"/>
    <col min="17" max="17" width="12.7109375" style="51" customWidth="1"/>
    <col min="18" max="18" width="14.140625" customWidth="1"/>
    <col min="19" max="19" width="13.140625" customWidth="1"/>
    <col min="20" max="20" width="15.140625" customWidth="1"/>
    <col min="21" max="21" width="15.5703125" customWidth="1"/>
  </cols>
  <sheetData>
    <row r="1" spans="1:18" ht="151.5" customHeight="1" x14ac:dyDescent="0.25">
      <c r="A1" s="28" t="s">
        <v>26</v>
      </c>
      <c r="B1" s="89" t="s">
        <v>69</v>
      </c>
      <c r="C1" s="89" t="s">
        <v>67</v>
      </c>
      <c r="D1" s="89" t="s">
        <v>0</v>
      </c>
      <c r="E1" s="3" t="s">
        <v>16</v>
      </c>
      <c r="F1" s="4" t="s">
        <v>17</v>
      </c>
      <c r="G1" s="77" t="s">
        <v>2</v>
      </c>
      <c r="H1" s="26" t="s">
        <v>27</v>
      </c>
      <c r="I1" s="83" t="s">
        <v>25</v>
      </c>
      <c r="J1" s="26" t="s">
        <v>28</v>
      </c>
      <c r="K1" s="60" t="s">
        <v>6</v>
      </c>
      <c r="L1" s="55" t="s">
        <v>19</v>
      </c>
      <c r="M1" s="55" t="s">
        <v>20</v>
      </c>
      <c r="N1" s="55" t="s">
        <v>21</v>
      </c>
      <c r="O1" s="52" t="s">
        <v>22</v>
      </c>
      <c r="P1" s="52" t="s">
        <v>23</v>
      </c>
      <c r="Q1" s="52" t="s">
        <v>24</v>
      </c>
      <c r="R1" s="26" t="s">
        <v>70</v>
      </c>
    </row>
    <row r="2" spans="1:18" ht="33" x14ac:dyDescent="0.25">
      <c r="A2" s="29"/>
      <c r="B2" s="90"/>
      <c r="C2" s="90"/>
      <c r="D2" s="31"/>
      <c r="E2" s="5" t="s">
        <v>222</v>
      </c>
      <c r="F2" s="5" t="s">
        <v>223</v>
      </c>
      <c r="G2" s="78" t="s">
        <v>18</v>
      </c>
      <c r="H2" s="30"/>
      <c r="I2" s="84" t="s">
        <v>18</v>
      </c>
      <c r="J2" s="31"/>
      <c r="K2" s="61" t="s">
        <v>18</v>
      </c>
      <c r="L2" s="56"/>
      <c r="M2" s="56" t="s">
        <v>18</v>
      </c>
      <c r="N2" s="56" t="s">
        <v>18</v>
      </c>
      <c r="O2" s="53" t="s">
        <v>18</v>
      </c>
      <c r="P2" s="53" t="s">
        <v>18</v>
      </c>
      <c r="Q2" s="69" t="s">
        <v>18</v>
      </c>
      <c r="R2" s="30"/>
    </row>
    <row r="3" spans="1:18" ht="18" x14ac:dyDescent="0.35">
      <c r="A3" s="27" t="s">
        <v>31</v>
      </c>
      <c r="B3" s="6" t="s">
        <v>79</v>
      </c>
      <c r="C3" s="6" t="s">
        <v>107</v>
      </c>
      <c r="D3" s="6" t="s">
        <v>219</v>
      </c>
      <c r="E3" s="32">
        <v>2616.2081520000002</v>
      </c>
      <c r="F3" s="32">
        <v>2256.04225</v>
      </c>
      <c r="G3" s="79">
        <v>3</v>
      </c>
      <c r="H3" s="27" t="s">
        <v>30</v>
      </c>
      <c r="I3" s="79">
        <v>2.5</v>
      </c>
      <c r="J3" s="27" t="s">
        <v>30</v>
      </c>
      <c r="K3" s="62">
        <f t="shared" ref="K3:K67" si="0">SQRT(G3^2+I3^2)</f>
        <v>3.905124837953327</v>
      </c>
      <c r="L3" s="57">
        <f>(K3*F3)^2/F$200^2</f>
        <v>7.707939612559539E-2</v>
      </c>
      <c r="M3" s="57">
        <f>ABS(((0.01*F3+$F$200-(0.01*E3+$E$200))/(0.01*E3+$E$200))*100-(($F$200-$E$200)/$E$200)*100)</f>
        <v>1.4078296236320398E-2</v>
      </c>
      <c r="N3" s="57">
        <f>ABS(F3/$E$200)</f>
        <v>3.937941511152486E-2</v>
      </c>
      <c r="O3" s="87">
        <f>IF(J3="N",N3*I3*SQRT(2),M3*I3)</f>
        <v>0.13922725732259619</v>
      </c>
      <c r="P3" s="87">
        <f>IF(H3="Y",M3*G3,N3*G3*SQRT(2))</f>
        <v>0.16707270878711541</v>
      </c>
      <c r="Q3" s="87">
        <f>O3^2+P3^2</f>
        <v>4.7297519203036688E-2</v>
      </c>
      <c r="R3" s="27" t="s">
        <v>29</v>
      </c>
    </row>
    <row r="4" spans="1:18" ht="18" x14ac:dyDescent="0.35">
      <c r="A4" s="6" t="s">
        <v>31</v>
      </c>
      <c r="B4" s="6" t="s">
        <v>79</v>
      </c>
      <c r="C4" s="6" t="s">
        <v>107</v>
      </c>
      <c r="D4" s="6" t="s">
        <v>220</v>
      </c>
      <c r="E4" s="32">
        <v>1.1114700000000004</v>
      </c>
      <c r="F4" s="32">
        <v>1.0706320000000003</v>
      </c>
      <c r="G4" s="79">
        <v>3</v>
      </c>
      <c r="H4" s="6" t="s">
        <v>30</v>
      </c>
      <c r="I4" s="79">
        <v>35</v>
      </c>
      <c r="J4" s="6" t="s">
        <v>29</v>
      </c>
      <c r="K4" s="62">
        <f t="shared" si="0"/>
        <v>35.128336140500593</v>
      </c>
      <c r="L4" s="57">
        <f t="shared" ref="L4:L67" si="1">(K4*F4)^2/F$200^2</f>
        <v>1.4046547816572074E-6</v>
      </c>
      <c r="M4" s="57">
        <f t="shared" ref="M4:M34" si="2">ABS(((0.01*F4+$F$200-(0.01*E4+$E$200))/(0.01*E4+$E$200))*100-(($F$200-$E$200)/$E$200)*100)</f>
        <v>7.9417765235234583E-6</v>
      </c>
      <c r="N4" s="57">
        <f t="shared" ref="N4:N67" si="3">ABS(F4/$E$200)</f>
        <v>1.868797535138453E-5</v>
      </c>
      <c r="O4" s="87">
        <f t="shared" ref="O4:O67" si="4">IF(J4="N",N4*I4*SQRT(2),M4*I4)</f>
        <v>2.7796217832332104E-4</v>
      </c>
      <c r="P4" s="87">
        <f t="shared" ref="P4:P67" si="5">IF(H4="Y",M4*G4,N4*G4*SQRT(2))</f>
        <v>7.928636458566633E-5</v>
      </c>
      <c r="Q4" s="87">
        <f t="shared" ref="Q4:Q67" si="6">O4^2+P4^2</f>
        <v>8.3549300187456933E-8</v>
      </c>
      <c r="R4" s="27" t="s">
        <v>29</v>
      </c>
    </row>
    <row r="5" spans="1:18" ht="18" x14ac:dyDescent="0.35">
      <c r="A5" s="6" t="s">
        <v>31</v>
      </c>
      <c r="B5" s="6" t="s">
        <v>79</v>
      </c>
      <c r="C5" s="6" t="s">
        <v>107</v>
      </c>
      <c r="D5" s="6" t="s">
        <v>221</v>
      </c>
      <c r="E5" s="32">
        <v>23.286213000000004</v>
      </c>
      <c r="F5" s="32">
        <v>23.018166999999998</v>
      </c>
      <c r="G5" s="79">
        <v>3</v>
      </c>
      <c r="H5" s="6" t="s">
        <v>30</v>
      </c>
      <c r="I5" s="79">
        <v>40</v>
      </c>
      <c r="J5" s="6" t="s">
        <v>29</v>
      </c>
      <c r="K5" s="62">
        <f>SQRT(G5^2+I5^2)</f>
        <v>40.11234224026316</v>
      </c>
      <c r="L5" s="57">
        <f t="shared" si="1"/>
        <v>8.4658685310578315E-4</v>
      </c>
      <c r="M5" s="57">
        <f t="shared" si="2"/>
        <v>1.7664170922415678E-4</v>
      </c>
      <c r="N5" s="57">
        <f t="shared" si="3"/>
        <v>4.0178412146288606E-4</v>
      </c>
      <c r="O5" s="87">
        <f t="shared" si="4"/>
        <v>7.0656683689662714E-3</v>
      </c>
      <c r="P5" s="87">
        <f t="shared" si="5"/>
        <v>1.7046256611569174E-3</v>
      </c>
      <c r="Q5" s="87">
        <f t="shared" si="6"/>
        <v>5.2829418144885143E-5</v>
      </c>
      <c r="R5" s="27" t="s">
        <v>29</v>
      </c>
    </row>
    <row r="6" spans="1:18" ht="18" x14ac:dyDescent="0.35">
      <c r="A6" s="6" t="s">
        <v>31</v>
      </c>
      <c r="B6" s="6" t="s">
        <v>79</v>
      </c>
      <c r="C6" s="6" t="s">
        <v>108</v>
      </c>
      <c r="D6" s="6" t="s">
        <v>224</v>
      </c>
      <c r="E6" s="32">
        <v>9640.0629290000015</v>
      </c>
      <c r="F6" s="32">
        <v>8952.0710299999973</v>
      </c>
      <c r="G6" s="79">
        <v>0.9</v>
      </c>
      <c r="H6" s="6" t="s">
        <v>30</v>
      </c>
      <c r="I6" s="79">
        <v>1.3</v>
      </c>
      <c r="J6" s="6" t="s">
        <v>30</v>
      </c>
      <c r="K6" s="62">
        <f t="shared" si="0"/>
        <v>1.5811388300841898</v>
      </c>
      <c r="L6" s="57">
        <f t="shared" si="1"/>
        <v>0.19895783669921149</v>
      </c>
      <c r="M6" s="57">
        <f t="shared" si="2"/>
        <v>6.294875016355661E-2</v>
      </c>
      <c r="N6" s="57">
        <f t="shared" si="3"/>
        <v>0.1562591840636964</v>
      </c>
      <c r="O6" s="87">
        <f t="shared" si="4"/>
        <v>0.28727901455270327</v>
      </c>
      <c r="P6" s="87">
        <f t="shared" si="5"/>
        <v>0.19888547161340994</v>
      </c>
      <c r="Q6" s="87">
        <f t="shared" si="6"/>
        <v>0.12208466302126078</v>
      </c>
      <c r="R6" s="27" t="s">
        <v>29</v>
      </c>
    </row>
    <row r="7" spans="1:18" ht="18" x14ac:dyDescent="0.35">
      <c r="A7" s="6" t="s">
        <v>31</v>
      </c>
      <c r="B7" s="6" t="s">
        <v>79</v>
      </c>
      <c r="C7" s="6" t="s">
        <v>108</v>
      </c>
      <c r="D7" s="6" t="s">
        <v>220</v>
      </c>
      <c r="E7" s="32">
        <v>2.7309930000000007</v>
      </c>
      <c r="F7" s="32">
        <v>2.297606</v>
      </c>
      <c r="G7" s="79">
        <v>0.9</v>
      </c>
      <c r="H7" s="6" t="s">
        <v>30</v>
      </c>
      <c r="I7" s="79">
        <v>50</v>
      </c>
      <c r="J7" s="6" t="s">
        <v>29</v>
      </c>
      <c r="K7" s="62">
        <f t="shared" si="0"/>
        <v>50.008099344006268</v>
      </c>
      <c r="L7" s="57">
        <f t="shared" si="1"/>
        <v>1.3110094230851102E-5</v>
      </c>
      <c r="M7" s="57">
        <f t="shared" si="2"/>
        <v>1.3700425512297443E-5</v>
      </c>
      <c r="N7" s="57">
        <f t="shared" si="3"/>
        <v>4.0104914008915477E-5</v>
      </c>
      <c r="O7" s="87">
        <f t="shared" si="4"/>
        <v>6.8502127561487214E-4</v>
      </c>
      <c r="P7" s="87">
        <f t="shared" si="5"/>
        <v>5.1045221978293504E-5</v>
      </c>
      <c r="Q7" s="87">
        <f t="shared" si="6"/>
        <v>4.7185976273183988E-7</v>
      </c>
      <c r="R7" s="27" t="s">
        <v>29</v>
      </c>
    </row>
    <row r="8" spans="1:18" ht="18" x14ac:dyDescent="0.35">
      <c r="A8" s="6" t="s">
        <v>31</v>
      </c>
      <c r="B8" s="6" t="s">
        <v>79</v>
      </c>
      <c r="C8" s="6" t="s">
        <v>108</v>
      </c>
      <c r="D8" s="6" t="s">
        <v>221</v>
      </c>
      <c r="E8" s="32">
        <v>41.715263000000007</v>
      </c>
      <c r="F8" s="32">
        <v>45.490438000000005</v>
      </c>
      <c r="G8" s="79">
        <v>0.9</v>
      </c>
      <c r="H8" s="6" t="s">
        <v>30</v>
      </c>
      <c r="I8" s="79">
        <v>55</v>
      </c>
      <c r="J8" s="6" t="s">
        <v>29</v>
      </c>
      <c r="K8" s="62">
        <f t="shared" si="0"/>
        <v>55.007363143491979</v>
      </c>
      <c r="L8" s="57">
        <f t="shared" si="1"/>
        <v>6.2180741012708794E-3</v>
      </c>
      <c r="M8" s="57">
        <f t="shared" si="2"/>
        <v>3.9071460712136741E-4</v>
      </c>
      <c r="N8" s="57">
        <f t="shared" si="3"/>
        <v>7.9403958042323223E-4</v>
      </c>
      <c r="O8" s="87">
        <f t="shared" si="4"/>
        <v>2.1489303391675207E-2</v>
      </c>
      <c r="P8" s="87">
        <f t="shared" si="5"/>
        <v>1.0106473893260193E-3</v>
      </c>
      <c r="Q8" s="87">
        <f t="shared" si="6"/>
        <v>4.628115684050151E-4</v>
      </c>
      <c r="R8" s="27" t="s">
        <v>29</v>
      </c>
    </row>
    <row r="9" spans="1:18" ht="18" x14ac:dyDescent="0.35">
      <c r="A9" s="6" t="s">
        <v>31</v>
      </c>
      <c r="B9" s="6" t="s">
        <v>79</v>
      </c>
      <c r="C9" s="6" t="s">
        <v>109</v>
      </c>
      <c r="D9" s="6" t="s">
        <v>224</v>
      </c>
      <c r="E9" s="32">
        <v>2636.230955</v>
      </c>
      <c r="F9" s="32">
        <v>2315.5170659999999</v>
      </c>
      <c r="G9" s="79">
        <v>0.9</v>
      </c>
      <c r="H9" s="6" t="s">
        <v>30</v>
      </c>
      <c r="I9" s="79">
        <v>0.5</v>
      </c>
      <c r="J9" s="6" t="s">
        <v>29</v>
      </c>
      <c r="K9" s="62">
        <f t="shared" si="0"/>
        <v>1.0295630140987</v>
      </c>
      <c r="L9" s="57">
        <f t="shared" si="1"/>
        <v>5.6438549064744756E-3</v>
      </c>
      <c r="M9" s="57">
        <f t="shared" si="2"/>
        <v>1.4922407170466556E-2</v>
      </c>
      <c r="N9" s="57">
        <f t="shared" si="3"/>
        <v>4.0417553235022129E-2</v>
      </c>
      <c r="O9" s="87">
        <f t="shared" si="4"/>
        <v>7.4612035852332781E-3</v>
      </c>
      <c r="P9" s="87">
        <f t="shared" si="5"/>
        <v>5.1443146748614374E-2</v>
      </c>
      <c r="Q9" s="87">
        <f t="shared" si="6"/>
        <v>2.7020669063397718E-3</v>
      </c>
      <c r="R9" s="27" t="s">
        <v>29</v>
      </c>
    </row>
    <row r="10" spans="1:18" ht="18" x14ac:dyDescent="0.35">
      <c r="A10" s="6" t="s">
        <v>31</v>
      </c>
      <c r="B10" s="6" t="s">
        <v>79</v>
      </c>
      <c r="C10" s="6" t="s">
        <v>109</v>
      </c>
      <c r="D10" s="6" t="s">
        <v>220</v>
      </c>
      <c r="E10" s="32">
        <v>1.2305620000000004</v>
      </c>
      <c r="F10" s="32">
        <v>1.1337809999999999</v>
      </c>
      <c r="G10" s="79">
        <v>0.9</v>
      </c>
      <c r="H10" s="6" t="s">
        <v>30</v>
      </c>
      <c r="I10" s="79">
        <v>55</v>
      </c>
      <c r="J10" s="6" t="s">
        <v>29</v>
      </c>
      <c r="K10" s="62">
        <f t="shared" si="0"/>
        <v>55.007363143491979</v>
      </c>
      <c r="L10" s="57">
        <f t="shared" si="1"/>
        <v>3.862549036358435E-6</v>
      </c>
      <c r="M10" s="57">
        <f t="shared" si="2"/>
        <v>7.8926120892219842E-6</v>
      </c>
      <c r="N10" s="57">
        <f t="shared" si="3"/>
        <v>1.9790246678474114E-5</v>
      </c>
      <c r="O10" s="87">
        <f t="shared" si="4"/>
        <v>4.3409366490720913E-4</v>
      </c>
      <c r="P10" s="87">
        <f t="shared" si="5"/>
        <v>2.518887172986647E-5</v>
      </c>
      <c r="Q10" s="87">
        <f t="shared" si="6"/>
        <v>1.8907178917159605E-7</v>
      </c>
      <c r="R10" s="27" t="s">
        <v>29</v>
      </c>
    </row>
    <row r="11" spans="1:18" ht="18" x14ac:dyDescent="0.35">
      <c r="A11" s="6" t="s">
        <v>31</v>
      </c>
      <c r="B11" s="6" t="s">
        <v>79</v>
      </c>
      <c r="C11" s="6" t="s">
        <v>109</v>
      </c>
      <c r="D11" s="6" t="s">
        <v>221</v>
      </c>
      <c r="E11" s="32">
        <v>15.041218000000001</v>
      </c>
      <c r="F11" s="32">
        <v>14.056368000000003</v>
      </c>
      <c r="G11" s="79">
        <v>0.9</v>
      </c>
      <c r="H11" s="6" t="s">
        <v>30</v>
      </c>
      <c r="I11" s="79">
        <v>50</v>
      </c>
      <c r="J11" s="6" t="s">
        <v>29</v>
      </c>
      <c r="K11" s="62">
        <f t="shared" si="0"/>
        <v>50.008099344006268</v>
      </c>
      <c r="L11" s="57">
        <f t="shared" si="1"/>
        <v>4.9068291552128844E-4</v>
      </c>
      <c r="M11" s="57">
        <f t="shared" si="2"/>
        <v>9.9929538421861253E-5</v>
      </c>
      <c r="N11" s="57">
        <f t="shared" si="3"/>
        <v>2.4535513483063298E-4</v>
      </c>
      <c r="O11" s="87">
        <f t="shared" si="4"/>
        <v>4.9964769210930626E-3</v>
      </c>
      <c r="P11" s="87">
        <f t="shared" si="5"/>
        <v>3.1228610334782449E-4</v>
      </c>
      <c r="Q11" s="87">
        <f t="shared" si="6"/>
        <v>2.5062304233359779E-5</v>
      </c>
      <c r="R11" s="27" t="s">
        <v>29</v>
      </c>
    </row>
    <row r="12" spans="1:18" ht="18" x14ac:dyDescent="0.35">
      <c r="A12" s="6" t="s">
        <v>31</v>
      </c>
      <c r="B12" s="6" t="s">
        <v>79</v>
      </c>
      <c r="C12" s="6" t="s">
        <v>110</v>
      </c>
      <c r="D12" s="6" t="s">
        <v>224</v>
      </c>
      <c r="E12" s="32">
        <v>1.0011129999999999</v>
      </c>
      <c r="F12" s="32">
        <v>507.16290600000008</v>
      </c>
      <c r="G12" s="79">
        <v>10</v>
      </c>
      <c r="H12" s="6" t="s">
        <v>30</v>
      </c>
      <c r="I12" s="79">
        <v>15</v>
      </c>
      <c r="J12" s="6" t="s">
        <v>30</v>
      </c>
      <c r="K12" s="62">
        <f t="shared" si="0"/>
        <v>18.027756377319946</v>
      </c>
      <c r="L12" s="57">
        <f t="shared" si="1"/>
        <v>8.3014188504861322E-2</v>
      </c>
      <c r="M12" s="57">
        <f t="shared" si="2"/>
        <v>8.8428921927174997E-3</v>
      </c>
      <c r="N12" s="57">
        <f t="shared" si="3"/>
        <v>8.8525729536054858E-3</v>
      </c>
      <c r="O12" s="87">
        <f t="shared" si="4"/>
        <v>0.1877914309932919</v>
      </c>
      <c r="P12" s="87">
        <f t="shared" si="5"/>
        <v>0.12519428732886129</v>
      </c>
      <c r="Q12" s="87">
        <f t="shared" si="6"/>
        <v>5.0939231134289789E-2</v>
      </c>
      <c r="R12" s="27" t="s">
        <v>29</v>
      </c>
    </row>
    <row r="13" spans="1:18" ht="18" x14ac:dyDescent="0.35">
      <c r="A13" s="6" t="s">
        <v>31</v>
      </c>
      <c r="B13" s="6" t="s">
        <v>79</v>
      </c>
      <c r="C13" s="6" t="s">
        <v>110</v>
      </c>
      <c r="D13" s="6" t="s">
        <v>220</v>
      </c>
      <c r="E13" s="32">
        <v>8.2200000000000025E-4</v>
      </c>
      <c r="F13" s="32">
        <v>0.66215100000000016</v>
      </c>
      <c r="G13" s="79">
        <v>9</v>
      </c>
      <c r="H13" s="6" t="s">
        <v>30</v>
      </c>
      <c r="I13" s="79">
        <v>60</v>
      </c>
      <c r="J13" s="6" t="s">
        <v>29</v>
      </c>
      <c r="K13" s="62">
        <f t="shared" si="0"/>
        <v>60.671245248470051</v>
      </c>
      <c r="L13" s="57">
        <f t="shared" si="1"/>
        <v>1.6027061321099109E-6</v>
      </c>
      <c r="M13" s="57">
        <f t="shared" si="2"/>
        <v>1.1549956241196924E-5</v>
      </c>
      <c r="N13" s="57">
        <f t="shared" si="3"/>
        <v>1.1557903711914661E-5</v>
      </c>
      <c r="O13" s="87">
        <f t="shared" si="4"/>
        <v>6.9299737447181542E-4</v>
      </c>
      <c r="P13" s="87">
        <f t="shared" si="5"/>
        <v>1.4710809763792849E-4</v>
      </c>
      <c r="Q13" s="87">
        <f t="shared" si="6"/>
        <v>5.018861534154799E-7</v>
      </c>
      <c r="R13" s="27" t="s">
        <v>29</v>
      </c>
    </row>
    <row r="14" spans="1:18" ht="18" x14ac:dyDescent="0.35">
      <c r="A14" s="6" t="s">
        <v>31</v>
      </c>
      <c r="B14" s="6" t="s">
        <v>79</v>
      </c>
      <c r="C14" s="6" t="s">
        <v>110</v>
      </c>
      <c r="D14" s="6" t="s">
        <v>221</v>
      </c>
      <c r="E14" s="32">
        <v>5.3630000000000006E-3</v>
      </c>
      <c r="F14" s="32">
        <v>6.4105070000000017</v>
      </c>
      <c r="G14" s="79">
        <v>9</v>
      </c>
      <c r="H14" s="6" t="s">
        <v>30</v>
      </c>
      <c r="I14" s="79">
        <v>55</v>
      </c>
      <c r="J14" s="6" t="s">
        <v>29</v>
      </c>
      <c r="K14" s="62">
        <f t="shared" si="0"/>
        <v>55.731499172371095</v>
      </c>
      <c r="L14" s="57">
        <f t="shared" si="1"/>
        <v>1.2675357334511757E-4</v>
      </c>
      <c r="M14" s="57">
        <f t="shared" si="2"/>
        <v>1.1184410924158783E-4</v>
      </c>
      <c r="N14" s="57">
        <f t="shared" si="3"/>
        <v>1.1189596126949128E-4</v>
      </c>
      <c r="O14" s="87">
        <f t="shared" si="4"/>
        <v>6.1514260082873307E-3</v>
      </c>
      <c r="P14" s="87">
        <f t="shared" si="5"/>
        <v>1.4242030740188023E-3</v>
      </c>
      <c r="Q14" s="87">
        <f t="shared" si="6"/>
        <v>3.9868396331478404E-5</v>
      </c>
      <c r="R14" s="27" t="s">
        <v>29</v>
      </c>
    </row>
    <row r="15" spans="1:18" ht="18" x14ac:dyDescent="0.35">
      <c r="A15" s="6" t="s">
        <v>31</v>
      </c>
      <c r="B15" s="6" t="s">
        <v>79</v>
      </c>
      <c r="C15" s="6" t="s">
        <v>111</v>
      </c>
      <c r="D15" s="6" t="s">
        <v>224</v>
      </c>
      <c r="E15" s="32">
        <v>3949.5103960000001</v>
      </c>
      <c r="F15" s="32">
        <v>4797.4966850000001</v>
      </c>
      <c r="G15" s="79">
        <v>2</v>
      </c>
      <c r="H15" s="6" t="s">
        <v>30</v>
      </c>
      <c r="I15" s="79">
        <v>2</v>
      </c>
      <c r="J15" s="6" t="s">
        <v>30</v>
      </c>
      <c r="K15" s="62">
        <f t="shared" si="0"/>
        <v>2.8284271247461903</v>
      </c>
      <c r="L15" s="57">
        <f t="shared" si="1"/>
        <v>0.18284932279724689</v>
      </c>
      <c r="M15" s="57">
        <f t="shared" si="2"/>
        <v>4.5523679188448796E-2</v>
      </c>
      <c r="N15" s="57">
        <f t="shared" si="3"/>
        <v>8.3740724915404144E-2</v>
      </c>
      <c r="O15" s="87">
        <f t="shared" si="4"/>
        <v>0.2368545377966382</v>
      </c>
      <c r="P15" s="87">
        <f t="shared" si="5"/>
        <v>0.2368545377966382</v>
      </c>
      <c r="Q15" s="87">
        <f t="shared" si="6"/>
        <v>0.11220014414971823</v>
      </c>
      <c r="R15" s="27" t="s">
        <v>29</v>
      </c>
    </row>
    <row r="16" spans="1:18" ht="18" x14ac:dyDescent="0.35">
      <c r="A16" s="6" t="s">
        <v>31</v>
      </c>
      <c r="B16" s="6" t="s">
        <v>79</v>
      </c>
      <c r="C16" s="6" t="s">
        <v>111</v>
      </c>
      <c r="D16" s="6" t="s">
        <v>220</v>
      </c>
      <c r="E16" s="32">
        <v>2.9895010000000011</v>
      </c>
      <c r="F16" s="32">
        <v>6.1752140000000004</v>
      </c>
      <c r="G16" s="79">
        <v>2</v>
      </c>
      <c r="H16" s="6" t="s">
        <v>30</v>
      </c>
      <c r="I16" s="79">
        <v>60</v>
      </c>
      <c r="J16" s="6" t="s">
        <v>29</v>
      </c>
      <c r="K16" s="62">
        <f t="shared" si="0"/>
        <v>60.033324079214538</v>
      </c>
      <c r="L16" s="57">
        <f t="shared" si="1"/>
        <v>1.3647805040435557E-4</v>
      </c>
      <c r="M16" s="57">
        <f t="shared" si="2"/>
        <v>7.8885005351025939E-5</v>
      </c>
      <c r="N16" s="57">
        <f t="shared" si="3"/>
        <v>1.0778890134194069E-4</v>
      </c>
      <c r="O16" s="87">
        <f t="shared" si="4"/>
        <v>4.7331003210615563E-3</v>
      </c>
      <c r="P16" s="87">
        <f t="shared" si="5"/>
        <v>3.0487305230213609E-4</v>
      </c>
      <c r="Q16" s="87">
        <f t="shared" si="6"/>
        <v>2.249518622725303E-5</v>
      </c>
      <c r="R16" s="27" t="s">
        <v>29</v>
      </c>
    </row>
    <row r="17" spans="1:18" ht="18" x14ac:dyDescent="0.35">
      <c r="A17" s="6" t="s">
        <v>31</v>
      </c>
      <c r="B17" s="6" t="s">
        <v>79</v>
      </c>
      <c r="C17" s="6" t="s">
        <v>111</v>
      </c>
      <c r="D17" s="6" t="s">
        <v>221</v>
      </c>
      <c r="E17" s="32">
        <v>33.439636999999998</v>
      </c>
      <c r="F17" s="32">
        <v>61.890821000000003</v>
      </c>
      <c r="G17" s="79">
        <v>2</v>
      </c>
      <c r="H17" s="6" t="s">
        <v>30</v>
      </c>
      <c r="I17" s="79">
        <v>60</v>
      </c>
      <c r="J17" s="6" t="s">
        <v>29</v>
      </c>
      <c r="K17" s="62">
        <f t="shared" si="0"/>
        <v>60.033324079214538</v>
      </c>
      <c r="L17" s="57">
        <f t="shared" si="1"/>
        <v>1.3709173489329554E-2</v>
      </c>
      <c r="M17" s="57">
        <f t="shared" si="2"/>
        <v>7.5699567020137692E-4</v>
      </c>
      <c r="N17" s="57">
        <f t="shared" si="3"/>
        <v>1.0803097024233833E-3</v>
      </c>
      <c r="O17" s="87">
        <f t="shared" si="4"/>
        <v>4.5419740212082615E-2</v>
      </c>
      <c r="P17" s="87">
        <f t="shared" si="5"/>
        <v>3.0555772654607826E-3</v>
      </c>
      <c r="Q17" s="87">
        <f t="shared" si="6"/>
        <v>2.0722893533582751E-3</v>
      </c>
      <c r="R17" s="27" t="s">
        <v>29</v>
      </c>
    </row>
    <row r="18" spans="1:18" ht="18" x14ac:dyDescent="0.35">
      <c r="A18" s="6" t="s">
        <v>31</v>
      </c>
      <c r="B18" s="6" t="s">
        <v>79</v>
      </c>
      <c r="C18" s="6" t="s">
        <v>112</v>
      </c>
      <c r="D18" s="6" t="s">
        <v>220</v>
      </c>
      <c r="E18" s="32">
        <v>1.747611</v>
      </c>
      <c r="F18" s="32">
        <v>16.292079999999999</v>
      </c>
      <c r="G18" s="79">
        <v>4.5</v>
      </c>
      <c r="H18" s="6" t="s">
        <v>30</v>
      </c>
      <c r="I18" s="79">
        <v>55</v>
      </c>
      <c r="J18" s="6" t="s">
        <v>29</v>
      </c>
      <c r="K18" s="62">
        <f t="shared" si="0"/>
        <v>55.183783849968101</v>
      </c>
      <c r="L18" s="57">
        <f t="shared" si="1"/>
        <v>8.0269401048512238E-4</v>
      </c>
      <c r="M18" s="57">
        <f t="shared" si="2"/>
        <v>2.6748290436273692E-4</v>
      </c>
      <c r="N18" s="57">
        <f t="shared" si="3"/>
        <v>2.8437968364740152E-4</v>
      </c>
      <c r="O18" s="87">
        <f t="shared" si="4"/>
        <v>1.471155973995053E-2</v>
      </c>
      <c r="P18" s="87">
        <f t="shared" si="5"/>
        <v>1.8097812246488649E-3</v>
      </c>
      <c r="Q18" s="87">
        <f t="shared" si="6"/>
        <v>2.1970529806322487E-4</v>
      </c>
      <c r="R18" s="27" t="s">
        <v>29</v>
      </c>
    </row>
    <row r="19" spans="1:18" ht="18" x14ac:dyDescent="0.35">
      <c r="A19" s="6" t="s">
        <v>31</v>
      </c>
      <c r="B19" s="6" t="s">
        <v>79</v>
      </c>
      <c r="C19" s="6" t="s">
        <v>112</v>
      </c>
      <c r="D19" s="6" t="s">
        <v>221</v>
      </c>
      <c r="E19" s="32">
        <v>2.9395710000000008</v>
      </c>
      <c r="F19" s="32">
        <v>113.340548</v>
      </c>
      <c r="G19" s="79">
        <v>4.5</v>
      </c>
      <c r="H19" s="6" t="s">
        <v>30</v>
      </c>
      <c r="I19" s="79">
        <v>55</v>
      </c>
      <c r="J19" s="6" t="s">
        <v>29</v>
      </c>
      <c r="K19" s="62">
        <f t="shared" si="0"/>
        <v>55.183783849968101</v>
      </c>
      <c r="L19" s="57">
        <f t="shared" si="1"/>
        <v>3.8847902108603095E-2</v>
      </c>
      <c r="M19" s="57">
        <f t="shared" si="2"/>
        <v>1.9499470849737577E-3</v>
      </c>
      <c r="N19" s="57">
        <f t="shared" si="3"/>
        <v>1.9783691943977152E-3</v>
      </c>
      <c r="O19" s="87">
        <f t="shared" si="4"/>
        <v>0.10724708967355667</v>
      </c>
      <c r="P19" s="87">
        <f t="shared" si="5"/>
        <v>1.2590264457442723E-2</v>
      </c>
      <c r="Q19" s="87">
        <f t="shared" si="6"/>
        <v>1.1660453002556252E-2</v>
      </c>
      <c r="R19" s="27" t="s">
        <v>29</v>
      </c>
    </row>
    <row r="20" spans="1:18" ht="18" x14ac:dyDescent="0.35">
      <c r="A20" s="6" t="s">
        <v>31</v>
      </c>
      <c r="B20" s="6" t="s">
        <v>80</v>
      </c>
      <c r="C20" s="6" t="s">
        <v>113</v>
      </c>
      <c r="D20" s="6" t="s">
        <v>224</v>
      </c>
      <c r="E20" s="32">
        <v>4861.5859499999988</v>
      </c>
      <c r="F20" s="32">
        <v>3182.0203719999995</v>
      </c>
      <c r="G20" s="79">
        <v>2</v>
      </c>
      <c r="H20" s="6" t="s">
        <v>30</v>
      </c>
      <c r="I20" s="79">
        <v>1.2</v>
      </c>
      <c r="J20" s="6" t="s">
        <v>30</v>
      </c>
      <c r="K20" s="62">
        <f t="shared" si="0"/>
        <v>2.3323807579381199</v>
      </c>
      <c r="L20" s="57">
        <f t="shared" si="1"/>
        <v>5.4698927848818364E-2</v>
      </c>
      <c r="M20" s="57">
        <f t="shared" si="2"/>
        <v>8.5311815779647304E-3</v>
      </c>
      <c r="N20" s="57">
        <f t="shared" si="3"/>
        <v>5.5542444350196341E-2</v>
      </c>
      <c r="O20" s="87">
        <f t="shared" si="4"/>
        <v>9.4258653704880666E-2</v>
      </c>
      <c r="P20" s="87">
        <f t="shared" si="5"/>
        <v>0.15709775617480112</v>
      </c>
      <c r="Q20" s="87">
        <f t="shared" si="6"/>
        <v>3.3564398793413878E-2</v>
      </c>
      <c r="R20" s="27" t="s">
        <v>29</v>
      </c>
    </row>
    <row r="21" spans="1:18" ht="18" x14ac:dyDescent="0.35">
      <c r="A21" s="6" t="s">
        <v>31</v>
      </c>
      <c r="B21" s="6" t="s">
        <v>80</v>
      </c>
      <c r="C21" s="6" t="s">
        <v>113</v>
      </c>
      <c r="D21" s="6" t="s">
        <v>220</v>
      </c>
      <c r="E21" s="32">
        <v>3.8858870000000008</v>
      </c>
      <c r="F21" s="32">
        <v>3.2989310000000005</v>
      </c>
      <c r="G21" s="79">
        <v>2</v>
      </c>
      <c r="H21" s="6" t="s">
        <v>30</v>
      </c>
      <c r="I21" s="79">
        <v>35</v>
      </c>
      <c r="J21" s="6" t="s">
        <v>30</v>
      </c>
      <c r="K21" s="62">
        <f t="shared" si="0"/>
        <v>35.057096285916209</v>
      </c>
      <c r="L21" s="57">
        <f t="shared" si="1"/>
        <v>1.3282271382525712E-5</v>
      </c>
      <c r="M21" s="57">
        <f t="shared" si="2"/>
        <v>2.0012593807905432E-5</v>
      </c>
      <c r="N21" s="57">
        <f t="shared" si="3"/>
        <v>5.7583129603746491E-5</v>
      </c>
      <c r="O21" s="87">
        <f t="shared" si="4"/>
        <v>2.8502194997327085E-3</v>
      </c>
      <c r="P21" s="87">
        <f t="shared" si="5"/>
        <v>1.6286968569901192E-4</v>
      </c>
      <c r="Q21" s="87">
        <f t="shared" si="6"/>
        <v>8.1502777311762662E-6</v>
      </c>
      <c r="R21" s="27" t="s">
        <v>29</v>
      </c>
    </row>
    <row r="22" spans="1:18" ht="18" x14ac:dyDescent="0.35">
      <c r="A22" s="6" t="s">
        <v>31</v>
      </c>
      <c r="B22" s="6" t="s">
        <v>80</v>
      </c>
      <c r="C22" s="6" t="s">
        <v>113</v>
      </c>
      <c r="D22" s="6" t="s">
        <v>221</v>
      </c>
      <c r="E22" s="32">
        <v>38.215752999999999</v>
      </c>
      <c r="F22" s="32">
        <v>22.243172000000001</v>
      </c>
      <c r="G22" s="79">
        <v>2</v>
      </c>
      <c r="H22" s="6" t="s">
        <v>30</v>
      </c>
      <c r="I22" s="79">
        <v>45</v>
      </c>
      <c r="J22" s="6" t="s">
        <v>30</v>
      </c>
      <c r="K22" s="62">
        <f t="shared" si="0"/>
        <v>45.044422518220834</v>
      </c>
      <c r="L22" s="57">
        <f t="shared" si="1"/>
        <v>9.9689516556552551E-4</v>
      </c>
      <c r="M22" s="57">
        <f t="shared" si="2"/>
        <v>1.8769116017836041E-5</v>
      </c>
      <c r="N22" s="57">
        <f t="shared" si="3"/>
        <v>3.8825651584541322E-4</v>
      </c>
      <c r="O22" s="87">
        <f t="shared" si="4"/>
        <v>2.4708493367473855E-2</v>
      </c>
      <c r="P22" s="87">
        <f t="shared" si="5"/>
        <v>1.0981552607766158E-3</v>
      </c>
      <c r="Q22" s="87">
        <f t="shared" si="6"/>
        <v>6.1171558946727077E-4</v>
      </c>
      <c r="R22" s="27" t="s">
        <v>29</v>
      </c>
    </row>
    <row r="23" spans="1:18" ht="18" x14ac:dyDescent="0.35">
      <c r="A23" s="6" t="s">
        <v>31</v>
      </c>
      <c r="B23" s="6" t="s">
        <v>80</v>
      </c>
      <c r="C23" s="6" t="s">
        <v>114</v>
      </c>
      <c r="D23" s="6" t="s">
        <v>224</v>
      </c>
      <c r="E23" s="32">
        <v>4841.568432</v>
      </c>
      <c r="F23" s="32">
        <v>1176.598741</v>
      </c>
      <c r="G23" s="79">
        <v>1.7</v>
      </c>
      <c r="H23" s="6" t="s">
        <v>30</v>
      </c>
      <c r="I23" s="79">
        <v>1.6</v>
      </c>
      <c r="J23" s="6" t="s">
        <v>30</v>
      </c>
      <c r="K23" s="62">
        <f t="shared" si="0"/>
        <v>2.3345235059857505</v>
      </c>
      <c r="L23" s="57">
        <f t="shared" si="1"/>
        <v>7.4925088320102846E-3</v>
      </c>
      <c r="M23" s="57">
        <f t="shared" si="2"/>
        <v>2.6250666260125399E-2</v>
      </c>
      <c r="N23" s="57">
        <f t="shared" si="3"/>
        <v>2.0537634098624049E-2</v>
      </c>
      <c r="O23" s="87">
        <f t="shared" si="4"/>
        <v>4.6471361090128428E-2</v>
      </c>
      <c r="P23" s="87">
        <f t="shared" si="5"/>
        <v>4.9375821158261453E-2</v>
      </c>
      <c r="Q23" s="87">
        <f t="shared" si="6"/>
        <v>4.597559116621722E-3</v>
      </c>
      <c r="R23" s="27" t="s">
        <v>29</v>
      </c>
    </row>
    <row r="24" spans="1:18" ht="18" x14ac:dyDescent="0.35">
      <c r="A24" s="6" t="s">
        <v>31</v>
      </c>
      <c r="B24" s="6" t="s">
        <v>80</v>
      </c>
      <c r="C24" s="6" t="s">
        <v>114</v>
      </c>
      <c r="D24" s="6" t="s">
        <v>220</v>
      </c>
      <c r="E24" s="32">
        <v>1.6268570000000002</v>
      </c>
      <c r="F24" s="32">
        <v>0.42222400000000004</v>
      </c>
      <c r="G24" s="79">
        <v>1.7</v>
      </c>
      <c r="H24" s="6" t="s">
        <v>30</v>
      </c>
      <c r="I24" s="79">
        <v>25</v>
      </c>
      <c r="J24" s="6" t="s">
        <v>29</v>
      </c>
      <c r="K24" s="62">
        <f t="shared" si="0"/>
        <v>25.057733337235433</v>
      </c>
      <c r="L24" s="57">
        <f t="shared" si="1"/>
        <v>1.1115868502115902E-7</v>
      </c>
      <c r="M24" s="57">
        <f t="shared" si="2"/>
        <v>8.3592338384619325E-6</v>
      </c>
      <c r="N24" s="57">
        <f t="shared" si="3"/>
        <v>7.3699569084082865E-6</v>
      </c>
      <c r="O24" s="87">
        <f t="shared" si="4"/>
        <v>2.0898084596154831E-4</v>
      </c>
      <c r="P24" s="87">
        <f t="shared" si="5"/>
        <v>1.7718578123759686E-5</v>
      </c>
      <c r="Q24" s="87">
        <f t="shared" si="6"/>
        <v>4.3986941989532159E-8</v>
      </c>
      <c r="R24" s="27" t="s">
        <v>29</v>
      </c>
    </row>
    <row r="25" spans="1:18" ht="18" x14ac:dyDescent="0.35">
      <c r="A25" s="6" t="s">
        <v>31</v>
      </c>
      <c r="B25" s="6" t="s">
        <v>80</v>
      </c>
      <c r="C25" s="6" t="s">
        <v>114</v>
      </c>
      <c r="D25" s="6" t="s">
        <v>221</v>
      </c>
      <c r="E25" s="32">
        <v>44.934188999999996</v>
      </c>
      <c r="F25" s="32">
        <v>28.243743000000002</v>
      </c>
      <c r="G25" s="79">
        <v>1.7</v>
      </c>
      <c r="H25" s="6" t="s">
        <v>30</v>
      </c>
      <c r="I25" s="79">
        <v>50</v>
      </c>
      <c r="J25" s="6" t="s">
        <v>29</v>
      </c>
      <c r="K25" s="62">
        <f t="shared" si="0"/>
        <v>50.028891652724027</v>
      </c>
      <c r="L25" s="57">
        <f t="shared" si="1"/>
        <v>1.9827148886029915E-3</v>
      </c>
      <c r="M25" s="57">
        <f t="shared" si="2"/>
        <v>5.8552380700405138E-5</v>
      </c>
      <c r="N25" s="57">
        <f t="shared" si="3"/>
        <v>4.9299700832297112E-4</v>
      </c>
      <c r="O25" s="87">
        <f t="shared" si="4"/>
        <v>2.9276190350202569E-3</v>
      </c>
      <c r="P25" s="87">
        <f t="shared" si="5"/>
        <v>1.1852451941455025E-3</v>
      </c>
      <c r="Q25" s="87">
        <f t="shared" si="6"/>
        <v>9.9757593844579495E-6</v>
      </c>
      <c r="R25" s="27" t="s">
        <v>29</v>
      </c>
    </row>
    <row r="26" spans="1:18" ht="18" x14ac:dyDescent="0.35">
      <c r="A26" s="6" t="s">
        <v>31</v>
      </c>
      <c r="B26" s="6" t="s">
        <v>80</v>
      </c>
      <c r="C26" s="6" t="s">
        <v>115</v>
      </c>
      <c r="D26" s="6" t="s">
        <v>224</v>
      </c>
      <c r="E26" s="32">
        <v>2198.5782469999999</v>
      </c>
      <c r="F26" s="32">
        <v>1326.2665690000003</v>
      </c>
      <c r="G26" s="79">
        <v>1.6</v>
      </c>
      <c r="H26" s="6" t="s">
        <v>30</v>
      </c>
      <c r="I26" s="79">
        <v>0.4</v>
      </c>
      <c r="J26" s="6" t="s">
        <v>29</v>
      </c>
      <c r="K26" s="62">
        <f t="shared" si="0"/>
        <v>1.6492422502470645</v>
      </c>
      <c r="L26" s="57">
        <f t="shared" si="1"/>
        <v>4.7512135601632316E-3</v>
      </c>
      <c r="M26" s="57">
        <f t="shared" si="2"/>
        <v>1.892518802350196E-3</v>
      </c>
      <c r="N26" s="57">
        <f t="shared" si="3"/>
        <v>2.3150099147827945E-2</v>
      </c>
      <c r="O26" s="87">
        <f t="shared" si="4"/>
        <v>7.5700752094007848E-4</v>
      </c>
      <c r="P26" s="87">
        <f t="shared" si="5"/>
        <v>5.2382694696224176E-2</v>
      </c>
      <c r="Q26" s="87">
        <f t="shared" si="6"/>
        <v>2.7445197640245922E-3</v>
      </c>
      <c r="R26" s="27" t="s">
        <v>29</v>
      </c>
    </row>
    <row r="27" spans="1:18" ht="18" x14ac:dyDescent="0.35">
      <c r="A27" s="6" t="s">
        <v>31</v>
      </c>
      <c r="B27" s="6" t="s">
        <v>80</v>
      </c>
      <c r="C27" s="6" t="s">
        <v>115</v>
      </c>
      <c r="D27" s="6" t="s">
        <v>220</v>
      </c>
      <c r="E27" s="32">
        <v>1.1989490000000005</v>
      </c>
      <c r="F27" s="32">
        <v>0.73296800000000017</v>
      </c>
      <c r="G27" s="79">
        <v>1.6</v>
      </c>
      <c r="H27" s="6" t="s">
        <v>30</v>
      </c>
      <c r="I27" s="79">
        <v>40</v>
      </c>
      <c r="J27" s="6" t="s">
        <v>29</v>
      </c>
      <c r="K27" s="62">
        <f t="shared" si="0"/>
        <v>40.031987210229772</v>
      </c>
      <c r="L27" s="57">
        <f t="shared" si="1"/>
        <v>8.5498467479712509E-7</v>
      </c>
      <c r="M27" s="57">
        <f t="shared" si="2"/>
        <v>1.2020363726605865E-6</v>
      </c>
      <c r="N27" s="57">
        <f t="shared" si="3"/>
        <v>1.2794020650749851E-5</v>
      </c>
      <c r="O27" s="87">
        <f t="shared" si="4"/>
        <v>4.808145490642346E-5</v>
      </c>
      <c r="P27" s="87">
        <f t="shared" si="5"/>
        <v>2.894956403451503E-5</v>
      </c>
      <c r="Q27" s="87">
        <f t="shared" si="6"/>
        <v>3.1499035637069187E-9</v>
      </c>
      <c r="R27" s="27" t="s">
        <v>29</v>
      </c>
    </row>
    <row r="28" spans="1:18" ht="18" x14ac:dyDescent="0.35">
      <c r="A28" s="6" t="s">
        <v>31</v>
      </c>
      <c r="B28" s="6" t="s">
        <v>80</v>
      </c>
      <c r="C28" s="6" t="s">
        <v>115</v>
      </c>
      <c r="D28" s="6" t="s">
        <v>221</v>
      </c>
      <c r="E28" s="32">
        <v>14.643203000000002</v>
      </c>
      <c r="F28" s="32">
        <v>9.5783299999999993</v>
      </c>
      <c r="G28" s="79">
        <v>1.6</v>
      </c>
      <c r="H28" s="6" t="s">
        <v>30</v>
      </c>
      <c r="I28" s="79">
        <v>45</v>
      </c>
      <c r="J28" s="6" t="s">
        <v>29</v>
      </c>
      <c r="K28" s="62">
        <f t="shared" si="0"/>
        <v>45.028435460273322</v>
      </c>
      <c r="L28" s="57">
        <f t="shared" si="1"/>
        <v>1.8472569475939084E-4</v>
      </c>
      <c r="M28" s="57">
        <f t="shared" si="2"/>
        <v>2.5613379712297046E-5</v>
      </c>
      <c r="N28" s="57">
        <f t="shared" si="3"/>
        <v>1.6719058924768448E-4</v>
      </c>
      <c r="O28" s="87">
        <f t="shared" si="4"/>
        <v>1.1526020870533671E-3</v>
      </c>
      <c r="P28" s="87">
        <f t="shared" si="5"/>
        <v>3.7830911810435964E-4</v>
      </c>
      <c r="Q28" s="87">
        <f t="shared" si="6"/>
        <v>1.4716093599206761E-6</v>
      </c>
      <c r="R28" s="27" t="s">
        <v>29</v>
      </c>
    </row>
    <row r="29" spans="1:18" ht="18" x14ac:dyDescent="0.35">
      <c r="A29" s="6" t="s">
        <v>31</v>
      </c>
      <c r="B29" s="6" t="s">
        <v>80</v>
      </c>
      <c r="C29" s="6" t="s">
        <v>116</v>
      </c>
      <c r="D29" s="6" t="s">
        <v>224</v>
      </c>
      <c r="E29" s="32">
        <v>100.64202299999999</v>
      </c>
      <c r="F29" s="32">
        <v>387.083459</v>
      </c>
      <c r="G29" s="79">
        <v>5.5</v>
      </c>
      <c r="H29" s="6" t="s">
        <v>30</v>
      </c>
      <c r="I29" s="79">
        <v>8</v>
      </c>
      <c r="J29" s="6" t="s">
        <v>30</v>
      </c>
      <c r="K29" s="62">
        <f t="shared" si="0"/>
        <v>9.7082439194737997</v>
      </c>
      <c r="L29" s="57">
        <f t="shared" si="1"/>
        <v>1.4023763788006171E-2</v>
      </c>
      <c r="M29" s="57">
        <f t="shared" si="2"/>
        <v>5.7834212537741791E-3</v>
      </c>
      <c r="N29" s="57">
        <f t="shared" si="3"/>
        <v>6.7565756868099049E-3</v>
      </c>
      <c r="O29" s="87">
        <f t="shared" si="4"/>
        <v>7.6441927771895027E-2</v>
      </c>
      <c r="P29" s="87">
        <f t="shared" si="5"/>
        <v>5.2553825343177832E-2</v>
      </c>
      <c r="Q29" s="87">
        <f t="shared" si="6"/>
        <v>8.6052728796848568E-3</v>
      </c>
      <c r="R29" s="27" t="s">
        <v>29</v>
      </c>
    </row>
    <row r="30" spans="1:18" ht="18" x14ac:dyDescent="0.35">
      <c r="A30" s="6" t="s">
        <v>31</v>
      </c>
      <c r="B30" s="6" t="s">
        <v>80</v>
      </c>
      <c r="C30" s="6" t="s">
        <v>116</v>
      </c>
      <c r="D30" s="6" t="s">
        <v>220</v>
      </c>
      <c r="E30" s="32">
        <v>0.13040000000000004</v>
      </c>
      <c r="F30" s="32">
        <v>0.3601430000000001</v>
      </c>
      <c r="G30" s="79">
        <v>5.5</v>
      </c>
      <c r="H30" s="6" t="s">
        <v>30</v>
      </c>
      <c r="I30" s="79">
        <v>40</v>
      </c>
      <c r="J30" s="6" t="s">
        <v>29</v>
      </c>
      <c r="K30" s="62">
        <f t="shared" si="0"/>
        <v>40.376354466444837</v>
      </c>
      <c r="L30" s="57">
        <f t="shared" si="1"/>
        <v>2.0998011408333287E-7</v>
      </c>
      <c r="M30" s="57">
        <f t="shared" si="2"/>
        <v>5.0255610091198832E-6</v>
      </c>
      <c r="N30" s="57">
        <f t="shared" si="3"/>
        <v>6.2863276148795089E-6</v>
      </c>
      <c r="O30" s="87">
        <f t="shared" si="4"/>
        <v>2.0102244036479533E-4</v>
      </c>
      <c r="P30" s="87">
        <f t="shared" si="5"/>
        <v>4.8896153737657113E-5</v>
      </c>
      <c r="Q30" s="87">
        <f t="shared" si="6"/>
        <v>4.2800855380554298E-8</v>
      </c>
      <c r="R30" s="27" t="s">
        <v>29</v>
      </c>
    </row>
    <row r="31" spans="1:18" ht="18" x14ac:dyDescent="0.35">
      <c r="A31" s="6" t="s">
        <v>31</v>
      </c>
      <c r="B31" s="6" t="s">
        <v>80</v>
      </c>
      <c r="C31" s="6" t="s">
        <v>116</v>
      </c>
      <c r="D31" s="6" t="s">
        <v>221</v>
      </c>
      <c r="E31" s="32">
        <v>0.63042600000000015</v>
      </c>
      <c r="F31" s="32">
        <v>3.218518</v>
      </c>
      <c r="G31" s="79">
        <v>5.5</v>
      </c>
      <c r="H31" s="6" t="s">
        <v>30</v>
      </c>
      <c r="I31" s="79">
        <v>30</v>
      </c>
      <c r="J31" s="6" t="s">
        <v>29</v>
      </c>
      <c r="K31" s="62">
        <f t="shared" si="0"/>
        <v>30.5</v>
      </c>
      <c r="L31" s="57">
        <f t="shared" si="1"/>
        <v>9.5694188945771991E-6</v>
      </c>
      <c r="M31" s="57">
        <f t="shared" si="2"/>
        <v>5.008426293784396E-5</v>
      </c>
      <c r="N31" s="57">
        <f t="shared" si="3"/>
        <v>5.6179513644265649E-5</v>
      </c>
      <c r="O31" s="87">
        <f t="shared" si="4"/>
        <v>1.5025278881353188E-3</v>
      </c>
      <c r="P31" s="87">
        <f t="shared" si="5"/>
        <v>4.3697406567784654E-4</v>
      </c>
      <c r="Q31" s="87">
        <f t="shared" si="6"/>
        <v>2.448536388699408E-6</v>
      </c>
      <c r="R31" s="27" t="s">
        <v>29</v>
      </c>
    </row>
    <row r="32" spans="1:18" ht="18" x14ac:dyDescent="0.35">
      <c r="A32" s="6" t="s">
        <v>31</v>
      </c>
      <c r="B32" s="6" t="s">
        <v>80</v>
      </c>
      <c r="C32" s="6" t="s">
        <v>117</v>
      </c>
      <c r="D32" s="6" t="s">
        <v>224</v>
      </c>
      <c r="E32" s="32">
        <v>1475.8573090000002</v>
      </c>
      <c r="F32" s="32">
        <v>940.32000399999993</v>
      </c>
      <c r="G32" s="79">
        <v>2</v>
      </c>
      <c r="H32" s="6" t="s">
        <v>30</v>
      </c>
      <c r="I32" s="79">
        <v>2</v>
      </c>
      <c r="J32" s="6" t="s">
        <v>29</v>
      </c>
      <c r="K32" s="62">
        <f t="shared" si="0"/>
        <v>2.8284271247461903</v>
      </c>
      <c r="L32" s="57">
        <f t="shared" si="1"/>
        <v>7.0244987575395716E-3</v>
      </c>
      <c r="M32" s="57">
        <f t="shared" si="2"/>
        <v>2.1435563840768168E-3</v>
      </c>
      <c r="N32" s="57">
        <f t="shared" si="3"/>
        <v>1.6413368045384218E-2</v>
      </c>
      <c r="O32" s="87">
        <f t="shared" si="4"/>
        <v>4.2871127681536336E-3</v>
      </c>
      <c r="P32" s="87">
        <f t="shared" si="5"/>
        <v>4.6424015388007084E-2</v>
      </c>
      <c r="Q32" s="87">
        <f t="shared" si="6"/>
        <v>2.1735685406327845E-3</v>
      </c>
      <c r="R32" s="27" t="s">
        <v>29</v>
      </c>
    </row>
    <row r="33" spans="1:18" ht="18" x14ac:dyDescent="0.35">
      <c r="A33" s="6" t="s">
        <v>31</v>
      </c>
      <c r="B33" s="6" t="s">
        <v>80</v>
      </c>
      <c r="C33" s="6" t="s">
        <v>117</v>
      </c>
      <c r="D33" s="6" t="s">
        <v>220</v>
      </c>
      <c r="E33" s="32">
        <v>1.0609700000000004</v>
      </c>
      <c r="F33" s="32">
        <v>0.66147299999999998</v>
      </c>
      <c r="G33" s="79">
        <v>2</v>
      </c>
      <c r="H33" s="6" t="s">
        <v>30</v>
      </c>
      <c r="I33" s="79">
        <v>55</v>
      </c>
      <c r="J33" s="6" t="s">
        <v>29</v>
      </c>
      <c r="K33" s="62">
        <f t="shared" si="0"/>
        <v>55.036351623268054</v>
      </c>
      <c r="L33" s="57">
        <f t="shared" si="1"/>
        <v>1.3161261544517468E-6</v>
      </c>
      <c r="M33" s="57">
        <f t="shared" si="2"/>
        <v>1.2881285940125053E-6</v>
      </c>
      <c r="N33" s="57">
        <f t="shared" si="3"/>
        <v>1.1546069162519312E-5</v>
      </c>
      <c r="O33" s="87">
        <f t="shared" si="4"/>
        <v>7.0847072670687794E-5</v>
      </c>
      <c r="P33" s="87">
        <f t="shared" si="5"/>
        <v>3.2657215203465151E-5</v>
      </c>
      <c r="Q33" s="87">
        <f t="shared" si="6"/>
        <v>6.0858014108511524E-9</v>
      </c>
      <c r="R33" s="27" t="s">
        <v>29</v>
      </c>
    </row>
    <row r="34" spans="1:18" ht="18" x14ac:dyDescent="0.35">
      <c r="A34" s="6" t="s">
        <v>31</v>
      </c>
      <c r="B34" s="6" t="s">
        <v>80</v>
      </c>
      <c r="C34" s="6" t="s">
        <v>117</v>
      </c>
      <c r="D34" s="6" t="s">
        <v>221</v>
      </c>
      <c r="E34" s="32">
        <v>15.430937000000005</v>
      </c>
      <c r="F34" s="32">
        <v>7.336101000000002</v>
      </c>
      <c r="G34" s="79">
        <v>2</v>
      </c>
      <c r="H34" s="6" t="s">
        <v>30</v>
      </c>
      <c r="I34" s="79">
        <v>60</v>
      </c>
      <c r="J34" s="6" t="s">
        <v>29</v>
      </c>
      <c r="K34" s="62">
        <f t="shared" si="0"/>
        <v>60.033324079214538</v>
      </c>
      <c r="L34" s="57">
        <f t="shared" si="1"/>
        <v>1.9261468226977483E-4</v>
      </c>
      <c r="M34" s="57">
        <f t="shared" si="2"/>
        <v>2.1140971959709987E-5</v>
      </c>
      <c r="N34" s="57">
        <f t="shared" si="3"/>
        <v>1.2805228562500225E-4</v>
      </c>
      <c r="O34" s="87">
        <f t="shared" si="4"/>
        <v>1.2684583175825992E-3</v>
      </c>
      <c r="P34" s="87">
        <f t="shared" si="5"/>
        <v>3.6218655804750303E-4</v>
      </c>
      <c r="Q34" s="87">
        <f t="shared" si="6"/>
        <v>1.7401656062747752E-6</v>
      </c>
      <c r="R34" s="27" t="s">
        <v>29</v>
      </c>
    </row>
    <row r="35" spans="1:18" ht="18" x14ac:dyDescent="0.35">
      <c r="A35" s="6" t="s">
        <v>31</v>
      </c>
      <c r="B35" s="6" t="s">
        <v>80</v>
      </c>
      <c r="C35" s="6" t="s">
        <v>118</v>
      </c>
      <c r="D35" s="6" t="s">
        <v>220</v>
      </c>
      <c r="E35" s="32">
        <v>8.2527780000000028</v>
      </c>
      <c r="F35" s="32">
        <v>16.855476000000003</v>
      </c>
      <c r="G35" s="79">
        <v>1.8</v>
      </c>
      <c r="H35" s="6" t="s">
        <v>30</v>
      </c>
      <c r="I35" s="79">
        <v>30</v>
      </c>
      <c r="J35" s="6" t="s">
        <v>29</v>
      </c>
      <c r="K35" s="62">
        <f t="shared" si="0"/>
        <v>30.053951487283666</v>
      </c>
      <c r="L35" s="57">
        <f t="shared" si="1"/>
        <v>2.5483507766436064E-4</v>
      </c>
      <c r="M35" s="57">
        <f t="shared" ref="M35:M66" si="7">ABS(((0.01*F35+$F$200-(0.01*E35+$E$200))/(0.01*E35+$E$200))*100-(($F$200-$E$200)/$E$200)*100)</f>
        <v>2.1442189149922797E-4</v>
      </c>
      <c r="N35" s="57">
        <f t="shared" si="3"/>
        <v>2.9421381018300731E-4</v>
      </c>
      <c r="O35" s="87">
        <f t="shared" si="4"/>
        <v>6.432656744976839E-3</v>
      </c>
      <c r="P35" s="87">
        <f t="shared" si="5"/>
        <v>7.489460890768903E-4</v>
      </c>
      <c r="Q35" s="87">
        <f t="shared" si="6"/>
        <v>4.1939993043039596E-5</v>
      </c>
      <c r="R35" s="27" t="s">
        <v>29</v>
      </c>
    </row>
    <row r="36" spans="1:18" ht="18" x14ac:dyDescent="0.35">
      <c r="A36" s="6" t="s">
        <v>31</v>
      </c>
      <c r="B36" s="6" t="s">
        <v>80</v>
      </c>
      <c r="C36" s="6" t="s">
        <v>118</v>
      </c>
      <c r="D36" s="6" t="s">
        <v>221</v>
      </c>
      <c r="E36" s="32">
        <v>54.671889000000007</v>
      </c>
      <c r="F36" s="32">
        <v>81.83261600000003</v>
      </c>
      <c r="G36" s="79">
        <v>1.8</v>
      </c>
      <c r="H36" s="6" t="s">
        <v>30</v>
      </c>
      <c r="I36" s="79">
        <v>40</v>
      </c>
      <c r="J36" s="6" t="s">
        <v>29</v>
      </c>
      <c r="K36" s="62">
        <f t="shared" si="0"/>
        <v>40.040479517608176</v>
      </c>
      <c r="L36" s="57">
        <f t="shared" si="1"/>
        <v>1.0661674315892629E-2</v>
      </c>
      <c r="M36" s="57">
        <f t="shared" si="7"/>
        <v>8.9979421518648905E-4</v>
      </c>
      <c r="N36" s="57">
        <f t="shared" si="3"/>
        <v>1.4283954811245279E-3</v>
      </c>
      <c r="O36" s="87">
        <f t="shared" si="4"/>
        <v>3.5991768607459562E-2</v>
      </c>
      <c r="P36" s="87">
        <f t="shared" si="5"/>
        <v>3.6361012713097495E-3</v>
      </c>
      <c r="Q36" s="87">
        <f t="shared" si="6"/>
        <v>1.3086286399481319E-3</v>
      </c>
      <c r="R36" s="27" t="s">
        <v>29</v>
      </c>
    </row>
    <row r="37" spans="1:18" ht="18" x14ac:dyDescent="0.35">
      <c r="A37" s="6" t="s">
        <v>31</v>
      </c>
      <c r="B37" s="6" t="s">
        <v>81</v>
      </c>
      <c r="C37" s="6" t="s">
        <v>119</v>
      </c>
      <c r="D37" s="6" t="s">
        <v>224</v>
      </c>
      <c r="E37" s="32">
        <v>385.137</v>
      </c>
      <c r="F37" s="32">
        <v>186.63978</v>
      </c>
      <c r="G37" s="79">
        <v>5</v>
      </c>
      <c r="H37" s="6" t="s">
        <v>30</v>
      </c>
      <c r="I37" s="79">
        <v>2</v>
      </c>
      <c r="J37" s="6" t="s">
        <v>29</v>
      </c>
      <c r="K37" s="62">
        <f t="shared" si="0"/>
        <v>5.3851648071345037</v>
      </c>
      <c r="L37" s="57">
        <f t="shared" si="1"/>
        <v>1.0031836104073388E-3</v>
      </c>
      <c r="M37" s="57">
        <f t="shared" si="7"/>
        <v>4.6583459030102858E-4</v>
      </c>
      <c r="N37" s="57">
        <f t="shared" si="3"/>
        <v>3.2578137102457524E-3</v>
      </c>
      <c r="O37" s="87">
        <f t="shared" si="4"/>
        <v>9.3166918060205717E-4</v>
      </c>
      <c r="P37" s="87">
        <f t="shared" si="5"/>
        <v>2.3036221663572779E-2</v>
      </c>
      <c r="Q37" s="87">
        <f t="shared" si="6"/>
        <v>5.3153551599534354E-4</v>
      </c>
      <c r="R37" s="27" t="s">
        <v>30</v>
      </c>
    </row>
    <row r="38" spans="1:18" ht="18" x14ac:dyDescent="0.35">
      <c r="A38" s="6" t="s">
        <v>31</v>
      </c>
      <c r="B38" s="6" t="s">
        <v>81</v>
      </c>
      <c r="C38" s="6" t="s">
        <v>119</v>
      </c>
      <c r="D38" s="6" t="s">
        <v>220</v>
      </c>
      <c r="E38" s="32">
        <v>0.13787500000000003</v>
      </c>
      <c r="F38" s="32">
        <v>7.7250000000000013E-2</v>
      </c>
      <c r="G38" s="79">
        <v>5</v>
      </c>
      <c r="H38" s="6" t="s">
        <v>30</v>
      </c>
      <c r="I38" s="79">
        <v>60</v>
      </c>
      <c r="J38" s="6" t="s">
        <v>29</v>
      </c>
      <c r="K38" s="62">
        <f t="shared" si="0"/>
        <v>60.207972893961475</v>
      </c>
      <c r="L38" s="57">
        <f t="shared" si="1"/>
        <v>2.1482211581269383E-8</v>
      </c>
      <c r="M38" s="57">
        <f t="shared" si="7"/>
        <v>1.5367326966497785E-8</v>
      </c>
      <c r="N38" s="57">
        <f t="shared" si="3"/>
        <v>1.3484055173901534E-6</v>
      </c>
      <c r="O38" s="87">
        <f t="shared" si="4"/>
        <v>9.2203961798986711E-7</v>
      </c>
      <c r="P38" s="87">
        <f t="shared" si="5"/>
        <v>9.5346668513593263E-6</v>
      </c>
      <c r="Q38" s="87">
        <f t="shared" si="6"/>
        <v>9.1760029023553269E-11</v>
      </c>
      <c r="R38" s="27" t="s">
        <v>30</v>
      </c>
    </row>
    <row r="39" spans="1:18" ht="18" x14ac:dyDescent="0.35">
      <c r="A39" s="6" t="s">
        <v>31</v>
      </c>
      <c r="B39" s="6" t="s">
        <v>81</v>
      </c>
      <c r="C39" s="6" t="s">
        <v>119</v>
      </c>
      <c r="D39" s="6" t="s">
        <v>221</v>
      </c>
      <c r="E39" s="32">
        <v>3.1379399999999995</v>
      </c>
      <c r="F39" s="32">
        <v>1.5197999999999996</v>
      </c>
      <c r="G39" s="79">
        <v>5</v>
      </c>
      <c r="H39" s="6" t="s">
        <v>30</v>
      </c>
      <c r="I39" s="79">
        <v>150</v>
      </c>
      <c r="J39" s="6" t="s">
        <v>29</v>
      </c>
      <c r="K39" s="62">
        <f t="shared" si="0"/>
        <v>150.08331019803634</v>
      </c>
      <c r="L39" s="57">
        <f t="shared" si="1"/>
        <v>5.166681408389695E-5</v>
      </c>
      <c r="M39" s="57">
        <f t="shared" si="7"/>
        <v>3.8107863460368208E-6</v>
      </c>
      <c r="N39" s="57">
        <f t="shared" si="3"/>
        <v>2.6528242140188404E-5</v>
      </c>
      <c r="O39" s="87">
        <f t="shared" si="4"/>
        <v>5.7161795190552311E-4</v>
      </c>
      <c r="P39" s="87">
        <f t="shared" si="5"/>
        <v>1.8758299910285952E-4</v>
      </c>
      <c r="Q39" s="87">
        <f t="shared" si="6"/>
        <v>3.6193446449308832E-7</v>
      </c>
      <c r="R39" s="27" t="s">
        <v>30</v>
      </c>
    </row>
    <row r="40" spans="1:18" ht="18" x14ac:dyDescent="0.35">
      <c r="A40" s="6" t="s">
        <v>31</v>
      </c>
      <c r="B40" s="6" t="s">
        <v>82</v>
      </c>
      <c r="C40" s="6" t="s">
        <v>120</v>
      </c>
      <c r="D40" s="6" t="s">
        <v>224</v>
      </c>
      <c r="E40" s="32">
        <v>4923.4719999999998</v>
      </c>
      <c r="F40" s="32">
        <v>7796.6410500000002</v>
      </c>
      <c r="G40" s="79">
        <v>1</v>
      </c>
      <c r="H40" s="6" t="s">
        <v>30</v>
      </c>
      <c r="I40" s="79">
        <v>1.5</v>
      </c>
      <c r="J40" s="6" t="s">
        <v>30</v>
      </c>
      <c r="K40" s="62">
        <f t="shared" si="0"/>
        <v>1.8027756377319946</v>
      </c>
      <c r="L40" s="57">
        <f t="shared" si="1"/>
        <v>0.19618800182524487</v>
      </c>
      <c r="M40" s="57">
        <f t="shared" si="7"/>
        <v>8.8412705256942559E-2</v>
      </c>
      <c r="N40" s="57">
        <f t="shared" si="3"/>
        <v>0.13609105254279039</v>
      </c>
      <c r="O40" s="87">
        <f t="shared" si="4"/>
        <v>0.28869271833546545</v>
      </c>
      <c r="P40" s="87">
        <f t="shared" si="5"/>
        <v>0.19246181222364367</v>
      </c>
      <c r="Q40" s="87">
        <f t="shared" si="6"/>
        <v>0.12038503478432946</v>
      </c>
      <c r="R40" s="27" t="s">
        <v>30</v>
      </c>
    </row>
    <row r="41" spans="1:18" ht="18" x14ac:dyDescent="0.35">
      <c r="A41" s="6" t="s">
        <v>31</v>
      </c>
      <c r="B41" s="6" t="s">
        <v>82</v>
      </c>
      <c r="C41" s="6" t="s">
        <v>120</v>
      </c>
      <c r="D41" s="6" t="s">
        <v>220</v>
      </c>
      <c r="E41" s="32">
        <v>13.656883000000002</v>
      </c>
      <c r="F41" s="32">
        <v>2.9697079999999998</v>
      </c>
      <c r="G41" s="79">
        <v>1</v>
      </c>
      <c r="H41" s="6" t="s">
        <v>30</v>
      </c>
      <c r="I41" s="79">
        <v>60</v>
      </c>
      <c r="J41" s="6" t="s">
        <v>30</v>
      </c>
      <c r="K41" s="62">
        <f t="shared" si="0"/>
        <v>60.00833275470999</v>
      </c>
      <c r="L41" s="57">
        <f t="shared" si="1"/>
        <v>3.1537308162627896E-5</v>
      </c>
      <c r="M41" s="57">
        <f t="shared" si="7"/>
        <v>8.0204249393034388E-5</v>
      </c>
      <c r="N41" s="57">
        <f t="shared" si="3"/>
        <v>5.1836513297575109E-5</v>
      </c>
      <c r="O41" s="87">
        <f t="shared" si="4"/>
        <v>4.3984740078938404E-3</v>
      </c>
      <c r="P41" s="87">
        <f t="shared" si="5"/>
        <v>7.3307900131564007E-5</v>
      </c>
      <c r="Q41" s="87">
        <f t="shared" si="6"/>
        <v>1.9351947646339402E-5</v>
      </c>
      <c r="R41" s="27" t="s">
        <v>30</v>
      </c>
    </row>
    <row r="42" spans="1:18" ht="18" x14ac:dyDescent="0.35">
      <c r="A42" s="6" t="s">
        <v>31</v>
      </c>
      <c r="B42" s="6" t="s">
        <v>82</v>
      </c>
      <c r="C42" s="6" t="s">
        <v>120</v>
      </c>
      <c r="D42" s="6" t="s">
        <v>221</v>
      </c>
      <c r="E42" s="32">
        <v>65.483002000000013</v>
      </c>
      <c r="F42" s="32">
        <v>57.941354000000011</v>
      </c>
      <c r="G42" s="79">
        <v>1</v>
      </c>
      <c r="H42" s="6" t="s">
        <v>30</v>
      </c>
      <c r="I42" s="79">
        <v>140</v>
      </c>
      <c r="J42" s="6" t="s">
        <v>30</v>
      </c>
      <c r="K42" s="62">
        <f t="shared" si="0"/>
        <v>140.00357138301865</v>
      </c>
      <c r="L42" s="57">
        <f t="shared" si="1"/>
        <v>6.5347580259392135E-2</v>
      </c>
      <c r="M42" s="57">
        <f t="shared" si="7"/>
        <v>3.7824765165339613E-4</v>
      </c>
      <c r="N42" s="57">
        <f t="shared" si="3"/>
        <v>1.01137140995024E-3</v>
      </c>
      <c r="O42" s="87">
        <f t="shared" si="4"/>
        <v>0.20024132303672404</v>
      </c>
      <c r="P42" s="87">
        <f t="shared" si="5"/>
        <v>1.4302951645480289E-3</v>
      </c>
      <c r="Q42" s="87">
        <f t="shared" si="6"/>
        <v>4.00986331957554E-2</v>
      </c>
      <c r="R42" s="27" t="s">
        <v>30</v>
      </c>
    </row>
    <row r="43" spans="1:18" ht="18" x14ac:dyDescent="0.35">
      <c r="A43" s="6" t="s">
        <v>31</v>
      </c>
      <c r="B43" s="6" t="s">
        <v>82</v>
      </c>
      <c r="C43" s="6" t="s">
        <v>121</v>
      </c>
      <c r="D43" s="6" t="s">
        <v>224</v>
      </c>
      <c r="E43" s="32">
        <v>5884.2890900000002</v>
      </c>
      <c r="F43" s="32">
        <v>4047.7720999999997</v>
      </c>
      <c r="G43" s="79">
        <v>2</v>
      </c>
      <c r="H43" s="6" t="s">
        <v>30</v>
      </c>
      <c r="I43" s="79">
        <v>2</v>
      </c>
      <c r="J43" s="6" t="s">
        <v>30</v>
      </c>
      <c r="K43" s="62">
        <f t="shared" si="0"/>
        <v>2.8284271247461903</v>
      </c>
      <c r="L43" s="57">
        <f t="shared" si="1"/>
        <v>0.1301655611055747</v>
      </c>
      <c r="M43" s="57">
        <f t="shared" si="7"/>
        <v>1.3748113623861968E-2</v>
      </c>
      <c r="N43" s="57">
        <f t="shared" si="3"/>
        <v>7.0654216605539499E-2</v>
      </c>
      <c r="O43" s="87">
        <f t="shared" si="4"/>
        <v>0.19984030272480061</v>
      </c>
      <c r="P43" s="87">
        <f t="shared" si="5"/>
        <v>0.19984030272480061</v>
      </c>
      <c r="Q43" s="87">
        <f t="shared" si="6"/>
        <v>7.9872293186279891E-2</v>
      </c>
      <c r="R43" s="27" t="s">
        <v>30</v>
      </c>
    </row>
    <row r="44" spans="1:18" ht="18" x14ac:dyDescent="0.35">
      <c r="A44" s="6" t="s">
        <v>31</v>
      </c>
      <c r="B44" s="6" t="s">
        <v>82</v>
      </c>
      <c r="C44" s="6" t="s">
        <v>121</v>
      </c>
      <c r="D44" s="6" t="s">
        <v>220</v>
      </c>
      <c r="E44" s="32">
        <v>93.199791000000005</v>
      </c>
      <c r="F44" s="32">
        <v>12.266018000000004</v>
      </c>
      <c r="G44" s="79">
        <v>2</v>
      </c>
      <c r="H44" s="6" t="s">
        <v>30</v>
      </c>
      <c r="I44" s="79">
        <v>60</v>
      </c>
      <c r="J44" s="6" t="s">
        <v>30</v>
      </c>
      <c r="K44" s="62">
        <f t="shared" si="0"/>
        <v>60.033324079214538</v>
      </c>
      <c r="L44" s="57">
        <f t="shared" si="1"/>
        <v>5.3847553972049709E-4</v>
      </c>
      <c r="M44" s="57">
        <f t="shared" si="7"/>
        <v>6.8698235759967474E-4</v>
      </c>
      <c r="N44" s="57">
        <f t="shared" si="3"/>
        <v>2.1410441873924839E-4</v>
      </c>
      <c r="O44" s="87">
        <f t="shared" si="4"/>
        <v>1.8167362364703201E-2</v>
      </c>
      <c r="P44" s="87">
        <f t="shared" si="5"/>
        <v>6.0557874549010667E-4</v>
      </c>
      <c r="Q44" s="87">
        <f t="shared" si="6"/>
        <v>3.3041978090742367E-4</v>
      </c>
      <c r="R44" s="27" t="s">
        <v>30</v>
      </c>
    </row>
    <row r="45" spans="1:18" ht="18" x14ac:dyDescent="0.35">
      <c r="A45" s="6" t="s">
        <v>31</v>
      </c>
      <c r="B45" s="6" t="s">
        <v>82</v>
      </c>
      <c r="C45" s="6" t="s">
        <v>121</v>
      </c>
      <c r="D45" s="6" t="s">
        <v>221</v>
      </c>
      <c r="E45" s="32">
        <v>88.258379999999988</v>
      </c>
      <c r="F45" s="32">
        <v>13.618817999999997</v>
      </c>
      <c r="G45" s="79">
        <v>2</v>
      </c>
      <c r="H45" s="6" t="s">
        <v>30</v>
      </c>
      <c r="I45" s="79">
        <v>150</v>
      </c>
      <c r="J45" s="6" t="s">
        <v>30</v>
      </c>
      <c r="K45" s="62">
        <f t="shared" si="0"/>
        <v>150.0133327407934</v>
      </c>
      <c r="L45" s="57">
        <f t="shared" si="1"/>
        <v>4.1448856523402964E-3</v>
      </c>
      <c r="M45" s="57">
        <f t="shared" si="7"/>
        <v>6.155949992532328E-4</v>
      </c>
      <c r="N45" s="57">
        <f t="shared" si="3"/>
        <v>2.3771766124960943E-4</v>
      </c>
      <c r="O45" s="87">
        <f t="shared" si="4"/>
        <v>5.0427531083221629E-2</v>
      </c>
      <c r="P45" s="87">
        <f t="shared" si="5"/>
        <v>6.7236708110962162E-4</v>
      </c>
      <c r="Q45" s="87">
        <f t="shared" si="6"/>
        <v>2.5433879686410431E-3</v>
      </c>
      <c r="R45" s="27" t="s">
        <v>30</v>
      </c>
    </row>
    <row r="46" spans="1:18" ht="18" x14ac:dyDescent="0.35">
      <c r="A46" s="6" t="s">
        <v>31</v>
      </c>
      <c r="B46" s="6" t="s">
        <v>82</v>
      </c>
      <c r="C46" s="6" t="s">
        <v>122</v>
      </c>
      <c r="D46" s="6" t="s">
        <v>224</v>
      </c>
      <c r="E46" s="32">
        <v>0</v>
      </c>
      <c r="F46" s="32">
        <v>5.3458399999999999</v>
      </c>
      <c r="G46" s="79">
        <v>3</v>
      </c>
      <c r="H46" s="6" t="s">
        <v>30</v>
      </c>
      <c r="I46" s="79">
        <v>0.5</v>
      </c>
      <c r="J46" s="6" t="s">
        <v>30</v>
      </c>
      <c r="K46" s="62">
        <f t="shared" si="0"/>
        <v>3.0413812651491097</v>
      </c>
      <c r="L46" s="57">
        <f t="shared" si="1"/>
        <v>2.6251108552375536E-7</v>
      </c>
      <c r="M46" s="57">
        <f t="shared" si="7"/>
        <v>9.3312105512666221E-5</v>
      </c>
      <c r="N46" s="57">
        <f t="shared" si="3"/>
        <v>9.3312105515663132E-5</v>
      </c>
      <c r="O46" s="87">
        <f t="shared" si="4"/>
        <v>6.5981622576920048E-5</v>
      </c>
      <c r="P46" s="87">
        <f t="shared" si="5"/>
        <v>3.9588973546152032E-4</v>
      </c>
      <c r="Q46" s="87">
        <f t="shared" si="6"/>
        <v>1.6108225716167566E-7</v>
      </c>
      <c r="R46" s="27" t="s">
        <v>30</v>
      </c>
    </row>
    <row r="47" spans="1:18" ht="18" x14ac:dyDescent="0.35">
      <c r="A47" s="6" t="s">
        <v>31</v>
      </c>
      <c r="B47" s="6" t="s">
        <v>82</v>
      </c>
      <c r="C47" s="6" t="s">
        <v>122</v>
      </c>
      <c r="D47" s="6" t="s">
        <v>220</v>
      </c>
      <c r="E47" s="32">
        <v>0</v>
      </c>
      <c r="F47" s="32">
        <v>8.5534000000000013E-2</v>
      </c>
      <c r="G47" s="79">
        <v>3</v>
      </c>
      <c r="H47" s="6" t="s">
        <v>30</v>
      </c>
      <c r="I47" s="79">
        <v>60</v>
      </c>
      <c r="J47" s="6" t="s">
        <v>30</v>
      </c>
      <c r="K47" s="62">
        <f t="shared" si="0"/>
        <v>60.074953183502359</v>
      </c>
      <c r="L47" s="57">
        <f t="shared" si="1"/>
        <v>2.6220347869756966E-8</v>
      </c>
      <c r="M47" s="57">
        <f t="shared" si="7"/>
        <v>1.4930034595295183E-6</v>
      </c>
      <c r="N47" s="57">
        <f t="shared" si="3"/>
        <v>1.4930034630996684E-6</v>
      </c>
      <c r="O47" s="87">
        <f t="shared" si="4"/>
        <v>1.2668554477113299E-4</v>
      </c>
      <c r="P47" s="87">
        <f t="shared" si="5"/>
        <v>6.33427723855665E-6</v>
      </c>
      <c r="Q47" s="87">
        <f t="shared" si="6"/>
        <v>1.6089350322093637E-8</v>
      </c>
      <c r="R47" s="27" t="s">
        <v>30</v>
      </c>
    </row>
    <row r="48" spans="1:18" ht="18" x14ac:dyDescent="0.35">
      <c r="A48" s="6" t="s">
        <v>31</v>
      </c>
      <c r="B48" s="6" t="s">
        <v>82</v>
      </c>
      <c r="C48" s="6" t="s">
        <v>122</v>
      </c>
      <c r="D48" s="6" t="s">
        <v>221</v>
      </c>
      <c r="E48" s="32">
        <v>0</v>
      </c>
      <c r="F48" s="32">
        <v>0.113469</v>
      </c>
      <c r="G48" s="79">
        <v>3</v>
      </c>
      <c r="H48" s="6" t="s">
        <v>30</v>
      </c>
      <c r="I48" s="79">
        <v>150</v>
      </c>
      <c r="J48" s="6" t="s">
        <v>30</v>
      </c>
      <c r="K48" s="62">
        <f t="shared" si="0"/>
        <v>150.02999700059985</v>
      </c>
      <c r="L48" s="57">
        <f t="shared" si="1"/>
        <v>2.8779593715680676E-7</v>
      </c>
      <c r="M48" s="57">
        <f t="shared" si="7"/>
        <v>1.9806113300546713E-6</v>
      </c>
      <c r="N48" s="57">
        <f t="shared" si="3"/>
        <v>1.9806113353105929E-6</v>
      </c>
      <c r="O48" s="87">
        <f t="shared" si="4"/>
        <v>4.2015111182791895E-4</v>
      </c>
      <c r="P48" s="87">
        <f t="shared" si="5"/>
        <v>8.4030222365583798E-6</v>
      </c>
      <c r="Q48" s="87">
        <f t="shared" si="6"/>
        <v>1.7659756755294453E-7</v>
      </c>
      <c r="R48" s="27" t="s">
        <v>30</v>
      </c>
    </row>
    <row r="49" spans="1:18" ht="18" x14ac:dyDescent="0.35">
      <c r="A49" s="6" t="s">
        <v>31</v>
      </c>
      <c r="B49" s="6" t="s">
        <v>82</v>
      </c>
      <c r="C49" s="6" t="s">
        <v>123</v>
      </c>
      <c r="D49" s="6" t="s">
        <v>220</v>
      </c>
      <c r="E49" s="32">
        <v>0</v>
      </c>
      <c r="F49" s="32">
        <v>0.83447900000000019</v>
      </c>
      <c r="G49" s="79">
        <v>1</v>
      </c>
      <c r="H49" s="6" t="s">
        <v>30</v>
      </c>
      <c r="I49" s="79">
        <v>45</v>
      </c>
      <c r="J49" s="6" t="s">
        <v>30</v>
      </c>
      <c r="K49" s="62">
        <f t="shared" si="0"/>
        <v>45.011109739707599</v>
      </c>
      <c r="L49" s="57">
        <f t="shared" si="1"/>
        <v>1.4010197822897719E-6</v>
      </c>
      <c r="M49" s="57">
        <f t="shared" si="7"/>
        <v>1.4565904045582556E-5</v>
      </c>
      <c r="N49" s="57">
        <f t="shared" si="3"/>
        <v>1.456590404849473E-5</v>
      </c>
      <c r="O49" s="87">
        <f t="shared" si="4"/>
        <v>9.2696845741228895E-4</v>
      </c>
      <c r="P49" s="87">
        <f t="shared" si="5"/>
        <v>2.059929905360642E-5</v>
      </c>
      <c r="Q49" s="87">
        <f t="shared" si="6"/>
        <v>8.5969485215881843E-7</v>
      </c>
      <c r="R49" s="27" t="s">
        <v>30</v>
      </c>
    </row>
    <row r="50" spans="1:18" ht="18" x14ac:dyDescent="0.35">
      <c r="A50" s="6" t="s">
        <v>31</v>
      </c>
      <c r="B50" s="6" t="s">
        <v>82</v>
      </c>
      <c r="C50" s="6" t="s">
        <v>123</v>
      </c>
      <c r="D50" s="6" t="s">
        <v>221</v>
      </c>
      <c r="E50" s="32">
        <v>0</v>
      </c>
      <c r="F50" s="32">
        <v>3.3574770000000007</v>
      </c>
      <c r="G50" s="79">
        <v>1</v>
      </c>
      <c r="H50" s="6" t="s">
        <v>30</v>
      </c>
      <c r="I50" s="79">
        <v>120</v>
      </c>
      <c r="J50" s="6" t="s">
        <v>30</v>
      </c>
      <c r="K50" s="62">
        <f t="shared" si="0"/>
        <v>120.00416659433121</v>
      </c>
      <c r="L50" s="57">
        <f t="shared" si="1"/>
        <v>1.6121028491040339E-4</v>
      </c>
      <c r="M50" s="57">
        <f t="shared" si="7"/>
        <v>5.8605055166083275E-5</v>
      </c>
      <c r="N50" s="57">
        <f t="shared" si="3"/>
        <v>5.8605055162595993E-5</v>
      </c>
      <c r="O50" s="87">
        <f t="shared" si="4"/>
        <v>9.9456076601479957E-3</v>
      </c>
      <c r="P50" s="87">
        <f t="shared" si="5"/>
        <v>8.2880063834566626E-5</v>
      </c>
      <c r="Q50" s="87">
        <f t="shared" si="6"/>
        <v>9.8921980834575706E-5</v>
      </c>
      <c r="R50" s="27" t="s">
        <v>30</v>
      </c>
    </row>
    <row r="51" spans="1:18" ht="18" x14ac:dyDescent="0.35">
      <c r="A51" s="6" t="s">
        <v>31</v>
      </c>
      <c r="B51" s="6" t="s">
        <v>83</v>
      </c>
      <c r="C51" s="6" t="s">
        <v>124</v>
      </c>
      <c r="D51" s="6" t="s">
        <v>224</v>
      </c>
      <c r="E51" s="32">
        <v>191.1011</v>
      </c>
      <c r="F51" s="32">
        <v>63.71186999999999</v>
      </c>
      <c r="G51" s="79">
        <v>2</v>
      </c>
      <c r="H51" s="6" t="s">
        <v>30</v>
      </c>
      <c r="I51" s="79">
        <v>1.5</v>
      </c>
      <c r="J51" s="6" t="s">
        <v>29</v>
      </c>
      <c r="K51" s="62">
        <f t="shared" si="0"/>
        <v>2.5</v>
      </c>
      <c r="L51" s="57">
        <f t="shared" si="1"/>
        <v>2.5193860733341105E-5</v>
      </c>
      <c r="M51" s="57">
        <f t="shared" si="7"/>
        <v>7.3553151074889911E-4</v>
      </c>
      <c r="N51" s="57">
        <f t="shared" si="3"/>
        <v>1.1120962722491155E-3</v>
      </c>
      <c r="O51" s="87">
        <f t="shared" si="4"/>
        <v>1.1032972661233487E-3</v>
      </c>
      <c r="P51" s="87">
        <f t="shared" si="5"/>
        <v>3.1454832617585221E-3</v>
      </c>
      <c r="Q51" s="87">
        <f t="shared" si="6"/>
        <v>1.1111329807438286E-5</v>
      </c>
      <c r="R51" s="27" t="s">
        <v>30</v>
      </c>
    </row>
    <row r="52" spans="1:18" ht="18" x14ac:dyDescent="0.35">
      <c r="A52" s="6" t="s">
        <v>31</v>
      </c>
      <c r="B52" s="6" t="s">
        <v>83</v>
      </c>
      <c r="C52" s="6" t="s">
        <v>124</v>
      </c>
      <c r="D52" s="6" t="s">
        <v>220</v>
      </c>
      <c r="E52" s="32">
        <v>0.27439400000000003</v>
      </c>
      <c r="F52" s="32">
        <v>9.1323000000000015E-2</v>
      </c>
      <c r="G52" s="79">
        <v>2</v>
      </c>
      <c r="H52" s="6" t="s">
        <v>30</v>
      </c>
      <c r="I52" s="79">
        <v>60</v>
      </c>
      <c r="J52" s="6" t="s">
        <v>29</v>
      </c>
      <c r="K52" s="62">
        <f t="shared" si="0"/>
        <v>60.033324079214538</v>
      </c>
      <c r="L52" s="57">
        <f t="shared" si="1"/>
        <v>2.9848267248061592E-8</v>
      </c>
      <c r="M52" s="57">
        <f t="shared" si="7"/>
        <v>1.0589149326278857E-6</v>
      </c>
      <c r="N52" s="57">
        <f t="shared" si="3"/>
        <v>1.5940509652378121E-6</v>
      </c>
      <c r="O52" s="87">
        <f t="shared" si="4"/>
        <v>6.3534895957673143E-5</v>
      </c>
      <c r="P52" s="87">
        <f t="shared" si="5"/>
        <v>4.5086569883064743E-6</v>
      </c>
      <c r="Q52" s="87">
        <f t="shared" si="6"/>
        <v>4.0570109921905561E-9</v>
      </c>
      <c r="R52" s="27" t="s">
        <v>30</v>
      </c>
    </row>
    <row r="53" spans="1:18" ht="18" x14ac:dyDescent="0.35">
      <c r="A53" s="6" t="s">
        <v>31</v>
      </c>
      <c r="B53" s="6" t="s">
        <v>83</v>
      </c>
      <c r="C53" s="6" t="s">
        <v>124</v>
      </c>
      <c r="D53" s="6" t="s">
        <v>221</v>
      </c>
      <c r="E53" s="32">
        <v>1.4515299999999998</v>
      </c>
      <c r="F53" s="32">
        <v>0.30706199999999995</v>
      </c>
      <c r="G53" s="79">
        <v>2</v>
      </c>
      <c r="H53" s="6" t="s">
        <v>30</v>
      </c>
      <c r="I53" s="79">
        <v>150</v>
      </c>
      <c r="J53" s="6" t="s">
        <v>29</v>
      </c>
      <c r="K53" s="62">
        <f t="shared" si="0"/>
        <v>150.0133327407934</v>
      </c>
      <c r="L53" s="57">
        <f t="shared" si="1"/>
        <v>2.1071035090704122E-6</v>
      </c>
      <c r="M53" s="57">
        <f t="shared" si="7"/>
        <v>8.6742556675289961E-6</v>
      </c>
      <c r="N53" s="57">
        <f t="shared" si="3"/>
        <v>5.3597941097845325E-6</v>
      </c>
      <c r="O53" s="87">
        <f t="shared" si="4"/>
        <v>1.3011383501293494E-3</v>
      </c>
      <c r="P53" s="87">
        <f t="shared" si="5"/>
        <v>1.5159787043169432E-5</v>
      </c>
      <c r="Q53" s="87">
        <f t="shared" si="6"/>
        <v>1.6931908253205196E-6</v>
      </c>
      <c r="R53" s="27" t="s">
        <v>30</v>
      </c>
    </row>
    <row r="54" spans="1:18" ht="18" x14ac:dyDescent="0.35">
      <c r="A54" s="6" t="s">
        <v>31</v>
      </c>
      <c r="B54" s="6" t="s">
        <v>84</v>
      </c>
      <c r="C54" s="6" t="s">
        <v>125</v>
      </c>
      <c r="D54" s="6" t="s">
        <v>224</v>
      </c>
      <c r="E54" s="32">
        <v>441.28593000000006</v>
      </c>
      <c r="F54" s="32">
        <v>403.20708000000002</v>
      </c>
      <c r="G54" s="79">
        <v>10</v>
      </c>
      <c r="H54" s="6" t="s">
        <v>30</v>
      </c>
      <c r="I54" s="79">
        <v>1</v>
      </c>
      <c r="J54" s="6" t="s">
        <v>30</v>
      </c>
      <c r="K54" s="62">
        <f t="shared" si="0"/>
        <v>10.04987562112089</v>
      </c>
      <c r="L54" s="57">
        <f t="shared" si="1"/>
        <v>1.6306159088180425E-2</v>
      </c>
      <c r="M54" s="57">
        <f t="shared" si="7"/>
        <v>2.7712484434943008E-3</v>
      </c>
      <c r="N54" s="57">
        <f t="shared" si="3"/>
        <v>7.038014903854666E-3</v>
      </c>
      <c r="O54" s="87">
        <f t="shared" si="4"/>
        <v>9.9532561292152433E-3</v>
      </c>
      <c r="P54" s="87">
        <f t="shared" si="5"/>
        <v>9.9532561292152433E-2</v>
      </c>
      <c r="Q54" s="87">
        <f t="shared" si="6"/>
        <v>1.0005798064949842E-2</v>
      </c>
      <c r="R54" s="27" t="s">
        <v>30</v>
      </c>
    </row>
    <row r="55" spans="1:18" ht="18" x14ac:dyDescent="0.35">
      <c r="A55" s="6" t="s">
        <v>31</v>
      </c>
      <c r="B55" s="6" t="s">
        <v>84</v>
      </c>
      <c r="C55" s="6" t="s">
        <v>125</v>
      </c>
      <c r="D55" s="6" t="s">
        <v>220</v>
      </c>
      <c r="E55" s="32">
        <v>5.4267820000000002</v>
      </c>
      <c r="F55" s="32">
        <v>3.4536339999999996</v>
      </c>
      <c r="G55" s="79">
        <v>10</v>
      </c>
      <c r="H55" s="6" t="s">
        <v>30</v>
      </c>
      <c r="I55" s="79">
        <v>55</v>
      </c>
      <c r="J55" s="6" t="s">
        <v>30</v>
      </c>
      <c r="K55" s="62">
        <f t="shared" si="0"/>
        <v>55.901699437494742</v>
      </c>
      <c r="L55" s="57">
        <f t="shared" si="1"/>
        <v>3.7014905641341212E-5</v>
      </c>
      <c r="M55" s="57">
        <f t="shared" si="7"/>
        <v>7.8148809805611563E-6</v>
      </c>
      <c r="N55" s="57">
        <f t="shared" si="3"/>
        <v>6.0283484021310342E-5</v>
      </c>
      <c r="O55" s="87">
        <f t="shared" si="4"/>
        <v>4.6889546379521368E-3</v>
      </c>
      <c r="P55" s="87">
        <f t="shared" si="5"/>
        <v>8.5253720690038853E-4</v>
      </c>
      <c r="Q55" s="87">
        <f t="shared" si="6"/>
        <v>2.271311528592237E-5</v>
      </c>
      <c r="R55" s="27" t="s">
        <v>30</v>
      </c>
    </row>
    <row r="56" spans="1:18" ht="18" x14ac:dyDescent="0.35">
      <c r="A56" s="6" t="s">
        <v>31</v>
      </c>
      <c r="B56" s="6" t="s">
        <v>84</v>
      </c>
      <c r="C56" s="6" t="s">
        <v>125</v>
      </c>
      <c r="D56" s="6" t="s">
        <v>221</v>
      </c>
      <c r="E56" s="32">
        <v>2.7809940000000002</v>
      </c>
      <c r="F56" s="32">
        <v>2.8340019999999999</v>
      </c>
      <c r="G56" s="79">
        <v>10</v>
      </c>
      <c r="H56" s="6" t="s">
        <v>30</v>
      </c>
      <c r="I56" s="79">
        <v>110</v>
      </c>
      <c r="J56" s="6" t="s">
        <v>30</v>
      </c>
      <c r="K56" s="62">
        <f t="shared" si="0"/>
        <v>110.45361017187261</v>
      </c>
      <c r="L56" s="57">
        <f t="shared" si="1"/>
        <v>9.7304771708867126E-5</v>
      </c>
      <c r="M56" s="57">
        <f t="shared" si="7"/>
        <v>2.2579827849256162E-5</v>
      </c>
      <c r="N56" s="57">
        <f t="shared" si="3"/>
        <v>4.946775317921979E-5</v>
      </c>
      <c r="O56" s="87">
        <f t="shared" si="4"/>
        <v>7.6953764190795162E-3</v>
      </c>
      <c r="P56" s="87">
        <f t="shared" si="5"/>
        <v>6.9957967446177428E-4</v>
      </c>
      <c r="Q56" s="87">
        <f t="shared" si="6"/>
        <v>5.9708229952245117E-5</v>
      </c>
      <c r="R56" s="27" t="s">
        <v>30</v>
      </c>
    </row>
    <row r="57" spans="1:18" ht="18" x14ac:dyDescent="0.35">
      <c r="A57" s="6" t="s">
        <v>31</v>
      </c>
      <c r="B57" s="6" t="s">
        <v>84</v>
      </c>
      <c r="C57" s="6" t="s">
        <v>126</v>
      </c>
      <c r="D57" s="6" t="s">
        <v>220</v>
      </c>
      <c r="E57" s="32">
        <v>0</v>
      </c>
      <c r="F57" s="32">
        <v>0.14681900000000001</v>
      </c>
      <c r="G57" s="79">
        <v>12.5</v>
      </c>
      <c r="H57" s="6" t="s">
        <v>30</v>
      </c>
      <c r="I57" s="79">
        <v>60</v>
      </c>
      <c r="J57" s="6" t="s">
        <v>30</v>
      </c>
      <c r="K57" s="62">
        <f t="shared" si="0"/>
        <v>61.288253360656313</v>
      </c>
      <c r="L57" s="57">
        <f t="shared" si="1"/>
        <v>8.0406843843844E-8</v>
      </c>
      <c r="M57" s="57">
        <f t="shared" si="7"/>
        <v>2.562738501410422E-6</v>
      </c>
      <c r="N57" s="57">
        <f t="shared" si="3"/>
        <v>2.5627385068958565E-6</v>
      </c>
      <c r="O57" s="87">
        <f t="shared" si="4"/>
        <v>2.1745557319607377E-4</v>
      </c>
      <c r="P57" s="87">
        <f t="shared" si="5"/>
        <v>4.5303244415848708E-5</v>
      </c>
      <c r="Q57" s="87">
        <f t="shared" si="6"/>
        <v>4.9339310268635125E-8</v>
      </c>
      <c r="R57" s="27" t="s">
        <v>30</v>
      </c>
    </row>
    <row r="58" spans="1:18" ht="18" x14ac:dyDescent="0.35">
      <c r="A58" s="6" t="s">
        <v>31</v>
      </c>
      <c r="B58" s="6" t="s">
        <v>84</v>
      </c>
      <c r="C58" s="6" t="s">
        <v>126</v>
      </c>
      <c r="D58" s="6" t="s">
        <v>221</v>
      </c>
      <c r="E58" s="32">
        <v>0</v>
      </c>
      <c r="F58" s="32">
        <v>3.6375000000000005E-2</v>
      </c>
      <c r="G58" s="79">
        <v>12.5</v>
      </c>
      <c r="H58" s="6" t="s">
        <v>30</v>
      </c>
      <c r="I58" s="79">
        <v>130</v>
      </c>
      <c r="J58" s="6" t="s">
        <v>30</v>
      </c>
      <c r="K58" s="62">
        <f t="shared" si="0"/>
        <v>130.59957886608976</v>
      </c>
      <c r="L58" s="57">
        <f t="shared" si="1"/>
        <v>2.2411119926165425E-8</v>
      </c>
      <c r="M58" s="57">
        <f t="shared" si="7"/>
        <v>6.349288099727346E-7</v>
      </c>
      <c r="N58" s="57">
        <f t="shared" si="3"/>
        <v>6.3492881158662565E-7</v>
      </c>
      <c r="O58" s="87">
        <f t="shared" si="4"/>
        <v>1.1673024174334088E-4</v>
      </c>
      <c r="P58" s="87">
        <f t="shared" si="5"/>
        <v>1.122406170609047E-5</v>
      </c>
      <c r="Q58" s="87">
        <f t="shared" si="6"/>
        <v>1.3751928898640929E-8</v>
      </c>
      <c r="R58" s="27" t="s">
        <v>30</v>
      </c>
    </row>
    <row r="59" spans="1:18" ht="18" x14ac:dyDescent="0.35">
      <c r="A59" s="6" t="s">
        <v>31</v>
      </c>
      <c r="B59" s="6" t="s">
        <v>85</v>
      </c>
      <c r="C59" s="6" t="s">
        <v>127</v>
      </c>
      <c r="D59" s="6" t="s">
        <v>224</v>
      </c>
      <c r="E59" s="32">
        <v>2.1955460000000002</v>
      </c>
      <c r="F59" s="32">
        <v>9.1617449999999998</v>
      </c>
      <c r="G59" s="79">
        <v>20</v>
      </c>
      <c r="H59" s="6" t="s">
        <v>30</v>
      </c>
      <c r="I59" s="79">
        <v>0.5</v>
      </c>
      <c r="J59" s="6" t="s">
        <v>29</v>
      </c>
      <c r="K59" s="62">
        <f t="shared" si="0"/>
        <v>20.006249023742555</v>
      </c>
      <c r="L59" s="57">
        <f t="shared" si="1"/>
        <v>3.3362742449462888E-5</v>
      </c>
      <c r="M59" s="57">
        <f t="shared" si="7"/>
        <v>1.3869147150558092E-4</v>
      </c>
      <c r="N59" s="57">
        <f t="shared" si="3"/>
        <v>1.5991906157827377E-4</v>
      </c>
      <c r="O59" s="87">
        <f t="shared" si="4"/>
        <v>6.9345735752790461E-5</v>
      </c>
      <c r="P59" s="87">
        <f t="shared" si="5"/>
        <v>4.5231941153194583E-3</v>
      </c>
      <c r="Q59" s="87">
        <f t="shared" si="6"/>
        <v>2.0464093835927675E-5</v>
      </c>
      <c r="R59" s="27" t="s">
        <v>30</v>
      </c>
    </row>
    <row r="60" spans="1:18" ht="18" x14ac:dyDescent="0.35">
      <c r="A60" s="6" t="s">
        <v>31</v>
      </c>
      <c r="B60" s="6" t="s">
        <v>85</v>
      </c>
      <c r="C60" s="6" t="s">
        <v>127</v>
      </c>
      <c r="D60" s="6" t="s">
        <v>220</v>
      </c>
      <c r="E60" s="32">
        <v>9.9700000000000006E-4</v>
      </c>
      <c r="F60" s="32">
        <v>7.2459999999999998E-3</v>
      </c>
      <c r="G60" s="79">
        <v>20</v>
      </c>
      <c r="H60" s="6" t="s">
        <v>30</v>
      </c>
      <c r="I60" s="79">
        <v>60</v>
      </c>
      <c r="J60" s="6" t="s">
        <v>29</v>
      </c>
      <c r="K60" s="62">
        <f t="shared" si="0"/>
        <v>63.245553203367585</v>
      </c>
      <c r="L60" s="57">
        <f t="shared" si="1"/>
        <v>2.0855982479355208E-10</v>
      </c>
      <c r="M60" s="57">
        <f t="shared" si="7"/>
        <v>1.1684011269608163E-7</v>
      </c>
      <c r="N60" s="57">
        <f t="shared" si="3"/>
        <v>1.2647956477681618E-7</v>
      </c>
      <c r="O60" s="87">
        <f t="shared" si="4"/>
        <v>7.010406761764898E-6</v>
      </c>
      <c r="P60" s="87">
        <f t="shared" si="5"/>
        <v>3.5773823174083973E-6</v>
      </c>
      <c r="Q60" s="87">
        <f t="shared" si="6"/>
        <v>6.1943467210305281E-11</v>
      </c>
      <c r="R60" s="27" t="s">
        <v>30</v>
      </c>
    </row>
    <row r="61" spans="1:18" ht="18" x14ac:dyDescent="0.35">
      <c r="A61" s="6" t="s">
        <v>31</v>
      </c>
      <c r="B61" s="6" t="s">
        <v>85</v>
      </c>
      <c r="C61" s="6" t="s">
        <v>127</v>
      </c>
      <c r="D61" s="6" t="s">
        <v>221</v>
      </c>
      <c r="E61" s="32">
        <v>1.1887E-2</v>
      </c>
      <c r="F61" s="32">
        <v>4.9337000000000006E-2</v>
      </c>
      <c r="G61" s="79">
        <v>20</v>
      </c>
      <c r="H61" s="6" t="s">
        <v>30</v>
      </c>
      <c r="I61" s="79">
        <v>60</v>
      </c>
      <c r="J61" s="6" t="s">
        <v>29</v>
      </c>
      <c r="K61" s="62">
        <f t="shared" si="0"/>
        <v>63.245553203367585</v>
      </c>
      <c r="L61" s="57">
        <f t="shared" si="1"/>
        <v>9.668953467425403E-9</v>
      </c>
      <c r="M61" s="57">
        <f t="shared" si="7"/>
        <v>7.4625273782658041E-7</v>
      </c>
      <c r="N61" s="57">
        <f t="shared" si="3"/>
        <v>8.6118165710651128E-7</v>
      </c>
      <c r="O61" s="87">
        <f t="shared" si="4"/>
        <v>4.4775164269594825E-5</v>
      </c>
      <c r="P61" s="87">
        <f t="shared" si="5"/>
        <v>2.4357895582939295E-5</v>
      </c>
      <c r="Q61" s="87">
        <f t="shared" si="6"/>
        <v>2.5981224125985746E-9</v>
      </c>
      <c r="R61" s="27" t="s">
        <v>30</v>
      </c>
    </row>
    <row r="62" spans="1:18" ht="18" x14ac:dyDescent="0.35">
      <c r="A62" s="6" t="s">
        <v>31</v>
      </c>
      <c r="B62" s="6" t="s">
        <v>86</v>
      </c>
      <c r="C62" s="6" t="s">
        <v>128</v>
      </c>
      <c r="D62" s="6" t="s">
        <v>224</v>
      </c>
      <c r="E62" s="32">
        <v>6987.6318489999985</v>
      </c>
      <c r="F62" s="32">
        <v>3293.4577779999991</v>
      </c>
      <c r="G62" s="79">
        <v>6.5</v>
      </c>
      <c r="H62" s="6" t="s">
        <v>30</v>
      </c>
      <c r="I62" s="79">
        <v>0.7</v>
      </c>
      <c r="J62" s="6" t="s">
        <v>30</v>
      </c>
      <c r="K62" s="62">
        <f t="shared" si="0"/>
        <v>6.5375836514724615</v>
      </c>
      <c r="L62" s="57">
        <f t="shared" si="1"/>
        <v>0.46037604829707068</v>
      </c>
      <c r="M62" s="57">
        <f t="shared" si="7"/>
        <v>1.0059737741549668E-2</v>
      </c>
      <c r="N62" s="57">
        <f t="shared" si="3"/>
        <v>5.7487594034261659E-2</v>
      </c>
      <c r="O62" s="87">
        <f t="shared" si="4"/>
        <v>5.6909814606016025E-2</v>
      </c>
      <c r="P62" s="87">
        <f t="shared" si="5"/>
        <v>0.52844827848443454</v>
      </c>
      <c r="Q62" s="87">
        <f t="shared" si="6"/>
        <v>0.2824963100316536</v>
      </c>
      <c r="R62" s="27" t="s">
        <v>30</v>
      </c>
    </row>
    <row r="63" spans="1:18" ht="18" x14ac:dyDescent="0.35">
      <c r="A63" s="6" t="s">
        <v>31</v>
      </c>
      <c r="B63" s="6" t="s">
        <v>86</v>
      </c>
      <c r="C63" s="6" t="s">
        <v>128</v>
      </c>
      <c r="D63" s="6" t="s">
        <v>220</v>
      </c>
      <c r="E63" s="32">
        <v>26.294107000000007</v>
      </c>
      <c r="F63" s="32">
        <v>16.182328999999999</v>
      </c>
      <c r="G63" s="79">
        <v>6.5</v>
      </c>
      <c r="H63" s="6" t="s">
        <v>30</v>
      </c>
      <c r="I63" s="79">
        <v>25</v>
      </c>
      <c r="J63" s="6" t="s">
        <v>30</v>
      </c>
      <c r="K63" s="62">
        <f t="shared" si="0"/>
        <v>25.831182706178978</v>
      </c>
      <c r="L63" s="57">
        <f t="shared" si="1"/>
        <v>1.7351804185321781E-4</v>
      </c>
      <c r="M63" s="57">
        <f t="shared" si="7"/>
        <v>2.8240459734263368E-5</v>
      </c>
      <c r="N63" s="57">
        <f t="shared" si="3"/>
        <v>2.8246397032780167E-4</v>
      </c>
      <c r="O63" s="87">
        <f t="shared" si="4"/>
        <v>9.9866094429832165E-3</v>
      </c>
      <c r="P63" s="87">
        <f t="shared" si="5"/>
        <v>2.5965184551756362E-3</v>
      </c>
      <c r="Q63" s="87">
        <f t="shared" si="6"/>
        <v>1.0647427625474922E-4</v>
      </c>
      <c r="R63" s="27" t="s">
        <v>30</v>
      </c>
    </row>
    <row r="64" spans="1:18" ht="18" x14ac:dyDescent="0.35">
      <c r="A64" s="6" t="s">
        <v>31</v>
      </c>
      <c r="B64" s="6" t="s">
        <v>86</v>
      </c>
      <c r="C64" s="6" t="s">
        <v>128</v>
      </c>
      <c r="D64" s="6" t="s">
        <v>221</v>
      </c>
      <c r="E64" s="32">
        <v>54.96447899999999</v>
      </c>
      <c r="F64" s="32">
        <v>23.111536000000001</v>
      </c>
      <c r="G64" s="79">
        <v>6.5</v>
      </c>
      <c r="H64" s="6" t="s">
        <v>30</v>
      </c>
      <c r="I64" s="79">
        <v>40</v>
      </c>
      <c r="J64" s="6" t="s">
        <v>30</v>
      </c>
      <c r="K64" s="62">
        <f t="shared" si="0"/>
        <v>40.524683835904263</v>
      </c>
      <c r="L64" s="57">
        <f t="shared" si="1"/>
        <v>8.711057746027674E-4</v>
      </c>
      <c r="M64" s="57">
        <f t="shared" si="7"/>
        <v>1.2800645868082938E-4</v>
      </c>
      <c r="N64" s="57">
        <f t="shared" si="3"/>
        <v>4.0341388553736119E-4</v>
      </c>
      <c r="O64" s="87">
        <f t="shared" si="4"/>
        <v>2.2820535527062546E-2</v>
      </c>
      <c r="P64" s="87">
        <f t="shared" si="5"/>
        <v>3.7083370231476638E-3</v>
      </c>
      <c r="Q64" s="87">
        <f t="shared" si="6"/>
        <v>5.3452860521917148E-4</v>
      </c>
      <c r="R64" s="27" t="s">
        <v>30</v>
      </c>
    </row>
    <row r="65" spans="1:18" ht="18" x14ac:dyDescent="0.35">
      <c r="A65" s="6" t="s">
        <v>31</v>
      </c>
      <c r="B65" s="6" t="s">
        <v>86</v>
      </c>
      <c r="C65" s="6" t="s">
        <v>129</v>
      </c>
      <c r="D65" s="6" t="s">
        <v>224</v>
      </c>
      <c r="E65" s="32">
        <v>46.466479</v>
      </c>
      <c r="F65" s="32">
        <v>9.3241429999999994</v>
      </c>
      <c r="G65" s="79">
        <v>18</v>
      </c>
      <c r="H65" s="6" t="s">
        <v>30</v>
      </c>
      <c r="I65" s="79">
        <v>0.9</v>
      </c>
      <c r="J65" s="6" t="s">
        <v>30</v>
      </c>
      <c r="K65" s="62">
        <f t="shared" si="0"/>
        <v>18.022485955050708</v>
      </c>
      <c r="L65" s="57">
        <f t="shared" si="1"/>
        <v>2.8042791632195801E-5</v>
      </c>
      <c r="M65" s="57">
        <f t="shared" si="7"/>
        <v>2.8650298808940988E-4</v>
      </c>
      <c r="N65" s="57">
        <f t="shared" si="3"/>
        <v>1.6275373289494855E-4</v>
      </c>
      <c r="O65" s="87">
        <f t="shared" si="4"/>
        <v>2.0715168274819596E-4</v>
      </c>
      <c r="P65" s="87">
        <f t="shared" si="5"/>
        <v>4.143033654963919E-3</v>
      </c>
      <c r="Q65" s="87">
        <f t="shared" si="6"/>
        <v>1.72076396858291E-5</v>
      </c>
      <c r="R65" s="27" t="s">
        <v>30</v>
      </c>
    </row>
    <row r="66" spans="1:18" ht="18" x14ac:dyDescent="0.35">
      <c r="A66" s="6" t="s">
        <v>31</v>
      </c>
      <c r="B66" s="6" t="s">
        <v>86</v>
      </c>
      <c r="C66" s="6" t="s">
        <v>129</v>
      </c>
      <c r="D66" s="6" t="s">
        <v>220</v>
      </c>
      <c r="E66" s="32">
        <v>2.7891100000000004</v>
      </c>
      <c r="F66" s="32">
        <v>8.2419000000000006E-2</v>
      </c>
      <c r="G66" s="79">
        <v>18</v>
      </c>
      <c r="H66" s="6" t="s">
        <v>30</v>
      </c>
      <c r="I66" s="79">
        <v>65</v>
      </c>
      <c r="J66" s="6" t="s">
        <v>29</v>
      </c>
      <c r="K66" s="62">
        <f t="shared" si="0"/>
        <v>67.446274915668994</v>
      </c>
      <c r="L66" s="57">
        <f t="shared" si="1"/>
        <v>3.0686306686139627E-8</v>
      </c>
      <c r="M66" s="57">
        <f t="shared" si="7"/>
        <v>2.5527740248776354E-5</v>
      </c>
      <c r="N66" s="57">
        <f t="shared" si="3"/>
        <v>1.4386308652139683E-6</v>
      </c>
      <c r="O66" s="87">
        <f t="shared" si="4"/>
        <v>1.659303116170463E-3</v>
      </c>
      <c r="P66" s="87">
        <f t="shared" si="5"/>
        <v>3.6621563055014411E-5</v>
      </c>
      <c r="Q66" s="87">
        <f t="shared" si="6"/>
        <v>2.7546279702136013E-6</v>
      </c>
      <c r="R66" s="27" t="s">
        <v>30</v>
      </c>
    </row>
    <row r="67" spans="1:18" ht="18" x14ac:dyDescent="0.35">
      <c r="A67" s="6" t="s">
        <v>31</v>
      </c>
      <c r="B67" s="6" t="s">
        <v>86</v>
      </c>
      <c r="C67" s="6" t="s">
        <v>129</v>
      </c>
      <c r="D67" s="6" t="s">
        <v>221</v>
      </c>
      <c r="E67" s="32">
        <v>0.56718299999999999</v>
      </c>
      <c r="F67" s="32">
        <v>9.3593000000000037E-2</v>
      </c>
      <c r="G67" s="79">
        <v>18</v>
      </c>
      <c r="H67" s="6" t="s">
        <v>30</v>
      </c>
      <c r="I67" s="79">
        <v>55</v>
      </c>
      <c r="J67" s="6" t="s">
        <v>29</v>
      </c>
      <c r="K67" s="62">
        <f t="shared" si="0"/>
        <v>57.870545184921149</v>
      </c>
      <c r="L67" s="57">
        <f t="shared" si="1"/>
        <v>2.9132374659762108E-8</v>
      </c>
      <c r="M67" s="57">
        <f t="shared" ref="M67:M98" si="8">ABS(((0.01*F67+$F$200-(0.01*E67+$E$200))/(0.01*E67+$E$200))*100-(($F$200-$E$200)/$E$200)*100)</f>
        <v>3.8501087189501959E-6</v>
      </c>
      <c r="N67" s="57">
        <f t="shared" si="3"/>
        <v>1.6336740140983387E-6</v>
      </c>
      <c r="O67" s="87">
        <f t="shared" si="4"/>
        <v>2.1175597954226077E-4</v>
      </c>
      <c r="P67" s="87">
        <f t="shared" si="5"/>
        <v>4.1586551050218583E-5</v>
      </c>
      <c r="Q67" s="87">
        <f t="shared" si="6"/>
        <v>4.6570036100154801E-8</v>
      </c>
      <c r="R67" s="27" t="s">
        <v>30</v>
      </c>
    </row>
    <row r="68" spans="1:18" ht="18" x14ac:dyDescent="0.35">
      <c r="A68" s="6" t="s">
        <v>31</v>
      </c>
      <c r="B68" s="6" t="s">
        <v>86</v>
      </c>
      <c r="C68" s="6" t="s">
        <v>130</v>
      </c>
      <c r="D68" s="6" t="s">
        <v>224</v>
      </c>
      <c r="E68" s="32">
        <v>102.34566600000001</v>
      </c>
      <c r="F68" s="32">
        <v>137.630898</v>
      </c>
      <c r="G68" s="79">
        <v>7</v>
      </c>
      <c r="H68" s="6" t="s">
        <v>30</v>
      </c>
      <c r="I68" s="79">
        <v>0.34864134164192551</v>
      </c>
      <c r="J68" s="6" t="s">
        <v>29</v>
      </c>
      <c r="K68" s="62">
        <f t="shared" ref="K68:K131" si="9">SQRT(G68^2+I68^2)</f>
        <v>7.0086768212767439</v>
      </c>
      <c r="L68" s="57">
        <f t="shared" ref="L68:L131" si="10">(K68*F68)^2/F$200^2</f>
        <v>9.2401273925523601E-4</v>
      </c>
      <c r="M68" s="57">
        <f t="shared" si="8"/>
        <v>1.4128097125265526E-3</v>
      </c>
      <c r="N68" s="57">
        <f t="shared" ref="N68:N131" si="11">ABS(F68/$E$200)</f>
        <v>2.4023593815736106E-3</v>
      </c>
      <c r="O68" s="87">
        <f t="shared" ref="O68:O131" si="12">IF(J68="N",N68*I68*SQRT(2),M68*I68)</f>
        <v>4.9256387366000036E-4</v>
      </c>
      <c r="P68" s="87">
        <f t="shared" ref="P68:P131" si="13">IF(H68="Y",M68*G68,N68*G68*SQRT(2))</f>
        <v>2.3782144533809491E-2</v>
      </c>
      <c r="Q68" s="87">
        <f t="shared" ref="Q68:Q131" si="14">O68^2+P68^2</f>
        <v>5.6583301779663967E-4</v>
      </c>
      <c r="R68" s="27" t="s">
        <v>30</v>
      </c>
    </row>
    <row r="69" spans="1:18" ht="18" x14ac:dyDescent="0.35">
      <c r="A69" s="6" t="s">
        <v>31</v>
      </c>
      <c r="B69" s="6" t="s">
        <v>86</v>
      </c>
      <c r="C69" s="6" t="s">
        <v>130</v>
      </c>
      <c r="D69" s="6" t="s">
        <v>220</v>
      </c>
      <c r="E69" s="32">
        <v>0.26056400000000002</v>
      </c>
      <c r="F69" s="32">
        <v>0.17838000000000001</v>
      </c>
      <c r="G69" s="79">
        <v>7</v>
      </c>
      <c r="H69" s="6" t="s">
        <v>30</v>
      </c>
      <c r="I69" s="79">
        <v>40</v>
      </c>
      <c r="J69" s="6" t="s">
        <v>29</v>
      </c>
      <c r="K69" s="62">
        <f t="shared" si="9"/>
        <v>40.607881008493905</v>
      </c>
      <c r="L69" s="57">
        <f t="shared" si="10"/>
        <v>5.2105909089562753E-8</v>
      </c>
      <c r="M69" s="57">
        <f t="shared" si="8"/>
        <v>5.9438727362248756E-7</v>
      </c>
      <c r="N69" s="57">
        <f t="shared" si="11"/>
        <v>3.1136385267580008E-6</v>
      </c>
      <c r="O69" s="87">
        <f t="shared" si="12"/>
        <v>2.3775490944899502E-5</v>
      </c>
      <c r="P69" s="87">
        <f t="shared" si="13"/>
        <v>3.0823448830079839E-5</v>
      </c>
      <c r="Q69" s="87">
        <f t="shared" si="14"/>
        <v>1.5153589674515483E-9</v>
      </c>
      <c r="R69" s="27" t="s">
        <v>30</v>
      </c>
    </row>
    <row r="70" spans="1:18" ht="18" x14ac:dyDescent="0.35">
      <c r="A70" s="6" t="s">
        <v>31</v>
      </c>
      <c r="B70" s="6" t="s">
        <v>86</v>
      </c>
      <c r="C70" s="6" t="s">
        <v>130</v>
      </c>
      <c r="D70" s="6" t="s">
        <v>221</v>
      </c>
      <c r="E70" s="32">
        <v>0.56055299999999997</v>
      </c>
      <c r="F70" s="32">
        <v>0.74190100000000003</v>
      </c>
      <c r="G70" s="79">
        <v>7</v>
      </c>
      <c r="H70" s="6" t="s">
        <v>30</v>
      </c>
      <c r="I70" s="79">
        <v>40</v>
      </c>
      <c r="J70" s="6" t="s">
        <v>29</v>
      </c>
      <c r="K70" s="62">
        <f t="shared" si="9"/>
        <v>40.607881008493905</v>
      </c>
      <c r="L70" s="57">
        <f t="shared" si="10"/>
        <v>9.0133569640990248E-7</v>
      </c>
      <c r="M70" s="57">
        <f t="shared" si="8"/>
        <v>7.5302649520381237E-6</v>
      </c>
      <c r="N70" s="57">
        <f t="shared" si="11"/>
        <v>1.2949946948314202E-5</v>
      </c>
      <c r="O70" s="87">
        <f t="shared" si="12"/>
        <v>3.0121059808152495E-4</v>
      </c>
      <c r="P70" s="87">
        <f t="shared" si="13"/>
        <v>1.2819793424422615E-4</v>
      </c>
      <c r="Q70" s="87">
        <f t="shared" si="14"/>
        <v>1.071625347411169E-7</v>
      </c>
      <c r="R70" s="27" t="s">
        <v>30</v>
      </c>
    </row>
    <row r="71" spans="1:18" ht="18" x14ac:dyDescent="0.35">
      <c r="A71" s="6" t="s">
        <v>31</v>
      </c>
      <c r="B71" s="6" t="s">
        <v>86</v>
      </c>
      <c r="C71" s="6" t="s">
        <v>131</v>
      </c>
      <c r="D71" s="6" t="s">
        <v>224</v>
      </c>
      <c r="E71" s="32">
        <v>0.224384</v>
      </c>
      <c r="F71" s="32">
        <v>0</v>
      </c>
      <c r="G71" s="79">
        <v>10</v>
      </c>
      <c r="H71" s="79" t="s">
        <v>30</v>
      </c>
      <c r="I71" s="79">
        <v>15</v>
      </c>
      <c r="J71" s="6" t="s">
        <v>30</v>
      </c>
      <c r="K71" s="62">
        <f t="shared" si="9"/>
        <v>18.027756377319946</v>
      </c>
      <c r="L71" s="57">
        <f t="shared" si="10"/>
        <v>0</v>
      </c>
      <c r="M71" s="57">
        <f t="shared" si="8"/>
        <v>2.1694464393817725E-6</v>
      </c>
      <c r="N71" s="57">
        <f t="shared" si="11"/>
        <v>0</v>
      </c>
      <c r="O71" s="87">
        <f t="shared" si="12"/>
        <v>0</v>
      </c>
      <c r="P71" s="87">
        <f t="shared" si="13"/>
        <v>0</v>
      </c>
      <c r="Q71" s="87">
        <f t="shared" si="14"/>
        <v>0</v>
      </c>
      <c r="R71" s="27" t="s">
        <v>30</v>
      </c>
    </row>
    <row r="72" spans="1:18" ht="18" x14ac:dyDescent="0.35">
      <c r="A72" s="6" t="s">
        <v>31</v>
      </c>
      <c r="B72" s="6" t="s">
        <v>86</v>
      </c>
      <c r="C72" s="6" t="s">
        <v>131</v>
      </c>
      <c r="D72" s="6" t="s">
        <v>220</v>
      </c>
      <c r="E72" s="32">
        <v>7.6000000000000031E-5</v>
      </c>
      <c r="F72" s="32">
        <v>0</v>
      </c>
      <c r="G72" s="79">
        <v>10</v>
      </c>
      <c r="H72" s="79" t="s">
        <v>30</v>
      </c>
      <c r="I72" s="79">
        <v>60</v>
      </c>
      <c r="J72" s="6" t="s">
        <v>30</v>
      </c>
      <c r="K72" s="62">
        <f t="shared" si="9"/>
        <v>60.827625302982199</v>
      </c>
      <c r="L72" s="57">
        <f t="shared" si="10"/>
        <v>0</v>
      </c>
      <c r="M72" s="57">
        <f t="shared" si="8"/>
        <v>7.3480777018630761E-10</v>
      </c>
      <c r="N72" s="57">
        <f t="shared" si="11"/>
        <v>0</v>
      </c>
      <c r="O72" s="87">
        <f t="shared" si="12"/>
        <v>0</v>
      </c>
      <c r="P72" s="87">
        <f t="shared" si="13"/>
        <v>0</v>
      </c>
      <c r="Q72" s="87">
        <f t="shared" si="14"/>
        <v>0</v>
      </c>
      <c r="R72" s="27" t="s">
        <v>30</v>
      </c>
    </row>
    <row r="73" spans="1:18" ht="18" x14ac:dyDescent="0.35">
      <c r="A73" s="6" t="s">
        <v>31</v>
      </c>
      <c r="B73" s="6" t="s">
        <v>86</v>
      </c>
      <c r="C73" s="6" t="s">
        <v>131</v>
      </c>
      <c r="D73" s="6" t="s">
        <v>221</v>
      </c>
      <c r="E73" s="32">
        <v>9.0100000000000011E-4</v>
      </c>
      <c r="F73" s="32">
        <v>0</v>
      </c>
      <c r="G73" s="79">
        <v>10</v>
      </c>
      <c r="H73" s="79" t="s">
        <v>30</v>
      </c>
      <c r="I73" s="79">
        <v>60</v>
      </c>
      <c r="J73" s="6" t="s">
        <v>30</v>
      </c>
      <c r="K73" s="62">
        <f t="shared" si="9"/>
        <v>60.827625302982199</v>
      </c>
      <c r="L73" s="57">
        <f t="shared" si="10"/>
        <v>0</v>
      </c>
      <c r="M73" s="57">
        <f t="shared" si="8"/>
        <v>8.7112823621282587E-9</v>
      </c>
      <c r="N73" s="57">
        <f t="shared" si="11"/>
        <v>0</v>
      </c>
      <c r="O73" s="87">
        <f t="shared" si="12"/>
        <v>0</v>
      </c>
      <c r="P73" s="87">
        <f t="shared" si="13"/>
        <v>0</v>
      </c>
      <c r="Q73" s="87">
        <f t="shared" si="14"/>
        <v>0</v>
      </c>
      <c r="R73" s="27" t="s">
        <v>30</v>
      </c>
    </row>
    <row r="74" spans="1:18" ht="18" x14ac:dyDescent="0.35">
      <c r="A74" s="6" t="s">
        <v>31</v>
      </c>
      <c r="B74" s="6" t="s">
        <v>86</v>
      </c>
      <c r="C74" s="6" t="s">
        <v>132</v>
      </c>
      <c r="D74" s="6" t="s">
        <v>224</v>
      </c>
      <c r="E74" s="32">
        <v>121.64131599999999</v>
      </c>
      <c r="F74" s="32">
        <v>223.78132799999997</v>
      </c>
      <c r="G74" s="79">
        <v>8.5</v>
      </c>
      <c r="H74" s="79" t="s">
        <v>30</v>
      </c>
      <c r="I74" s="79">
        <v>1.7</v>
      </c>
      <c r="J74" s="6" t="s">
        <v>30</v>
      </c>
      <c r="K74" s="62">
        <f t="shared" si="9"/>
        <v>8.6683331731077349</v>
      </c>
      <c r="L74" s="57">
        <f t="shared" si="10"/>
        <v>3.7367400509301756E-3</v>
      </c>
      <c r="M74" s="57">
        <f t="shared" si="8"/>
        <v>2.7299811729832868E-3</v>
      </c>
      <c r="N74" s="57">
        <f t="shared" si="11"/>
        <v>3.9061226843248613E-3</v>
      </c>
      <c r="O74" s="87">
        <f t="shared" si="12"/>
        <v>9.3909558499912123E-3</v>
      </c>
      <c r="P74" s="87">
        <f t="shared" si="13"/>
        <v>4.6954779249956058E-2</v>
      </c>
      <c r="Q74" s="87">
        <f t="shared" si="14"/>
        <v>2.2929413461885884E-3</v>
      </c>
      <c r="R74" s="27" t="s">
        <v>30</v>
      </c>
    </row>
    <row r="75" spans="1:18" ht="18" x14ac:dyDescent="0.35">
      <c r="A75" s="6" t="s">
        <v>31</v>
      </c>
      <c r="B75" s="6" t="s">
        <v>86</v>
      </c>
      <c r="C75" s="6" t="s">
        <v>132</v>
      </c>
      <c r="D75" s="6" t="s">
        <v>220</v>
      </c>
      <c r="E75" s="32">
        <v>1.4808599999999998</v>
      </c>
      <c r="F75" s="32">
        <v>2.7200209999999996</v>
      </c>
      <c r="G75" s="79">
        <v>8.5</v>
      </c>
      <c r="H75" s="79" t="s">
        <v>30</v>
      </c>
      <c r="I75" s="79">
        <v>130</v>
      </c>
      <c r="J75" s="6" t="s">
        <v>29</v>
      </c>
      <c r="K75" s="62">
        <f t="shared" si="9"/>
        <v>130.27758824909219</v>
      </c>
      <c r="L75" s="57">
        <f t="shared" si="10"/>
        <v>1.2469755464504647E-4</v>
      </c>
      <c r="M75" s="57">
        <f t="shared" si="8"/>
        <v>3.3160568520429479E-5</v>
      </c>
      <c r="N75" s="57">
        <f t="shared" si="11"/>
        <v>4.7478204839056072E-5</v>
      </c>
      <c r="O75" s="87">
        <f t="shared" si="12"/>
        <v>4.3108739076558322E-3</v>
      </c>
      <c r="P75" s="87">
        <f t="shared" si="13"/>
        <v>5.7072673020442863E-4</v>
      </c>
      <c r="Q75" s="87">
        <f t="shared" si="14"/>
        <v>1.8909362848277704E-5</v>
      </c>
      <c r="R75" s="27" t="s">
        <v>30</v>
      </c>
    </row>
    <row r="76" spans="1:18" ht="18" x14ac:dyDescent="0.35">
      <c r="A76" s="6" t="s">
        <v>31</v>
      </c>
      <c r="B76" s="6" t="s">
        <v>86</v>
      </c>
      <c r="C76" s="6" t="s">
        <v>132</v>
      </c>
      <c r="D76" s="6" t="s">
        <v>221</v>
      </c>
      <c r="E76" s="32">
        <v>1.4152659999999999</v>
      </c>
      <c r="F76" s="32">
        <v>2.5390259999999998</v>
      </c>
      <c r="G76" s="79">
        <v>8.5</v>
      </c>
      <c r="H76" s="79" t="s">
        <v>30</v>
      </c>
      <c r="I76" s="79">
        <v>130</v>
      </c>
      <c r="J76" s="6" t="s">
        <v>29</v>
      </c>
      <c r="K76" s="62">
        <f t="shared" si="9"/>
        <v>130.27758824909219</v>
      </c>
      <c r="L76" s="57">
        <f t="shared" si="10"/>
        <v>1.0865450037615439E-4</v>
      </c>
      <c r="M76" s="57">
        <f t="shared" si="8"/>
        <v>3.0635478559304374E-5</v>
      </c>
      <c r="N76" s="57">
        <f t="shared" si="11"/>
        <v>4.4318921258214251E-5</v>
      </c>
      <c r="O76" s="87">
        <f t="shared" si="12"/>
        <v>3.9826122127095687E-3</v>
      </c>
      <c r="P76" s="87">
        <f t="shared" si="13"/>
        <v>5.3274956586145091E-4</v>
      </c>
      <c r="Q76" s="87">
        <f t="shared" si="14"/>
        <v>1.6145022136748969E-5</v>
      </c>
      <c r="R76" s="27" t="s">
        <v>30</v>
      </c>
    </row>
    <row r="77" spans="1:18" ht="18" x14ac:dyDescent="0.35">
      <c r="A77" s="6" t="s">
        <v>31</v>
      </c>
      <c r="B77" s="6" t="s">
        <v>86</v>
      </c>
      <c r="C77" s="6" t="s">
        <v>133</v>
      </c>
      <c r="D77" s="6" t="s">
        <v>220</v>
      </c>
      <c r="E77" s="32">
        <v>191.99853399999998</v>
      </c>
      <c r="F77" s="32">
        <v>170.03835599999999</v>
      </c>
      <c r="G77" s="79">
        <v>17</v>
      </c>
      <c r="H77" s="79" t="s">
        <v>30</v>
      </c>
      <c r="I77" s="79">
        <v>140</v>
      </c>
      <c r="J77" s="6" t="s">
        <v>29</v>
      </c>
      <c r="K77" s="62">
        <f t="shared" si="9"/>
        <v>141.02836594104039</v>
      </c>
      <c r="L77" s="57">
        <f t="shared" si="10"/>
        <v>0.57105869050242097</v>
      </c>
      <c r="M77" s="57">
        <f t="shared" si="8"/>
        <v>1.111668026126722E-3</v>
      </c>
      <c r="N77" s="57">
        <f t="shared" si="11"/>
        <v>2.9680343999786544E-3</v>
      </c>
      <c r="O77" s="87">
        <f t="shared" si="12"/>
        <v>0.15563352365774108</v>
      </c>
      <c r="P77" s="87">
        <f t="shared" si="13"/>
        <v>7.1356386534674979E-2</v>
      </c>
      <c r="Q77" s="87">
        <f t="shared" si="14"/>
        <v>2.9313527585410597E-2</v>
      </c>
      <c r="R77" s="27" t="s">
        <v>30</v>
      </c>
    </row>
    <row r="78" spans="1:18" ht="18" x14ac:dyDescent="0.35">
      <c r="A78" s="6" t="s">
        <v>31</v>
      </c>
      <c r="B78" s="6" t="s">
        <v>86</v>
      </c>
      <c r="C78" s="6" t="s">
        <v>133</v>
      </c>
      <c r="D78" s="6" t="s">
        <v>221</v>
      </c>
      <c r="E78" s="32">
        <v>26.694054000000001</v>
      </c>
      <c r="F78" s="32">
        <v>38.081747</v>
      </c>
      <c r="G78" s="79">
        <v>17</v>
      </c>
      <c r="H78" s="79" t="s">
        <v>30</v>
      </c>
      <c r="I78" s="79">
        <v>160</v>
      </c>
      <c r="J78" s="6" t="s">
        <v>29</v>
      </c>
      <c r="K78" s="62">
        <f t="shared" si="9"/>
        <v>160.90059042775448</v>
      </c>
      <c r="L78" s="57">
        <f t="shared" si="10"/>
        <v>3.7284043410173051E-2</v>
      </c>
      <c r="M78" s="57">
        <f t="shared" si="8"/>
        <v>4.0662808491020996E-4</v>
      </c>
      <c r="N78" s="57">
        <f t="shared" si="11"/>
        <v>6.647202299890733E-4</v>
      </c>
      <c r="O78" s="87">
        <f t="shared" si="12"/>
        <v>6.5060493585633594E-2</v>
      </c>
      <c r="P78" s="87">
        <f t="shared" si="13"/>
        <v>1.5980958195383279E-2</v>
      </c>
      <c r="Q78" s="87">
        <f t="shared" si="14"/>
        <v>4.4882588504488582E-3</v>
      </c>
      <c r="R78" s="27" t="s">
        <v>30</v>
      </c>
    </row>
    <row r="79" spans="1:18" ht="18" x14ac:dyDescent="0.35">
      <c r="A79" s="6" t="s">
        <v>31</v>
      </c>
      <c r="B79" s="6" t="s">
        <v>87</v>
      </c>
      <c r="C79" s="6" t="s">
        <v>134</v>
      </c>
      <c r="D79" s="6" t="s">
        <v>224</v>
      </c>
      <c r="E79" s="32">
        <v>1042.738867</v>
      </c>
      <c r="F79" s="32">
        <v>849.97538999999983</v>
      </c>
      <c r="G79" s="79">
        <v>15</v>
      </c>
      <c r="H79" s="79" t="s">
        <v>30</v>
      </c>
      <c r="I79" s="79">
        <v>1.7</v>
      </c>
      <c r="J79" s="6" t="s">
        <v>30</v>
      </c>
      <c r="K79" s="62">
        <f t="shared" si="9"/>
        <v>15.09602596712128</v>
      </c>
      <c r="L79" s="57">
        <f t="shared" si="10"/>
        <v>0.16349782281963246</v>
      </c>
      <c r="M79" s="57">
        <f t="shared" si="8"/>
        <v>4.7538561969204807E-3</v>
      </c>
      <c r="N79" s="57">
        <f t="shared" si="11"/>
        <v>1.4836394893486694E-2</v>
      </c>
      <c r="O79" s="87">
        <f t="shared" si="12"/>
        <v>3.5669112487656085E-2</v>
      </c>
      <c r="P79" s="87">
        <f t="shared" si="13"/>
        <v>0.31472746312637723</v>
      </c>
      <c r="Q79" s="87">
        <f t="shared" si="14"/>
        <v>0.1003256616316222</v>
      </c>
      <c r="R79" s="27" t="s">
        <v>30</v>
      </c>
    </row>
    <row r="80" spans="1:18" ht="18" x14ac:dyDescent="0.35">
      <c r="A80" s="6" t="s">
        <v>31</v>
      </c>
      <c r="B80" s="6" t="s">
        <v>87</v>
      </c>
      <c r="C80" s="6" t="s">
        <v>134</v>
      </c>
      <c r="D80" s="6" t="s">
        <v>220</v>
      </c>
      <c r="E80" s="32">
        <v>2.9708460000000008</v>
      </c>
      <c r="F80" s="32">
        <v>1.8475000000000004</v>
      </c>
      <c r="G80" s="79">
        <v>15</v>
      </c>
      <c r="H80" s="79" t="s">
        <v>30</v>
      </c>
      <c r="I80" s="79">
        <v>45</v>
      </c>
      <c r="J80" s="6" t="s">
        <v>29</v>
      </c>
      <c r="K80" s="62">
        <f t="shared" si="9"/>
        <v>47.434164902525687</v>
      </c>
      <c r="L80" s="57">
        <f t="shared" si="10"/>
        <v>7.6265024627589555E-6</v>
      </c>
      <c r="M80" s="57">
        <f t="shared" si="8"/>
        <v>3.5247827057105496E-6</v>
      </c>
      <c r="N80" s="57">
        <f t="shared" si="11"/>
        <v>3.2248274347939271E-5</v>
      </c>
      <c r="O80" s="87">
        <f t="shared" si="12"/>
        <v>1.5861522175697473E-4</v>
      </c>
      <c r="P80" s="87">
        <f t="shared" si="13"/>
        <v>6.8408920418976148E-4</v>
      </c>
      <c r="Q80" s="87">
        <f t="shared" si="14"/>
        <v>4.9313682786199543E-7</v>
      </c>
      <c r="R80" s="27" t="s">
        <v>30</v>
      </c>
    </row>
    <row r="81" spans="1:18" ht="18" x14ac:dyDescent="0.35">
      <c r="A81" s="6" t="s">
        <v>31</v>
      </c>
      <c r="B81" s="6" t="s">
        <v>87</v>
      </c>
      <c r="C81" s="6" t="s">
        <v>134</v>
      </c>
      <c r="D81" s="6" t="s">
        <v>221</v>
      </c>
      <c r="E81" s="32">
        <v>7.8797970000000008</v>
      </c>
      <c r="F81" s="32">
        <v>6.0836699999999997</v>
      </c>
      <c r="G81" s="79">
        <v>15</v>
      </c>
      <c r="H81" s="79" t="s">
        <v>30</v>
      </c>
      <c r="I81" s="79">
        <v>50</v>
      </c>
      <c r="J81" s="6" t="s">
        <v>29</v>
      </c>
      <c r="K81" s="62">
        <f t="shared" si="9"/>
        <v>52.201532544552748</v>
      </c>
      <c r="L81" s="57">
        <f t="shared" si="10"/>
        <v>1.0015480872508145E-4</v>
      </c>
      <c r="M81" s="57">
        <f t="shared" si="8"/>
        <v>3.0005491609585988E-5</v>
      </c>
      <c r="N81" s="57">
        <f t="shared" si="11"/>
        <v>1.0619099280234244E-4</v>
      </c>
      <c r="O81" s="87">
        <f t="shared" si="12"/>
        <v>1.5002745804792994E-3</v>
      </c>
      <c r="P81" s="87">
        <f t="shared" si="13"/>
        <v>2.2526511333440459E-3</v>
      </c>
      <c r="Q81" s="87">
        <f t="shared" si="14"/>
        <v>7.3252609453885527E-6</v>
      </c>
      <c r="R81" s="27" t="s">
        <v>30</v>
      </c>
    </row>
    <row r="82" spans="1:18" ht="18" x14ac:dyDescent="0.35">
      <c r="A82" s="6" t="s">
        <v>31</v>
      </c>
      <c r="B82" s="6" t="s">
        <v>87</v>
      </c>
      <c r="C82" s="6" t="s">
        <v>135</v>
      </c>
      <c r="D82" s="6" t="s">
        <v>224</v>
      </c>
      <c r="E82" s="32">
        <v>1.1730160000000001</v>
      </c>
      <c r="F82" s="32">
        <v>0</v>
      </c>
      <c r="G82" s="79">
        <v>20</v>
      </c>
      <c r="H82" s="79" t="s">
        <v>30</v>
      </c>
      <c r="I82" s="79">
        <v>1</v>
      </c>
      <c r="J82" s="6" t="s">
        <v>30</v>
      </c>
      <c r="K82" s="62">
        <f t="shared" si="9"/>
        <v>20.024984394500787</v>
      </c>
      <c r="L82" s="57">
        <f t="shared" si="10"/>
        <v>0</v>
      </c>
      <c r="M82" s="57">
        <f t="shared" si="8"/>
        <v>1.1341249674501341E-5</v>
      </c>
      <c r="N82" s="57">
        <f t="shared" si="11"/>
        <v>0</v>
      </c>
      <c r="O82" s="87">
        <f t="shared" si="12"/>
        <v>0</v>
      </c>
      <c r="P82" s="87">
        <f t="shared" si="13"/>
        <v>0</v>
      </c>
      <c r="Q82" s="87">
        <f t="shared" si="14"/>
        <v>0</v>
      </c>
      <c r="R82" s="27" t="s">
        <v>30</v>
      </c>
    </row>
    <row r="83" spans="1:18" ht="18" x14ac:dyDescent="0.35">
      <c r="A83" s="6" t="s">
        <v>31</v>
      </c>
      <c r="B83" s="6" t="s">
        <v>87</v>
      </c>
      <c r="C83" s="6" t="s">
        <v>135</v>
      </c>
      <c r="D83" s="6" t="s">
        <v>220</v>
      </c>
      <c r="E83" s="32">
        <v>1.2530000000000002E-3</v>
      </c>
      <c r="F83" s="32">
        <v>0</v>
      </c>
      <c r="G83" s="79">
        <v>20</v>
      </c>
      <c r="H83" s="79" t="s">
        <v>30</v>
      </c>
      <c r="I83" s="79">
        <v>60</v>
      </c>
      <c r="J83" s="6" t="s">
        <v>30</v>
      </c>
      <c r="K83" s="62">
        <f t="shared" si="9"/>
        <v>63.245553203367585</v>
      </c>
      <c r="L83" s="57">
        <f t="shared" si="10"/>
        <v>0</v>
      </c>
      <c r="M83" s="57">
        <f t="shared" si="8"/>
        <v>1.2114576009025768E-8</v>
      </c>
      <c r="N83" s="57">
        <f t="shared" si="11"/>
        <v>0</v>
      </c>
      <c r="O83" s="87">
        <f t="shared" si="12"/>
        <v>0</v>
      </c>
      <c r="P83" s="87">
        <f t="shared" si="13"/>
        <v>0</v>
      </c>
      <c r="Q83" s="87">
        <f t="shared" si="14"/>
        <v>0</v>
      </c>
      <c r="R83" s="27" t="s">
        <v>30</v>
      </c>
    </row>
    <row r="84" spans="1:18" ht="18" x14ac:dyDescent="0.35">
      <c r="A84" s="6" t="s">
        <v>31</v>
      </c>
      <c r="B84" s="6" t="s">
        <v>87</v>
      </c>
      <c r="C84" s="6" t="s">
        <v>135</v>
      </c>
      <c r="D84" s="6" t="s">
        <v>221</v>
      </c>
      <c r="E84" s="32">
        <v>1.1197000000000002E-2</v>
      </c>
      <c r="F84" s="32">
        <v>0</v>
      </c>
      <c r="G84" s="79">
        <v>20</v>
      </c>
      <c r="H84" s="79" t="s">
        <v>30</v>
      </c>
      <c r="I84" s="79">
        <v>60</v>
      </c>
      <c r="J84" s="6" t="s">
        <v>30</v>
      </c>
      <c r="K84" s="62">
        <f t="shared" si="9"/>
        <v>63.245553203367585</v>
      </c>
      <c r="L84" s="57">
        <f t="shared" si="10"/>
        <v>0</v>
      </c>
      <c r="M84" s="57">
        <f t="shared" si="8"/>
        <v>1.0825769436451083E-7</v>
      </c>
      <c r="N84" s="57">
        <f t="shared" si="11"/>
        <v>0</v>
      </c>
      <c r="O84" s="87">
        <f t="shared" si="12"/>
        <v>0</v>
      </c>
      <c r="P84" s="87">
        <f t="shared" si="13"/>
        <v>0</v>
      </c>
      <c r="Q84" s="87">
        <f t="shared" si="14"/>
        <v>0</v>
      </c>
      <c r="R84" s="27" t="s">
        <v>30</v>
      </c>
    </row>
    <row r="85" spans="1:18" ht="18" x14ac:dyDescent="0.35">
      <c r="A85" s="6" t="s">
        <v>31</v>
      </c>
      <c r="B85" s="6" t="s">
        <v>87</v>
      </c>
      <c r="C85" s="6" t="s">
        <v>136</v>
      </c>
      <c r="D85" s="6" t="s">
        <v>224</v>
      </c>
      <c r="E85" s="32">
        <v>55.859432000000339</v>
      </c>
      <c r="F85" s="32">
        <v>258.30498000000028</v>
      </c>
      <c r="G85" s="79">
        <v>20</v>
      </c>
      <c r="H85" s="79" t="s">
        <v>30</v>
      </c>
      <c r="I85" s="79">
        <v>0.50252337061801344</v>
      </c>
      <c r="J85" s="6" t="s">
        <v>29</v>
      </c>
      <c r="K85" s="62">
        <f t="shared" si="9"/>
        <v>20.006312247338769</v>
      </c>
      <c r="L85" s="57">
        <f t="shared" si="10"/>
        <v>2.6520007746441358E-2</v>
      </c>
      <c r="M85" s="57">
        <f t="shared" si="8"/>
        <v>3.9686229742628143E-3</v>
      </c>
      <c r="N85" s="57">
        <f t="shared" si="11"/>
        <v>4.5087360543864538E-3</v>
      </c>
      <c r="O85" s="87">
        <f t="shared" si="12"/>
        <v>1.9943257937386351E-3</v>
      </c>
      <c r="P85" s="87">
        <f t="shared" si="13"/>
        <v>0.12752631354547761</v>
      </c>
      <c r="Q85" s="87">
        <f t="shared" si="14"/>
        <v>1.6266937981871035E-2</v>
      </c>
      <c r="R85" s="27" t="s">
        <v>30</v>
      </c>
    </row>
    <row r="86" spans="1:18" ht="18" x14ac:dyDescent="0.35">
      <c r="A86" s="6" t="s">
        <v>31</v>
      </c>
      <c r="B86" s="6" t="s">
        <v>87</v>
      </c>
      <c r="C86" s="6" t="s">
        <v>136</v>
      </c>
      <c r="D86" s="6" t="s">
        <v>220</v>
      </c>
      <c r="E86" s="32">
        <v>7.5507000000000463E-2</v>
      </c>
      <c r="F86" s="32">
        <v>0.35000000000000042</v>
      </c>
      <c r="G86" s="79">
        <v>20</v>
      </c>
      <c r="H86" s="79" t="s">
        <v>30</v>
      </c>
      <c r="I86" s="79">
        <v>60</v>
      </c>
      <c r="J86" s="6" t="s">
        <v>29</v>
      </c>
      <c r="K86" s="62">
        <f t="shared" si="9"/>
        <v>63.245553203367585</v>
      </c>
      <c r="L86" s="57">
        <f t="shared" si="10"/>
        <v>4.8659773451125984E-7</v>
      </c>
      <c r="M86" s="57">
        <f t="shared" si="8"/>
        <v>5.3792445768863217E-6</v>
      </c>
      <c r="N86" s="57">
        <f t="shared" si="11"/>
        <v>6.1092806613146178E-6</v>
      </c>
      <c r="O86" s="87">
        <f t="shared" si="12"/>
        <v>3.227546746131793E-4</v>
      </c>
      <c r="P86" s="87">
        <f t="shared" si="13"/>
        <v>1.7279655135149608E-4</v>
      </c>
      <c r="Q86" s="87">
        <f t="shared" si="14"/>
        <v>1.3402922814362947E-7</v>
      </c>
      <c r="R86" s="27" t="s">
        <v>30</v>
      </c>
    </row>
    <row r="87" spans="1:18" ht="18" x14ac:dyDescent="0.35">
      <c r="A87" s="6" t="s">
        <v>31</v>
      </c>
      <c r="B87" s="6" t="s">
        <v>87</v>
      </c>
      <c r="C87" s="6" t="s">
        <v>136</v>
      </c>
      <c r="D87" s="6" t="s">
        <v>221</v>
      </c>
      <c r="E87" s="32">
        <v>0.30255600000000182</v>
      </c>
      <c r="F87" s="32">
        <v>1.3910640000000019</v>
      </c>
      <c r="G87" s="79">
        <v>20</v>
      </c>
      <c r="H87" s="79" t="s">
        <v>30</v>
      </c>
      <c r="I87" s="79">
        <v>60</v>
      </c>
      <c r="J87" s="6" t="s">
        <v>29</v>
      </c>
      <c r="K87" s="62">
        <f t="shared" si="9"/>
        <v>63.245553203367585</v>
      </c>
      <c r="L87" s="57">
        <f t="shared" si="10"/>
        <v>7.6864926603707718E-6</v>
      </c>
      <c r="M87" s="57">
        <f t="shared" si="8"/>
        <v>2.1355893885299793E-5</v>
      </c>
      <c r="N87" s="57">
        <f t="shared" si="11"/>
        <v>2.4281143982431307E-5</v>
      </c>
      <c r="O87" s="87">
        <f t="shared" si="12"/>
        <v>1.2813536331179876E-3</v>
      </c>
      <c r="P87" s="87">
        <f t="shared" si="13"/>
        <v>6.8677446259776437E-4</v>
      </c>
      <c r="Q87" s="87">
        <f t="shared" si="14"/>
        <v>2.1135262955811141E-6</v>
      </c>
      <c r="R87" s="27" t="s">
        <v>30</v>
      </c>
    </row>
    <row r="88" spans="1:18" ht="18" x14ac:dyDescent="0.35">
      <c r="A88" s="6" t="s">
        <v>31</v>
      </c>
      <c r="B88" s="6" t="s">
        <v>87</v>
      </c>
      <c r="C88" s="6" t="s">
        <v>137</v>
      </c>
      <c r="D88" s="6" t="s">
        <v>224</v>
      </c>
      <c r="E88" s="32">
        <v>23.965078999999999</v>
      </c>
      <c r="F88" s="32">
        <v>0</v>
      </c>
      <c r="G88" s="79">
        <v>10</v>
      </c>
      <c r="H88" s="79" t="s">
        <v>30</v>
      </c>
      <c r="I88" s="79">
        <v>2</v>
      </c>
      <c r="J88" s="6" t="s">
        <v>30</v>
      </c>
      <c r="K88" s="62">
        <f t="shared" si="9"/>
        <v>10.198039027185569</v>
      </c>
      <c r="L88" s="57">
        <f t="shared" si="10"/>
        <v>0</v>
      </c>
      <c r="M88" s="57">
        <f t="shared" si="8"/>
        <v>2.3170431013141979E-4</v>
      </c>
      <c r="N88" s="57">
        <f t="shared" si="11"/>
        <v>0</v>
      </c>
      <c r="O88" s="87">
        <f t="shared" si="12"/>
        <v>0</v>
      </c>
      <c r="P88" s="87">
        <f t="shared" si="13"/>
        <v>0</v>
      </c>
      <c r="Q88" s="87">
        <f t="shared" si="14"/>
        <v>0</v>
      </c>
      <c r="R88" s="27" t="s">
        <v>30</v>
      </c>
    </row>
    <row r="89" spans="1:18" ht="18" x14ac:dyDescent="0.35">
      <c r="A89" s="6" t="s">
        <v>31</v>
      </c>
      <c r="B89" s="6" t="s">
        <v>87</v>
      </c>
      <c r="C89" s="6" t="s">
        <v>137</v>
      </c>
      <c r="D89" s="6" t="s">
        <v>220</v>
      </c>
      <c r="E89" s="32">
        <v>0.28135599999999999</v>
      </c>
      <c r="F89" s="32">
        <v>0</v>
      </c>
      <c r="G89" s="79">
        <v>10</v>
      </c>
      <c r="H89" s="79" t="s">
        <v>30</v>
      </c>
      <c r="I89" s="79">
        <v>60</v>
      </c>
      <c r="J89" s="6" t="s">
        <v>30</v>
      </c>
      <c r="K89" s="62">
        <f t="shared" si="9"/>
        <v>60.827625302982199</v>
      </c>
      <c r="L89" s="57">
        <f t="shared" si="10"/>
        <v>0</v>
      </c>
      <c r="M89" s="57">
        <f t="shared" si="8"/>
        <v>2.7202775925161404E-6</v>
      </c>
      <c r="N89" s="57">
        <f t="shared" si="11"/>
        <v>0</v>
      </c>
      <c r="O89" s="87">
        <f t="shared" si="12"/>
        <v>0</v>
      </c>
      <c r="P89" s="87">
        <f t="shared" si="13"/>
        <v>0</v>
      </c>
      <c r="Q89" s="87">
        <f t="shared" si="14"/>
        <v>0</v>
      </c>
      <c r="R89" s="27" t="s">
        <v>30</v>
      </c>
    </row>
    <row r="90" spans="1:18" ht="18" x14ac:dyDescent="0.35">
      <c r="A90" s="6" t="s">
        <v>31</v>
      </c>
      <c r="B90" s="6" t="s">
        <v>87</v>
      </c>
      <c r="C90" s="6" t="s">
        <v>137</v>
      </c>
      <c r="D90" s="6" t="s">
        <v>221</v>
      </c>
      <c r="E90" s="32">
        <v>0.141458</v>
      </c>
      <c r="F90" s="32">
        <v>0</v>
      </c>
      <c r="G90" s="79">
        <v>10</v>
      </c>
      <c r="H90" s="79" t="s">
        <v>30</v>
      </c>
      <c r="I90" s="79">
        <v>60</v>
      </c>
      <c r="J90" s="6" t="s">
        <v>30</v>
      </c>
      <c r="K90" s="62">
        <f t="shared" si="9"/>
        <v>60.827625302982199</v>
      </c>
      <c r="L90" s="57">
        <f t="shared" si="10"/>
        <v>0</v>
      </c>
      <c r="M90" s="57">
        <f t="shared" si="8"/>
        <v>1.3676802268491883E-6</v>
      </c>
      <c r="N90" s="57">
        <f t="shared" si="11"/>
        <v>0</v>
      </c>
      <c r="O90" s="87">
        <f t="shared" si="12"/>
        <v>0</v>
      </c>
      <c r="P90" s="87">
        <f t="shared" si="13"/>
        <v>0</v>
      </c>
      <c r="Q90" s="87">
        <f t="shared" si="14"/>
        <v>0</v>
      </c>
      <c r="R90" s="27" t="s">
        <v>30</v>
      </c>
    </row>
    <row r="91" spans="1:18" ht="18" x14ac:dyDescent="0.35">
      <c r="A91" s="6" t="s">
        <v>31</v>
      </c>
      <c r="B91" s="6" t="s">
        <v>87</v>
      </c>
      <c r="C91" s="6" t="s">
        <v>138</v>
      </c>
      <c r="D91" s="6" t="s">
        <v>220</v>
      </c>
      <c r="E91" s="32">
        <v>0.34927200000000003</v>
      </c>
      <c r="F91" s="32">
        <v>0.62325000000000008</v>
      </c>
      <c r="G91" s="79">
        <v>10</v>
      </c>
      <c r="H91" s="79" t="s">
        <v>30</v>
      </c>
      <c r="I91" s="79">
        <v>60</v>
      </c>
      <c r="J91" s="6" t="s">
        <v>29</v>
      </c>
      <c r="K91" s="62">
        <f t="shared" si="9"/>
        <v>60.827625302982199</v>
      </c>
      <c r="L91" s="57">
        <f t="shared" si="10"/>
        <v>1.4272508194034334E-6</v>
      </c>
      <c r="M91" s="57">
        <f t="shared" si="8"/>
        <v>7.5019623935190793E-6</v>
      </c>
      <c r="N91" s="57">
        <f t="shared" si="11"/>
        <v>1.0878883349040946E-5</v>
      </c>
      <c r="O91" s="87">
        <f t="shared" si="12"/>
        <v>4.5011774361114476E-4</v>
      </c>
      <c r="P91" s="87">
        <f t="shared" si="13"/>
        <v>1.5385064375688544E-4</v>
      </c>
      <c r="Q91" s="87">
        <f t="shared" si="14"/>
        <v>2.2627600369799633E-7</v>
      </c>
      <c r="R91" s="27" t="s">
        <v>30</v>
      </c>
    </row>
    <row r="92" spans="1:18" ht="18" x14ac:dyDescent="0.35">
      <c r="A92" s="6" t="s">
        <v>31</v>
      </c>
      <c r="B92" s="6" t="s">
        <v>87</v>
      </c>
      <c r="C92" s="6" t="s">
        <v>138</v>
      </c>
      <c r="D92" s="6" t="s">
        <v>221</v>
      </c>
      <c r="E92" s="32">
        <v>0.25278200000000006</v>
      </c>
      <c r="F92" s="32">
        <v>0.12367000000000002</v>
      </c>
      <c r="G92" s="79">
        <v>10</v>
      </c>
      <c r="H92" s="79" t="s">
        <v>30</v>
      </c>
      <c r="I92" s="79">
        <v>60</v>
      </c>
      <c r="J92" s="6" t="s">
        <v>29</v>
      </c>
      <c r="K92" s="62">
        <f t="shared" si="9"/>
        <v>60.827625302982199</v>
      </c>
      <c r="L92" s="57">
        <f t="shared" si="10"/>
        <v>5.6195876350326953E-8</v>
      </c>
      <c r="M92" s="57">
        <f t="shared" si="8"/>
        <v>2.8534060447782394E-7</v>
      </c>
      <c r="N92" s="57">
        <f t="shared" si="11"/>
        <v>2.1586706839565084E-6</v>
      </c>
      <c r="O92" s="87">
        <f t="shared" si="12"/>
        <v>1.7120436268669437E-5</v>
      </c>
      <c r="P92" s="87">
        <f t="shared" si="13"/>
        <v>3.0528213579484993E-5</v>
      </c>
      <c r="Q92" s="87">
        <f t="shared" si="14"/>
        <v>1.2250811623842237E-9</v>
      </c>
      <c r="R92" s="27" t="s">
        <v>30</v>
      </c>
    </row>
    <row r="93" spans="1:18" ht="18" x14ac:dyDescent="0.35">
      <c r="A93" s="6" t="s">
        <v>31</v>
      </c>
      <c r="B93" s="6" t="s">
        <v>88</v>
      </c>
      <c r="C93" s="6" t="s">
        <v>139</v>
      </c>
      <c r="D93" s="6" t="s">
        <v>224</v>
      </c>
      <c r="E93" s="32">
        <v>111.49343999999999</v>
      </c>
      <c r="F93" s="32">
        <v>104.15489599999999</v>
      </c>
      <c r="G93" s="79">
        <v>55</v>
      </c>
      <c r="H93" s="79" t="s">
        <v>30</v>
      </c>
      <c r="I93" s="79">
        <v>20</v>
      </c>
      <c r="J93" s="6" t="s">
        <v>30</v>
      </c>
      <c r="K93" s="62">
        <f t="shared" si="9"/>
        <v>58.523499553598128</v>
      </c>
      <c r="L93" s="57">
        <f t="shared" si="10"/>
        <v>3.689724649983063E-2</v>
      </c>
      <c r="M93" s="57">
        <f t="shared" si="8"/>
        <v>7.4004916383785257E-4</v>
      </c>
      <c r="N93" s="57">
        <f t="shared" si="11"/>
        <v>1.8180328340400983E-3</v>
      </c>
      <c r="O93" s="87">
        <f t="shared" si="12"/>
        <v>5.1421733814782031E-2</v>
      </c>
      <c r="P93" s="87">
        <f t="shared" si="13"/>
        <v>0.14140976799065058</v>
      </c>
      <c r="Q93" s="87">
        <f t="shared" si="14"/>
        <v>2.2640917191687926E-2</v>
      </c>
      <c r="R93" s="27" t="s">
        <v>30</v>
      </c>
    </row>
    <row r="94" spans="1:18" ht="18" x14ac:dyDescent="0.35">
      <c r="A94" s="6" t="s">
        <v>31</v>
      </c>
      <c r="B94" s="6" t="s">
        <v>88</v>
      </c>
      <c r="C94" s="6" t="s">
        <v>139</v>
      </c>
      <c r="D94" s="6" t="s">
        <v>220</v>
      </c>
      <c r="E94" s="32">
        <v>10.859326999999999</v>
      </c>
      <c r="F94" s="32">
        <v>32.975655000000003</v>
      </c>
      <c r="G94" s="79">
        <v>25</v>
      </c>
      <c r="H94" s="79" t="s">
        <v>30</v>
      </c>
      <c r="I94" s="79">
        <v>100</v>
      </c>
      <c r="J94" s="6" t="s">
        <v>30</v>
      </c>
      <c r="K94" s="62">
        <f t="shared" si="9"/>
        <v>103.07764064044152</v>
      </c>
      <c r="L94" s="57">
        <f t="shared" si="10"/>
        <v>1.1473338393917813E-2</v>
      </c>
      <c r="M94" s="57">
        <f t="shared" si="8"/>
        <v>4.7059914420799487E-4</v>
      </c>
      <c r="N94" s="57">
        <f t="shared" si="11"/>
        <v>5.7559294681623554E-4</v>
      </c>
      <c r="O94" s="87">
        <f t="shared" si="12"/>
        <v>8.1401135179381592E-2</v>
      </c>
      <c r="P94" s="87">
        <f t="shared" si="13"/>
        <v>2.0350283794845398E-2</v>
      </c>
      <c r="Q94" s="87">
        <f t="shared" si="14"/>
        <v>7.0402788590227024E-3</v>
      </c>
      <c r="R94" s="27" t="s">
        <v>30</v>
      </c>
    </row>
    <row r="95" spans="1:18" ht="18" x14ac:dyDescent="0.35">
      <c r="A95" s="6" t="s">
        <v>31</v>
      </c>
      <c r="B95" s="6" t="s">
        <v>88</v>
      </c>
      <c r="C95" s="6" t="s">
        <v>139</v>
      </c>
      <c r="D95" s="6" t="s">
        <v>221</v>
      </c>
      <c r="E95" s="32">
        <v>0.67467200000000016</v>
      </c>
      <c r="F95" s="32">
        <v>1.144722</v>
      </c>
      <c r="G95" s="79">
        <v>90</v>
      </c>
      <c r="H95" s="79" t="s">
        <v>30</v>
      </c>
      <c r="I95" s="79">
        <v>60</v>
      </c>
      <c r="J95" s="6" t="s">
        <v>30</v>
      </c>
      <c r="K95" s="62">
        <f t="shared" si="9"/>
        <v>108.16653826391968</v>
      </c>
      <c r="L95" s="57">
        <f t="shared" si="10"/>
        <v>1.5225091917012127E-5</v>
      </c>
      <c r="M95" s="57">
        <f t="shared" si="8"/>
        <v>1.3458185570414116E-5</v>
      </c>
      <c r="N95" s="57">
        <f t="shared" si="11"/>
        <v>1.9981222791946808E-5</v>
      </c>
      <c r="O95" s="87">
        <f t="shared" si="12"/>
        <v>1.6954629759101747E-3</v>
      </c>
      <c r="P95" s="87">
        <f t="shared" si="13"/>
        <v>2.5431944638652621E-3</v>
      </c>
      <c r="Q95" s="87">
        <f t="shared" si="14"/>
        <v>9.3424327837171037E-6</v>
      </c>
      <c r="R95" s="27" t="s">
        <v>30</v>
      </c>
    </row>
    <row r="96" spans="1:18" ht="18" x14ac:dyDescent="0.35">
      <c r="A96" s="6" t="s">
        <v>32</v>
      </c>
      <c r="B96" s="6" t="s">
        <v>89</v>
      </c>
      <c r="C96" s="6" t="s">
        <v>140</v>
      </c>
      <c r="D96" s="6" t="s">
        <v>224</v>
      </c>
      <c r="E96" s="32">
        <v>729.17914799999994</v>
      </c>
      <c r="F96" s="32">
        <v>553.242436</v>
      </c>
      <c r="G96" s="79">
        <v>2</v>
      </c>
      <c r="H96" s="79" t="s">
        <v>30</v>
      </c>
      <c r="I96" s="79">
        <v>5</v>
      </c>
      <c r="J96" s="6" t="s">
        <v>29</v>
      </c>
      <c r="K96" s="62">
        <f t="shared" si="9"/>
        <v>5.3851648071345037</v>
      </c>
      <c r="L96" s="57">
        <f t="shared" si="10"/>
        <v>8.8146073309339022E-3</v>
      </c>
      <c r="M96" s="57">
        <f t="shared" si="8"/>
        <v>2.6065279098332894E-3</v>
      </c>
      <c r="N96" s="57">
        <f t="shared" si="11"/>
        <v>9.6568951864953873E-3</v>
      </c>
      <c r="O96" s="87">
        <f t="shared" si="12"/>
        <v>1.3032639549166447E-2</v>
      </c>
      <c r="P96" s="87">
        <f t="shared" si="13"/>
        <v>2.7313824286314473E-2</v>
      </c>
      <c r="Q96" s="87">
        <f t="shared" si="14"/>
        <v>9.1589469076215971E-4</v>
      </c>
      <c r="R96" s="27" t="s">
        <v>30</v>
      </c>
    </row>
    <row r="97" spans="1:18" ht="18" x14ac:dyDescent="0.35">
      <c r="A97" s="6" t="s">
        <v>32</v>
      </c>
      <c r="B97" s="6" t="s">
        <v>90</v>
      </c>
      <c r="C97" s="6" t="s">
        <v>141</v>
      </c>
      <c r="D97" s="6" t="s">
        <v>224</v>
      </c>
      <c r="E97" s="32">
        <v>400.60235999999998</v>
      </c>
      <c r="F97" s="32">
        <v>386.32902999999999</v>
      </c>
      <c r="G97" s="79">
        <v>2</v>
      </c>
      <c r="H97" s="79" t="s">
        <v>30</v>
      </c>
      <c r="I97" s="79">
        <v>3</v>
      </c>
      <c r="J97" s="6" t="s">
        <v>30</v>
      </c>
      <c r="K97" s="62">
        <f t="shared" si="9"/>
        <v>3.6055512754639891</v>
      </c>
      <c r="L97" s="57">
        <f t="shared" si="10"/>
        <v>1.9267796118646434E-3</v>
      </c>
      <c r="M97" s="57">
        <f t="shared" si="8"/>
        <v>2.8700006278370438E-3</v>
      </c>
      <c r="N97" s="57">
        <f t="shared" si="11"/>
        <v>6.7434070625240908E-3</v>
      </c>
      <c r="O97" s="87">
        <f t="shared" si="12"/>
        <v>2.8609853173272252E-2</v>
      </c>
      <c r="P97" s="87">
        <f t="shared" si="13"/>
        <v>1.9073235448848168E-2</v>
      </c>
      <c r="Q97" s="87">
        <f t="shared" si="14"/>
        <v>1.1823120090833947E-3</v>
      </c>
      <c r="R97" s="27" t="s">
        <v>30</v>
      </c>
    </row>
    <row r="98" spans="1:18" ht="18" x14ac:dyDescent="0.35">
      <c r="A98" s="6" t="s">
        <v>32</v>
      </c>
      <c r="B98" s="6" t="s">
        <v>91</v>
      </c>
      <c r="C98" s="6" t="s">
        <v>142</v>
      </c>
      <c r="D98" s="6" t="s">
        <v>224</v>
      </c>
      <c r="E98" s="32">
        <v>20.977893999999999</v>
      </c>
      <c r="F98" s="32">
        <v>2.1244230000000002</v>
      </c>
      <c r="G98" s="79">
        <v>5</v>
      </c>
      <c r="H98" s="79" t="s">
        <v>30</v>
      </c>
      <c r="I98" s="79">
        <v>3</v>
      </c>
      <c r="J98" s="6" t="s">
        <v>29</v>
      </c>
      <c r="K98" s="62">
        <f t="shared" si="9"/>
        <v>5.8309518948453007</v>
      </c>
      <c r="L98" s="57">
        <f t="shared" si="10"/>
        <v>1.5238243493623497E-7</v>
      </c>
      <c r="M98" s="57">
        <f t="shared" si="8"/>
        <v>1.6574122022916526E-4</v>
      </c>
      <c r="N98" s="57">
        <f t="shared" si="11"/>
        <v>3.7081989572434195E-5</v>
      </c>
      <c r="O98" s="87">
        <f t="shared" si="12"/>
        <v>4.9722366068749579E-4</v>
      </c>
      <c r="P98" s="87">
        <f t="shared" si="13"/>
        <v>2.6220926286557068E-4</v>
      </c>
      <c r="Q98" s="87">
        <f t="shared" si="14"/>
        <v>3.1598506627997992E-7</v>
      </c>
      <c r="R98" s="27" t="s">
        <v>30</v>
      </c>
    </row>
    <row r="99" spans="1:18" ht="18" x14ac:dyDescent="0.35">
      <c r="A99" s="6" t="s">
        <v>32</v>
      </c>
      <c r="B99" s="6" t="s">
        <v>92</v>
      </c>
      <c r="C99" s="6" t="s">
        <v>143</v>
      </c>
      <c r="D99" s="6" t="s">
        <v>224</v>
      </c>
      <c r="E99" s="32">
        <v>63.143932000000007</v>
      </c>
      <c r="F99" s="32">
        <v>138.89757</v>
      </c>
      <c r="G99" s="79">
        <v>4.5</v>
      </c>
      <c r="H99" s="79" t="s">
        <v>30</v>
      </c>
      <c r="I99" s="79">
        <v>2.5</v>
      </c>
      <c r="J99" s="6" t="s">
        <v>29</v>
      </c>
      <c r="K99" s="62">
        <f t="shared" si="9"/>
        <v>5.1478150704935004</v>
      </c>
      <c r="L99" s="57">
        <f t="shared" si="10"/>
        <v>5.0770234839850879E-4</v>
      </c>
      <c r="M99" s="57">
        <f t="shared" ref="M99:M130" si="15">ABS(((0.01*F99+$F$200-(0.01*E99+$E$200))/(0.01*E99+$E$200))*100-(($F$200-$E$200)/$E$200)*100)</f>
        <v>1.8139450166287929E-3</v>
      </c>
      <c r="N99" s="57">
        <f t="shared" si="11"/>
        <v>2.4244692522988353E-3</v>
      </c>
      <c r="O99" s="87">
        <f t="shared" si="12"/>
        <v>4.5348625415719823E-3</v>
      </c>
      <c r="P99" s="87">
        <f t="shared" si="13"/>
        <v>1.5429227841709067E-2</v>
      </c>
      <c r="Q99" s="87">
        <f t="shared" si="14"/>
        <v>2.5862605006232291E-4</v>
      </c>
      <c r="R99" s="27" t="s">
        <v>30</v>
      </c>
    </row>
    <row r="100" spans="1:18" ht="18" x14ac:dyDescent="0.35">
      <c r="A100" s="6" t="s">
        <v>32</v>
      </c>
      <c r="B100" s="6" t="s">
        <v>93</v>
      </c>
      <c r="C100" s="6" t="s">
        <v>144</v>
      </c>
      <c r="D100" s="6" t="s">
        <v>224</v>
      </c>
      <c r="E100" s="32">
        <v>92.953199999999995</v>
      </c>
      <c r="F100" s="32">
        <v>0</v>
      </c>
      <c r="G100" s="79">
        <v>3</v>
      </c>
      <c r="H100" s="79" t="s">
        <v>30</v>
      </c>
      <c r="I100" s="79">
        <v>15</v>
      </c>
      <c r="J100" s="6" t="s">
        <v>30</v>
      </c>
      <c r="K100" s="62">
        <f t="shared" si="9"/>
        <v>15.297058540778355</v>
      </c>
      <c r="L100" s="57">
        <f t="shared" si="10"/>
        <v>0</v>
      </c>
      <c r="M100" s="57">
        <f t="shared" si="15"/>
        <v>8.9869921689711418E-4</v>
      </c>
      <c r="N100" s="57">
        <f t="shared" si="11"/>
        <v>0</v>
      </c>
      <c r="O100" s="87">
        <f t="shared" si="12"/>
        <v>0</v>
      </c>
      <c r="P100" s="87">
        <f t="shared" si="13"/>
        <v>0</v>
      </c>
      <c r="Q100" s="87">
        <f t="shared" si="14"/>
        <v>0</v>
      </c>
      <c r="R100" s="27" t="s">
        <v>30</v>
      </c>
    </row>
    <row r="101" spans="1:18" ht="18" x14ac:dyDescent="0.35">
      <c r="A101" s="6" t="s">
        <v>32</v>
      </c>
      <c r="B101" s="6" t="s">
        <v>94</v>
      </c>
      <c r="C101" s="6" t="s">
        <v>145</v>
      </c>
      <c r="D101" s="6" t="s">
        <v>221</v>
      </c>
      <c r="E101" s="32">
        <v>1591.6329000000003</v>
      </c>
      <c r="F101" s="32">
        <v>218.318376</v>
      </c>
      <c r="G101" s="79">
        <v>3</v>
      </c>
      <c r="H101" s="79" t="s">
        <v>30</v>
      </c>
      <c r="I101" s="79">
        <v>15</v>
      </c>
      <c r="J101" s="6" t="s">
        <v>30</v>
      </c>
      <c r="K101" s="62">
        <f t="shared" si="9"/>
        <v>15.297058540778355</v>
      </c>
      <c r="L101" s="57">
        <f t="shared" si="10"/>
        <v>1.1075681138372592E-2</v>
      </c>
      <c r="M101" s="57">
        <f t="shared" si="15"/>
        <v>1.1574648447641778E-2</v>
      </c>
      <c r="N101" s="57">
        <f t="shared" si="11"/>
        <v>3.8107663785897478E-3</v>
      </c>
      <c r="O101" s="87">
        <f t="shared" si="12"/>
        <v>8.0838562434555394E-2</v>
      </c>
      <c r="P101" s="87">
        <f t="shared" si="13"/>
        <v>1.6167712486911078E-2</v>
      </c>
      <c r="Q101" s="87">
        <f t="shared" si="14"/>
        <v>6.7962681035449307E-3</v>
      </c>
      <c r="R101" s="27" t="s">
        <v>30</v>
      </c>
    </row>
    <row r="102" spans="1:18" ht="18" x14ac:dyDescent="0.35">
      <c r="A102" s="6" t="s">
        <v>32</v>
      </c>
      <c r="B102" s="6" t="s">
        <v>188</v>
      </c>
      <c r="C102" s="6" t="s">
        <v>146</v>
      </c>
      <c r="D102" s="6" t="s">
        <v>224</v>
      </c>
      <c r="E102" s="32">
        <v>24.539000000000001</v>
      </c>
      <c r="F102" s="32">
        <v>33.04663</v>
      </c>
      <c r="G102" s="79">
        <v>7</v>
      </c>
      <c r="H102" s="79" t="s">
        <v>30</v>
      </c>
      <c r="I102" s="79">
        <v>0</v>
      </c>
      <c r="J102" s="6" t="s">
        <v>30</v>
      </c>
      <c r="K102" s="62">
        <f t="shared" si="9"/>
        <v>7</v>
      </c>
      <c r="L102" s="57">
        <f t="shared" si="10"/>
        <v>5.3140353437567946E-5</v>
      </c>
      <c r="M102" s="57">
        <f t="shared" si="15"/>
        <v>3.3957615861623935E-4</v>
      </c>
      <c r="N102" s="57">
        <f t="shared" si="11"/>
        <v>5.7683182165891211E-4</v>
      </c>
      <c r="O102" s="87">
        <f t="shared" si="12"/>
        <v>0</v>
      </c>
      <c r="P102" s="87">
        <f t="shared" si="13"/>
        <v>5.7103436977888845E-3</v>
      </c>
      <c r="Q102" s="87">
        <f t="shared" si="14"/>
        <v>3.2608025146877233E-5</v>
      </c>
      <c r="R102" s="27" t="s">
        <v>30</v>
      </c>
    </row>
    <row r="103" spans="1:18" ht="18" x14ac:dyDescent="0.35">
      <c r="A103" s="6" t="s">
        <v>32</v>
      </c>
      <c r="B103" s="6" t="s">
        <v>187</v>
      </c>
      <c r="C103" s="6" t="s">
        <v>147</v>
      </c>
      <c r="D103" s="6" t="s">
        <v>224</v>
      </c>
      <c r="E103" s="32">
        <v>116.21842999999998</v>
      </c>
      <c r="F103" s="32">
        <v>937.84591</v>
      </c>
      <c r="G103" s="79">
        <v>5</v>
      </c>
      <c r="H103" s="6" t="s">
        <v>30</v>
      </c>
      <c r="I103" s="79">
        <v>3</v>
      </c>
      <c r="J103" s="6" t="s">
        <v>30</v>
      </c>
      <c r="K103" s="62">
        <f t="shared" si="9"/>
        <v>5.8309518948453007</v>
      </c>
      <c r="L103" s="57">
        <f t="shared" si="10"/>
        <v>2.9697226899161485E-2</v>
      </c>
      <c r="M103" s="57">
        <f t="shared" si="15"/>
        <v>1.5246220613192918E-2</v>
      </c>
      <c r="N103" s="57">
        <f t="shared" si="11"/>
        <v>1.6370182517874293E-2</v>
      </c>
      <c r="O103" s="87">
        <f t="shared" si="12"/>
        <v>6.9452802405902292E-2</v>
      </c>
      <c r="P103" s="87">
        <f t="shared" si="13"/>
        <v>0.11575467067650384</v>
      </c>
      <c r="Q103" s="87">
        <f t="shared" si="14"/>
        <v>1.8222835545459167E-2</v>
      </c>
      <c r="R103" s="27" t="s">
        <v>30</v>
      </c>
    </row>
    <row r="104" spans="1:18" ht="18" x14ac:dyDescent="0.35">
      <c r="A104" s="6" t="s">
        <v>32</v>
      </c>
      <c r="B104" s="6" t="s">
        <v>189</v>
      </c>
      <c r="C104" s="6" t="s">
        <v>148</v>
      </c>
      <c r="D104" s="6" t="s">
        <v>224</v>
      </c>
      <c r="E104" s="32">
        <v>36.520000000000003</v>
      </c>
      <c r="F104" s="32">
        <v>81.70975</v>
      </c>
      <c r="G104" s="79">
        <v>5</v>
      </c>
      <c r="H104" s="6" t="s">
        <v>30</v>
      </c>
      <c r="I104" s="79">
        <v>3</v>
      </c>
      <c r="J104" s="6" t="s">
        <v>29</v>
      </c>
      <c r="K104" s="62">
        <f t="shared" si="9"/>
        <v>5.8309518948453007</v>
      </c>
      <c r="L104" s="57">
        <f t="shared" si="10"/>
        <v>2.2542427578100578E-4</v>
      </c>
      <c r="M104" s="57">
        <f t="shared" si="15"/>
        <v>1.0731520397655459E-3</v>
      </c>
      <c r="N104" s="57">
        <f t="shared" si="11"/>
        <v>1.4262508443310042E-3</v>
      </c>
      <c r="O104" s="87">
        <f t="shared" si="12"/>
        <v>3.2194561192966376E-3</v>
      </c>
      <c r="P104" s="87">
        <f t="shared" si="13"/>
        <v>1.0085116436994921E-2</v>
      </c>
      <c r="Q104" s="87">
        <f t="shared" si="14"/>
        <v>1.120744712518217E-4</v>
      </c>
      <c r="R104" s="27" t="s">
        <v>30</v>
      </c>
    </row>
    <row r="105" spans="1:18" ht="18" x14ac:dyDescent="0.35">
      <c r="A105" s="6" t="s">
        <v>32</v>
      </c>
      <c r="B105" s="6" t="s">
        <v>95</v>
      </c>
      <c r="C105" s="6" t="s">
        <v>149</v>
      </c>
      <c r="D105" s="6" t="s">
        <v>224</v>
      </c>
      <c r="E105" s="32">
        <v>1966.6233339999999</v>
      </c>
      <c r="F105" s="32">
        <v>2170.9871079999994</v>
      </c>
      <c r="G105" s="79">
        <v>4</v>
      </c>
      <c r="H105" s="6" t="s">
        <v>30</v>
      </c>
      <c r="I105" s="79">
        <v>0</v>
      </c>
      <c r="J105" s="6" t="s">
        <v>30</v>
      </c>
      <c r="K105" s="62">
        <f t="shared" si="9"/>
        <v>4</v>
      </c>
      <c r="L105" s="57">
        <f t="shared" si="10"/>
        <v>7.4887351986087355E-2</v>
      </c>
      <c r="M105" s="57">
        <f t="shared" si="15"/>
        <v>1.8874082631214151E-2</v>
      </c>
      <c r="N105" s="57">
        <f t="shared" si="11"/>
        <v>3.7894770156764943E-2</v>
      </c>
      <c r="O105" s="87">
        <f t="shared" si="12"/>
        <v>0</v>
      </c>
      <c r="P105" s="87">
        <f t="shared" si="13"/>
        <v>0.2143651915948328</v>
      </c>
      <c r="Q105" s="87">
        <f t="shared" si="14"/>
        <v>4.5952435367489379E-2</v>
      </c>
      <c r="R105" s="27" t="s">
        <v>30</v>
      </c>
    </row>
    <row r="106" spans="1:18" ht="18" x14ac:dyDescent="0.35">
      <c r="A106" s="6" t="s">
        <v>32</v>
      </c>
      <c r="B106" s="6" t="s">
        <v>95</v>
      </c>
      <c r="C106" s="6" t="s">
        <v>149</v>
      </c>
      <c r="D106" s="6" t="s">
        <v>220</v>
      </c>
      <c r="E106" s="32">
        <v>1.2179999999999999E-3</v>
      </c>
      <c r="F106" s="32">
        <v>1.9120000000000001E-3</v>
      </c>
      <c r="G106" s="79">
        <v>3</v>
      </c>
      <c r="H106" s="6" t="s">
        <v>30</v>
      </c>
      <c r="I106" s="79">
        <v>20</v>
      </c>
      <c r="J106" s="6" t="s">
        <v>29</v>
      </c>
      <c r="K106" s="62">
        <f t="shared" si="9"/>
        <v>20.223748416156685</v>
      </c>
      <c r="L106" s="57">
        <f t="shared" si="10"/>
        <v>1.4848175307682221E-12</v>
      </c>
      <c r="M106" s="57">
        <f t="shared" si="15"/>
        <v>2.1597948318685667E-8</v>
      </c>
      <c r="N106" s="57">
        <f t="shared" si="11"/>
        <v>3.3374127498381529E-8</v>
      </c>
      <c r="O106" s="87">
        <f t="shared" si="12"/>
        <v>4.3195896637371334E-7</v>
      </c>
      <c r="P106" s="87">
        <f t="shared" si="13"/>
        <v>1.4159443122174004E-7</v>
      </c>
      <c r="Q106" s="87">
        <f t="shared" si="14"/>
        <v>2.0663753158365487E-13</v>
      </c>
      <c r="R106" s="27" t="s">
        <v>30</v>
      </c>
    </row>
    <row r="107" spans="1:18" ht="18" x14ac:dyDescent="0.35">
      <c r="A107" s="6" t="s">
        <v>32</v>
      </c>
      <c r="B107" s="6" t="s">
        <v>190</v>
      </c>
      <c r="C107" s="6" t="s">
        <v>150</v>
      </c>
      <c r="D107" s="6" t="s">
        <v>224</v>
      </c>
      <c r="E107" s="32">
        <v>8.9094580000000008</v>
      </c>
      <c r="F107" s="32">
        <v>17.187139999999999</v>
      </c>
      <c r="G107" s="79">
        <v>5</v>
      </c>
      <c r="H107" s="6" t="s">
        <v>30</v>
      </c>
      <c r="I107" s="79">
        <v>0</v>
      </c>
      <c r="J107" s="6" t="s">
        <v>30</v>
      </c>
      <c r="K107" s="62">
        <f t="shared" si="9"/>
        <v>5</v>
      </c>
      <c r="L107" s="57">
        <f t="shared" si="10"/>
        <v>7.3336679183145623E-6</v>
      </c>
      <c r="M107" s="57">
        <f t="shared" si="15"/>
        <v>2.1386201117934434E-4</v>
      </c>
      <c r="N107" s="57">
        <f t="shared" si="11"/>
        <v>3.0000303435801938E-4</v>
      </c>
      <c r="O107" s="87">
        <f t="shared" si="12"/>
        <v>0</v>
      </c>
      <c r="P107" s="87">
        <f t="shared" si="13"/>
        <v>2.1213417997109634E-3</v>
      </c>
      <c r="Q107" s="87">
        <f t="shared" si="14"/>
        <v>4.5000910312009489E-6</v>
      </c>
      <c r="R107" s="27" t="s">
        <v>30</v>
      </c>
    </row>
    <row r="108" spans="1:18" ht="18" x14ac:dyDescent="0.35">
      <c r="A108" s="6" t="s">
        <v>32</v>
      </c>
      <c r="B108" s="6" t="s">
        <v>96</v>
      </c>
      <c r="C108" s="6" t="s">
        <v>151</v>
      </c>
      <c r="D108" s="6" t="s">
        <v>224</v>
      </c>
      <c r="E108" s="32">
        <v>207.52799999999999</v>
      </c>
      <c r="F108" s="32">
        <v>73.647810000000007</v>
      </c>
      <c r="G108" s="79">
        <v>20</v>
      </c>
      <c r="H108" s="6" t="s">
        <v>30</v>
      </c>
      <c r="I108" s="79">
        <v>7</v>
      </c>
      <c r="J108" s="6" t="s">
        <v>29</v>
      </c>
      <c r="K108" s="62">
        <f t="shared" si="9"/>
        <v>21.189620100417091</v>
      </c>
      <c r="L108" s="57">
        <f t="shared" si="10"/>
        <v>2.4184661761693623E-3</v>
      </c>
      <c r="M108" s="57">
        <f t="shared" si="15"/>
        <v>7.2091996552359205E-4</v>
      </c>
      <c r="N108" s="57">
        <f t="shared" si="11"/>
        <v>1.2855289753747794E-3</v>
      </c>
      <c r="O108" s="87">
        <f t="shared" si="12"/>
        <v>5.0464397586651444E-3</v>
      </c>
      <c r="P108" s="87">
        <f t="shared" si="13"/>
        <v>3.636025023597203E-2</v>
      </c>
      <c r="Q108" s="87">
        <f t="shared" si="14"/>
        <v>1.3475343514603405E-3</v>
      </c>
      <c r="R108" s="27" t="s">
        <v>30</v>
      </c>
    </row>
    <row r="109" spans="1:18" ht="18" x14ac:dyDescent="0.35">
      <c r="A109" s="6" t="s">
        <v>32</v>
      </c>
      <c r="B109" s="6" t="s">
        <v>96</v>
      </c>
      <c r="C109" s="6" t="s">
        <v>151</v>
      </c>
      <c r="D109" s="6" t="s">
        <v>220</v>
      </c>
      <c r="E109" s="32">
        <v>0.28299999999999997</v>
      </c>
      <c r="F109" s="32">
        <v>0.10050000000000001</v>
      </c>
      <c r="G109" s="79">
        <v>20</v>
      </c>
      <c r="H109" s="6" t="s">
        <v>30</v>
      </c>
      <c r="I109" s="79">
        <v>60</v>
      </c>
      <c r="J109" s="6" t="s">
        <v>29</v>
      </c>
      <c r="K109" s="62">
        <f t="shared" si="9"/>
        <v>63.245553203367585</v>
      </c>
      <c r="L109" s="57">
        <f t="shared" si="10"/>
        <v>4.0120479738753802E-8</v>
      </c>
      <c r="M109" s="57">
        <f t="shared" si="15"/>
        <v>9.8193631714593721E-7</v>
      </c>
      <c r="N109" s="57">
        <f t="shared" si="11"/>
        <v>1.754236304177481E-6</v>
      </c>
      <c r="O109" s="87">
        <f t="shared" si="12"/>
        <v>5.8916179028756233E-5</v>
      </c>
      <c r="P109" s="87">
        <f t="shared" si="13"/>
        <v>4.9617295459500957E-5</v>
      </c>
      <c r="Q109" s="87">
        <f t="shared" si="14"/>
        <v>5.9329921600638698E-9</v>
      </c>
      <c r="R109" s="27" t="s">
        <v>30</v>
      </c>
    </row>
    <row r="110" spans="1:18" ht="18" x14ac:dyDescent="0.35">
      <c r="A110" s="6" t="s">
        <v>32</v>
      </c>
      <c r="B110" s="6" t="s">
        <v>96</v>
      </c>
      <c r="C110" s="6" t="s">
        <v>151</v>
      </c>
      <c r="D110" s="6" t="s">
        <v>221</v>
      </c>
      <c r="E110" s="32">
        <v>1.68668</v>
      </c>
      <c r="F110" s="32">
        <v>0.59868200000000016</v>
      </c>
      <c r="G110" s="79">
        <v>20</v>
      </c>
      <c r="H110" s="6" t="s">
        <v>30</v>
      </c>
      <c r="I110" s="79">
        <v>60</v>
      </c>
      <c r="J110" s="6" t="s">
        <v>29</v>
      </c>
      <c r="K110" s="62">
        <f t="shared" si="9"/>
        <v>63.245553203367585</v>
      </c>
      <c r="L110" s="57">
        <f t="shared" si="10"/>
        <v>1.4237259324714546E-6</v>
      </c>
      <c r="M110" s="57">
        <f t="shared" si="15"/>
        <v>5.8575406001182273E-6</v>
      </c>
      <c r="N110" s="57">
        <f t="shared" si="11"/>
        <v>1.045004675679187E-5</v>
      </c>
      <c r="O110" s="87">
        <f t="shared" si="12"/>
        <v>3.5145243600709364E-4</v>
      </c>
      <c r="P110" s="87">
        <f t="shared" si="13"/>
        <v>2.9557195701776078E-4</v>
      </c>
      <c r="Q110" s="87">
        <f t="shared" si="14"/>
        <v>2.1088159655062929E-7</v>
      </c>
      <c r="R110" s="27" t="s">
        <v>30</v>
      </c>
    </row>
    <row r="111" spans="1:18" ht="18" x14ac:dyDescent="0.35">
      <c r="A111" s="6" t="s">
        <v>32</v>
      </c>
      <c r="B111" s="6" t="s">
        <v>97</v>
      </c>
      <c r="C111" s="6" t="s">
        <v>152</v>
      </c>
      <c r="D111" s="6" t="s">
        <v>224</v>
      </c>
      <c r="E111" s="32">
        <v>10.165459000000004</v>
      </c>
      <c r="F111" s="32">
        <v>25.039194000000002</v>
      </c>
      <c r="G111" s="79">
        <v>20</v>
      </c>
      <c r="H111" s="6" t="s">
        <v>30</v>
      </c>
      <c r="I111" s="79">
        <v>100</v>
      </c>
      <c r="J111" s="6" t="s">
        <v>29</v>
      </c>
      <c r="K111" s="62">
        <f t="shared" si="9"/>
        <v>101.9803902718557</v>
      </c>
      <c r="L111" s="57">
        <f t="shared" si="10"/>
        <v>6.4751231394364096E-3</v>
      </c>
      <c r="M111" s="57">
        <f t="shared" si="15"/>
        <v>3.387764443871788E-4</v>
      </c>
      <c r="N111" s="57">
        <f t="shared" si="11"/>
        <v>4.3706132479744234E-4</v>
      </c>
      <c r="O111" s="87">
        <f t="shared" si="12"/>
        <v>3.387764443871788E-2</v>
      </c>
      <c r="P111" s="87">
        <f t="shared" si="13"/>
        <v>1.2361961062345907E-2</v>
      </c>
      <c r="Q111" s="87">
        <f t="shared" si="14"/>
        <v>1.3005128740231488E-3</v>
      </c>
      <c r="R111" s="27" t="s">
        <v>30</v>
      </c>
    </row>
    <row r="112" spans="1:18" ht="18" x14ac:dyDescent="0.35">
      <c r="A112" s="6" t="s">
        <v>32</v>
      </c>
      <c r="B112" s="6" t="s">
        <v>191</v>
      </c>
      <c r="C112" s="6" t="s">
        <v>153</v>
      </c>
      <c r="D112" s="6" t="s">
        <v>224</v>
      </c>
      <c r="E112" s="32">
        <v>0</v>
      </c>
      <c r="F112" s="32">
        <v>8.2838840000000005</v>
      </c>
      <c r="G112" s="79">
        <v>20</v>
      </c>
      <c r="H112" s="6" t="s">
        <v>30</v>
      </c>
      <c r="I112" s="79">
        <v>2</v>
      </c>
      <c r="J112" s="6" t="s">
        <v>30</v>
      </c>
      <c r="K112" s="62">
        <f t="shared" si="9"/>
        <v>20.09975124224178</v>
      </c>
      <c r="L112" s="57">
        <f t="shared" si="10"/>
        <v>2.7531088678391413E-5</v>
      </c>
      <c r="M112" s="57">
        <f t="shared" si="15"/>
        <v>1.4459592092208595E-4</v>
      </c>
      <c r="N112" s="57">
        <f t="shared" si="11"/>
        <v>1.4459592091935292E-4</v>
      </c>
      <c r="O112" s="87">
        <f t="shared" si="12"/>
        <v>4.0897902485595287E-4</v>
      </c>
      <c r="P112" s="87">
        <f t="shared" si="13"/>
        <v>4.0897902485595291E-3</v>
      </c>
      <c r="Q112" s="87">
        <f t="shared" si="14"/>
        <v>1.6893648119984743E-5</v>
      </c>
      <c r="R112" s="27" t="s">
        <v>30</v>
      </c>
    </row>
    <row r="113" spans="1:18" x14ac:dyDescent="0.25">
      <c r="A113" s="6" t="s">
        <v>32</v>
      </c>
      <c r="B113" s="6" t="s">
        <v>98</v>
      </c>
      <c r="C113" s="6" t="s">
        <v>154</v>
      </c>
      <c r="D113" s="6" t="s">
        <v>185</v>
      </c>
      <c r="E113" s="32">
        <v>1.0557E-2</v>
      </c>
      <c r="F113" s="32">
        <v>1340.065873</v>
      </c>
      <c r="G113" s="79">
        <v>20</v>
      </c>
      <c r="H113" s="6" t="s">
        <v>30</v>
      </c>
      <c r="I113" s="79">
        <v>0</v>
      </c>
      <c r="J113" s="6" t="s">
        <v>30</v>
      </c>
      <c r="K113" s="62">
        <f t="shared" si="9"/>
        <v>20</v>
      </c>
      <c r="L113" s="57">
        <f t="shared" si="10"/>
        <v>0.71332310039898916</v>
      </c>
      <c r="M113" s="57">
        <f t="shared" si="15"/>
        <v>2.3390865095038293E-2</v>
      </c>
      <c r="N113" s="57">
        <f t="shared" si="11"/>
        <v>2.3390967208018802E-2</v>
      </c>
      <c r="O113" s="87">
        <f t="shared" si="12"/>
        <v>0</v>
      </c>
      <c r="P113" s="87">
        <f t="shared" si="13"/>
        <v>0.66159646125209048</v>
      </c>
      <c r="Q113" s="87">
        <f t="shared" si="14"/>
        <v>0.43770987754128887</v>
      </c>
      <c r="R113" s="27" t="s">
        <v>30</v>
      </c>
    </row>
    <row r="114" spans="1:18" x14ac:dyDescent="0.25">
      <c r="A114" s="6" t="s">
        <v>32</v>
      </c>
      <c r="B114" s="6" t="s">
        <v>98</v>
      </c>
      <c r="C114" s="6" t="s">
        <v>154</v>
      </c>
      <c r="D114" s="6" t="s">
        <v>186</v>
      </c>
      <c r="E114" s="32">
        <v>0</v>
      </c>
      <c r="F114" s="32">
        <v>0.90651099999999984</v>
      </c>
      <c r="G114" s="79">
        <v>20</v>
      </c>
      <c r="H114" s="6" t="s">
        <v>30</v>
      </c>
      <c r="I114" s="79">
        <v>0</v>
      </c>
      <c r="J114" s="6" t="s">
        <v>30</v>
      </c>
      <c r="K114" s="62">
        <f t="shared" si="9"/>
        <v>20</v>
      </c>
      <c r="L114" s="57">
        <f t="shared" si="10"/>
        <v>3.2642254814667912E-7</v>
      </c>
      <c r="M114" s="57">
        <f t="shared" si="15"/>
        <v>1.5823228913802723E-5</v>
      </c>
      <c r="N114" s="57">
        <f t="shared" si="11"/>
        <v>1.5823228918768477E-5</v>
      </c>
      <c r="O114" s="87">
        <f t="shared" si="12"/>
        <v>0</v>
      </c>
      <c r="P114" s="87">
        <f t="shared" si="13"/>
        <v>4.4754849874913095E-4</v>
      </c>
      <c r="Q114" s="87">
        <f t="shared" si="14"/>
        <v>2.0029965873260088E-7</v>
      </c>
      <c r="R114" s="27" t="s">
        <v>30</v>
      </c>
    </row>
    <row r="115" spans="1:18" x14ac:dyDescent="0.25">
      <c r="A115" s="6" t="s">
        <v>32</v>
      </c>
      <c r="B115" s="6" t="s">
        <v>99</v>
      </c>
      <c r="C115" s="6" t="s">
        <v>155</v>
      </c>
      <c r="D115" s="6" t="s">
        <v>185</v>
      </c>
      <c r="E115" s="32">
        <v>0</v>
      </c>
      <c r="F115" s="32">
        <v>5.5966749999999994</v>
      </c>
      <c r="G115" s="79">
        <v>16</v>
      </c>
      <c r="H115" s="6" t="s">
        <v>30</v>
      </c>
      <c r="I115" s="79">
        <v>0</v>
      </c>
      <c r="J115" s="6" t="s">
        <v>30</v>
      </c>
      <c r="K115" s="62">
        <f t="shared" si="9"/>
        <v>16</v>
      </c>
      <c r="L115" s="57">
        <f t="shared" si="10"/>
        <v>7.9629528472983246E-6</v>
      </c>
      <c r="M115" s="57">
        <f t="shared" si="15"/>
        <v>9.7690452406595796E-5</v>
      </c>
      <c r="N115" s="57">
        <f t="shared" si="11"/>
        <v>9.7690452414751259E-5</v>
      </c>
      <c r="O115" s="87">
        <f t="shared" si="12"/>
        <v>0</v>
      </c>
      <c r="P115" s="87">
        <f t="shared" si="13"/>
        <v>2.2104826035088754E-3</v>
      </c>
      <c r="Q115" s="87">
        <f t="shared" si="14"/>
        <v>4.8862333404153758E-6</v>
      </c>
      <c r="R115" s="27" t="s">
        <v>30</v>
      </c>
    </row>
    <row r="116" spans="1:18" x14ac:dyDescent="0.25">
      <c r="A116" s="6" t="s">
        <v>32</v>
      </c>
      <c r="B116" s="6" t="s">
        <v>100</v>
      </c>
      <c r="C116" s="6" t="s">
        <v>156</v>
      </c>
      <c r="D116" s="6" t="s">
        <v>185</v>
      </c>
      <c r="E116" s="32">
        <v>0</v>
      </c>
      <c r="F116" s="32">
        <v>42.290779999999998</v>
      </c>
      <c r="G116" s="79">
        <v>35</v>
      </c>
      <c r="H116" s="6" t="s">
        <v>30</v>
      </c>
      <c r="I116" s="79">
        <v>0</v>
      </c>
      <c r="J116" s="6" t="s">
        <v>30</v>
      </c>
      <c r="K116" s="62">
        <f t="shared" si="9"/>
        <v>35</v>
      </c>
      <c r="L116" s="57">
        <f t="shared" si="10"/>
        <v>2.1757123741911327E-3</v>
      </c>
      <c r="M116" s="57">
        <f t="shared" si="15"/>
        <v>7.3818926972535337E-4</v>
      </c>
      <c r="N116" s="57">
        <f t="shared" si="11"/>
        <v>7.3818926973117337E-4</v>
      </c>
      <c r="O116" s="87">
        <f t="shared" si="12"/>
        <v>0</v>
      </c>
      <c r="P116" s="87">
        <f t="shared" si="13"/>
        <v>3.6538504689824065E-2</v>
      </c>
      <c r="Q116" s="87">
        <f t="shared" si="14"/>
        <v>1.3350623249682953E-3</v>
      </c>
      <c r="R116" s="27" t="s">
        <v>30</v>
      </c>
    </row>
    <row r="117" spans="1:18" ht="18" x14ac:dyDescent="0.35">
      <c r="A117" s="6" t="s">
        <v>32</v>
      </c>
      <c r="B117" s="6" t="s">
        <v>101</v>
      </c>
      <c r="C117" s="6" t="s">
        <v>157</v>
      </c>
      <c r="D117" s="6" t="s">
        <v>225</v>
      </c>
      <c r="E117" s="32">
        <v>45.004898000000004</v>
      </c>
      <c r="F117" s="32">
        <v>11.408429</v>
      </c>
      <c r="G117" s="79">
        <v>35</v>
      </c>
      <c r="H117" s="6" t="s">
        <v>30</v>
      </c>
      <c r="I117" s="79">
        <v>0</v>
      </c>
      <c r="J117" s="6" t="s">
        <v>30</v>
      </c>
      <c r="K117" s="62">
        <f t="shared" si="9"/>
        <v>35</v>
      </c>
      <c r="L117" s="57">
        <f t="shared" si="10"/>
        <v>1.5832947771358654E-4</v>
      </c>
      <c r="M117" s="57">
        <f t="shared" si="15"/>
        <v>2.3599083365866136E-4</v>
      </c>
      <c r="N117" s="57">
        <f t="shared" si="11"/>
        <v>1.9913512761623078E-4</v>
      </c>
      <c r="O117" s="87">
        <f t="shared" si="12"/>
        <v>0</v>
      </c>
      <c r="P117" s="87">
        <f t="shared" si="13"/>
        <v>9.8566859376919731E-3</v>
      </c>
      <c r="Q117" s="87">
        <f t="shared" si="14"/>
        <v>9.7154257674294687E-5</v>
      </c>
      <c r="R117" s="27" t="s">
        <v>30</v>
      </c>
    </row>
    <row r="118" spans="1:18" ht="18" x14ac:dyDescent="0.35">
      <c r="A118" s="6" t="s">
        <v>32</v>
      </c>
      <c r="B118" s="6" t="s">
        <v>102</v>
      </c>
      <c r="C118" s="6" t="s">
        <v>158</v>
      </c>
      <c r="D118" s="6" t="s">
        <v>221</v>
      </c>
      <c r="E118" s="32">
        <v>64.493002000000004</v>
      </c>
      <c r="F118" s="32">
        <v>24.564042000000001</v>
      </c>
      <c r="G118" s="79">
        <v>10</v>
      </c>
      <c r="H118" s="6" t="s">
        <v>30</v>
      </c>
      <c r="I118" s="79">
        <v>0</v>
      </c>
      <c r="J118" s="6" t="s">
        <v>30</v>
      </c>
      <c r="K118" s="62">
        <f t="shared" si="9"/>
        <v>10</v>
      </c>
      <c r="L118" s="57">
        <f t="shared" si="10"/>
        <v>5.9920256688791081E-5</v>
      </c>
      <c r="M118" s="57">
        <f t="shared" si="15"/>
        <v>1.9477796709566064E-4</v>
      </c>
      <c r="N118" s="57">
        <f t="shared" si="11"/>
        <v>4.2876750501234247E-4</v>
      </c>
      <c r="O118" s="87">
        <f t="shared" si="12"/>
        <v>0</v>
      </c>
      <c r="P118" s="87">
        <f t="shared" si="13"/>
        <v>6.0636882069332876E-3</v>
      </c>
      <c r="Q118" s="87">
        <f t="shared" si="14"/>
        <v>3.6768314670901828E-5</v>
      </c>
      <c r="R118" s="27" t="s">
        <v>30</v>
      </c>
    </row>
    <row r="119" spans="1:18" x14ac:dyDescent="0.25">
      <c r="A119" s="6" t="s">
        <v>32</v>
      </c>
      <c r="B119" s="6" t="s">
        <v>103</v>
      </c>
      <c r="C119" s="6" t="s">
        <v>159</v>
      </c>
      <c r="D119" s="6" t="s">
        <v>185</v>
      </c>
      <c r="E119" s="32">
        <v>1.0391000000000001E-2</v>
      </c>
      <c r="F119" s="32">
        <v>2.8113049999999999</v>
      </c>
      <c r="G119" s="79">
        <v>17</v>
      </c>
      <c r="H119" s="6" t="s">
        <v>30</v>
      </c>
      <c r="I119" s="79">
        <v>0</v>
      </c>
      <c r="J119" s="6" t="s">
        <v>30</v>
      </c>
      <c r="K119" s="62">
        <f t="shared" si="9"/>
        <v>17</v>
      </c>
      <c r="L119" s="57">
        <f t="shared" si="10"/>
        <v>2.268233578488698E-6</v>
      </c>
      <c r="M119" s="57">
        <f t="shared" si="15"/>
        <v>4.8971110047091315E-5</v>
      </c>
      <c r="N119" s="57">
        <f t="shared" si="11"/>
        <v>4.9071575055877338E-5</v>
      </c>
      <c r="O119" s="87">
        <f t="shared" si="12"/>
        <v>0</v>
      </c>
      <c r="P119" s="87">
        <f t="shared" si="13"/>
        <v>1.179760678507527E-3</v>
      </c>
      <c r="Q119" s="87">
        <f t="shared" si="14"/>
        <v>1.3918352585525405E-6</v>
      </c>
      <c r="R119" s="27" t="s">
        <v>30</v>
      </c>
    </row>
    <row r="120" spans="1:18" x14ac:dyDescent="0.25">
      <c r="A120" s="6" t="s">
        <v>32</v>
      </c>
      <c r="B120" s="6" t="s">
        <v>103</v>
      </c>
      <c r="C120" s="6" t="s">
        <v>159</v>
      </c>
      <c r="D120" s="6" t="s">
        <v>186</v>
      </c>
      <c r="E120" s="32">
        <v>0.20705700000000002</v>
      </c>
      <c r="F120" s="32">
        <v>3.532346</v>
      </c>
      <c r="G120" s="79">
        <v>50</v>
      </c>
      <c r="H120" s="6" t="s">
        <v>30</v>
      </c>
      <c r="I120" s="79">
        <v>0</v>
      </c>
      <c r="J120" s="6" t="s">
        <v>30</v>
      </c>
      <c r="K120" s="62">
        <f t="shared" si="9"/>
        <v>50</v>
      </c>
      <c r="L120" s="57">
        <f t="shared" si="10"/>
        <v>3.0977080558981298E-5</v>
      </c>
      <c r="M120" s="57">
        <f t="shared" si="15"/>
        <v>5.965548550790345E-5</v>
      </c>
      <c r="N120" s="57">
        <f t="shared" si="11"/>
        <v>6.1657408876777199E-5</v>
      </c>
      <c r="O120" s="87">
        <f t="shared" si="12"/>
        <v>0</v>
      </c>
      <c r="P120" s="87">
        <f t="shared" si="13"/>
        <v>4.3598371927160793E-3</v>
      </c>
      <c r="Q120" s="87">
        <f t="shared" si="14"/>
        <v>1.9008180346990422E-5</v>
      </c>
      <c r="R120" s="27" t="s">
        <v>30</v>
      </c>
    </row>
    <row r="121" spans="1:18" ht="18" x14ac:dyDescent="0.35">
      <c r="A121" s="6" t="s">
        <v>32</v>
      </c>
      <c r="B121" s="6" t="s">
        <v>103</v>
      </c>
      <c r="C121" s="6" t="s">
        <v>159</v>
      </c>
      <c r="D121" s="6" t="s">
        <v>225</v>
      </c>
      <c r="E121" s="32">
        <v>7.4784000000000006</v>
      </c>
      <c r="F121" s="32">
        <v>36.616799999999998</v>
      </c>
      <c r="G121" s="79">
        <v>50</v>
      </c>
      <c r="H121" s="6" t="s">
        <v>30</v>
      </c>
      <c r="I121" s="79">
        <v>0</v>
      </c>
      <c r="J121" s="6" t="s">
        <v>30</v>
      </c>
      <c r="K121" s="62">
        <f t="shared" si="9"/>
        <v>50</v>
      </c>
      <c r="L121" s="57">
        <f t="shared" si="10"/>
        <v>3.3287010051491774E-3</v>
      </c>
      <c r="M121" s="57">
        <f t="shared" si="15"/>
        <v>5.6684414061436428E-4</v>
      </c>
      <c r="N121" s="57">
        <f t="shared" si="11"/>
        <v>6.3914945176921372E-4</v>
      </c>
      <c r="O121" s="87">
        <f t="shared" si="12"/>
        <v>0</v>
      </c>
      <c r="P121" s="87">
        <f t="shared" si="13"/>
        <v>4.5194691153767522E-2</v>
      </c>
      <c r="Q121" s="87">
        <f t="shared" si="14"/>
        <v>2.0425601084844321E-3</v>
      </c>
      <c r="R121" s="27" t="s">
        <v>30</v>
      </c>
    </row>
    <row r="122" spans="1:18" ht="18" x14ac:dyDescent="0.35">
      <c r="A122" s="6" t="s">
        <v>37</v>
      </c>
      <c r="B122" s="6" t="s">
        <v>192</v>
      </c>
      <c r="C122" s="6" t="s">
        <v>160</v>
      </c>
      <c r="D122" s="6" t="s">
        <v>220</v>
      </c>
      <c r="E122" s="32">
        <v>2422.950562</v>
      </c>
      <c r="F122" s="32">
        <v>2104.5994019999998</v>
      </c>
      <c r="G122" s="79">
        <v>19</v>
      </c>
      <c r="H122" s="6" t="s">
        <v>30</v>
      </c>
      <c r="I122" s="79">
        <v>0</v>
      </c>
      <c r="J122" s="6" t="s">
        <v>30</v>
      </c>
      <c r="K122" s="62">
        <f t="shared" si="9"/>
        <v>19</v>
      </c>
      <c r="L122" s="57">
        <f t="shared" si="10"/>
        <v>1.5878888159089646</v>
      </c>
      <c r="M122" s="57">
        <f t="shared" si="15"/>
        <v>1.3304152615567943E-2</v>
      </c>
      <c r="N122" s="57">
        <f t="shared" si="11"/>
        <v>3.6735966932722547E-2</v>
      </c>
      <c r="O122" s="87">
        <f t="shared" si="12"/>
        <v>0</v>
      </c>
      <c r="P122" s="87">
        <f t="shared" si="13"/>
        <v>0.98709755059976978</v>
      </c>
      <c r="Q122" s="87">
        <f t="shared" si="14"/>
        <v>0.9743615744000651</v>
      </c>
      <c r="R122" s="27" t="s">
        <v>30</v>
      </c>
    </row>
    <row r="123" spans="1:18" ht="18" x14ac:dyDescent="0.35">
      <c r="A123" s="6" t="s">
        <v>37</v>
      </c>
      <c r="B123" s="6" t="s">
        <v>193</v>
      </c>
      <c r="C123" s="6" t="s">
        <v>161</v>
      </c>
      <c r="D123" s="6" t="s">
        <v>220</v>
      </c>
      <c r="E123" s="32">
        <v>369.61094400000002</v>
      </c>
      <c r="F123" s="32">
        <v>460.86286999999999</v>
      </c>
      <c r="G123" s="79">
        <v>40</v>
      </c>
      <c r="H123" s="6" t="s">
        <v>30</v>
      </c>
      <c r="I123" s="79">
        <v>0</v>
      </c>
      <c r="J123" s="6" t="s">
        <v>30</v>
      </c>
      <c r="K123" s="62">
        <f t="shared" si="9"/>
        <v>40</v>
      </c>
      <c r="L123" s="57">
        <f t="shared" si="10"/>
        <v>0.33747175136822666</v>
      </c>
      <c r="M123" s="57">
        <f t="shared" si="15"/>
        <v>4.4705466992667198E-3</v>
      </c>
      <c r="N123" s="57">
        <f t="shared" si="11"/>
        <v>8.0444017691684265E-3</v>
      </c>
      <c r="O123" s="87">
        <f t="shared" si="12"/>
        <v>0</v>
      </c>
      <c r="P123" s="87">
        <f t="shared" si="13"/>
        <v>0.4550600833254444</v>
      </c>
      <c r="Q123" s="87">
        <f t="shared" si="14"/>
        <v>0.2070796794361604</v>
      </c>
      <c r="R123" s="27" t="s">
        <v>30</v>
      </c>
    </row>
    <row r="124" spans="1:18" ht="18" x14ac:dyDescent="0.35">
      <c r="A124" s="6" t="s">
        <v>37</v>
      </c>
      <c r="B124" s="6" t="s">
        <v>193</v>
      </c>
      <c r="C124" s="6" t="s">
        <v>161</v>
      </c>
      <c r="D124" s="6" t="s">
        <v>221</v>
      </c>
      <c r="E124" s="32">
        <v>285.05790100000002</v>
      </c>
      <c r="F124" s="32">
        <v>284.61906699999997</v>
      </c>
      <c r="G124" s="79">
        <v>120</v>
      </c>
      <c r="H124" s="6" t="s">
        <v>30</v>
      </c>
      <c r="I124" s="79">
        <v>0</v>
      </c>
      <c r="J124" s="6" t="s">
        <v>30</v>
      </c>
      <c r="K124" s="62">
        <f t="shared" si="9"/>
        <v>120</v>
      </c>
      <c r="L124" s="57">
        <f t="shared" si="10"/>
        <v>1.1584158097669368</v>
      </c>
      <c r="M124" s="57">
        <f t="shared" si="15"/>
        <v>2.2118713047447613E-3</v>
      </c>
      <c r="N124" s="57">
        <f t="shared" si="11"/>
        <v>4.9680507481843061E-3</v>
      </c>
      <c r="O124" s="87">
        <f t="shared" si="12"/>
        <v>0</v>
      </c>
      <c r="P124" s="87">
        <f t="shared" si="13"/>
        <v>0.84310616959680573</v>
      </c>
      <c r="Q124" s="87">
        <f t="shared" si="14"/>
        <v>0.7108280132121978</v>
      </c>
      <c r="R124" s="27" t="s">
        <v>30</v>
      </c>
    </row>
    <row r="125" spans="1:18" ht="18" x14ac:dyDescent="0.35">
      <c r="A125" s="6" t="s">
        <v>37</v>
      </c>
      <c r="B125" s="6" t="s">
        <v>194</v>
      </c>
      <c r="C125" s="6" t="s">
        <v>162</v>
      </c>
      <c r="D125" s="6" t="s">
        <v>221</v>
      </c>
      <c r="E125" s="32">
        <v>3313.7488750000007</v>
      </c>
      <c r="F125" s="32">
        <v>3031.3189100000004</v>
      </c>
      <c r="G125" s="79">
        <v>55</v>
      </c>
      <c r="H125" s="6" t="s">
        <v>30</v>
      </c>
      <c r="I125" s="79">
        <v>0</v>
      </c>
      <c r="J125" s="6" t="s">
        <v>30</v>
      </c>
      <c r="K125" s="62">
        <f t="shared" si="9"/>
        <v>55</v>
      </c>
      <c r="L125" s="57">
        <f t="shared" si="10"/>
        <v>27.603403828744561</v>
      </c>
      <c r="M125" s="57">
        <f t="shared" si="15"/>
        <v>2.0861040028762545E-2</v>
      </c>
      <c r="N125" s="57">
        <f t="shared" si="11"/>
        <v>5.2911937128972242E-2</v>
      </c>
      <c r="O125" s="87">
        <f t="shared" si="12"/>
        <v>0</v>
      </c>
      <c r="P125" s="87">
        <f t="shared" si="13"/>
        <v>4.115582850457379</v>
      </c>
      <c r="Q125" s="87">
        <f t="shared" si="14"/>
        <v>16.938022198978885</v>
      </c>
      <c r="R125" s="27" t="s">
        <v>30</v>
      </c>
    </row>
    <row r="126" spans="1:18" ht="18" x14ac:dyDescent="0.35">
      <c r="A126" s="6" t="s">
        <v>37</v>
      </c>
      <c r="B126" s="6" t="s">
        <v>195</v>
      </c>
      <c r="C126" s="6" t="s">
        <v>106</v>
      </c>
      <c r="D126" s="6" t="s">
        <v>221</v>
      </c>
      <c r="E126" s="32">
        <v>482.72044899999997</v>
      </c>
      <c r="F126" s="32">
        <v>381.440493</v>
      </c>
      <c r="G126" s="79">
        <v>270</v>
      </c>
      <c r="H126" s="6" t="s">
        <v>30</v>
      </c>
      <c r="I126" s="79">
        <v>0</v>
      </c>
      <c r="J126" s="6" t="s">
        <v>30</v>
      </c>
      <c r="K126" s="62">
        <f t="shared" si="9"/>
        <v>270</v>
      </c>
      <c r="L126" s="57">
        <f t="shared" si="10"/>
        <v>10.533073652172416</v>
      </c>
      <c r="M126" s="57">
        <f t="shared" si="15"/>
        <v>1.9907487143484559E-3</v>
      </c>
      <c r="N126" s="57">
        <f t="shared" si="11"/>
        <v>6.6580772209348885E-3</v>
      </c>
      <c r="O126" s="87">
        <f t="shared" si="12"/>
        <v>0</v>
      </c>
      <c r="P126" s="87">
        <f t="shared" si="13"/>
        <v>2.5423046383968413</v>
      </c>
      <c r="Q126" s="87">
        <f t="shared" si="14"/>
        <v>6.4633128744140942</v>
      </c>
      <c r="R126" s="27" t="s">
        <v>30</v>
      </c>
    </row>
    <row r="127" spans="1:18" ht="18" x14ac:dyDescent="0.35">
      <c r="A127" s="6" t="s">
        <v>37</v>
      </c>
      <c r="B127" s="6" t="s">
        <v>196</v>
      </c>
      <c r="C127" s="6" t="s">
        <v>163</v>
      </c>
      <c r="D127" s="6" t="s">
        <v>220</v>
      </c>
      <c r="E127" s="32">
        <v>3.0727450000000003</v>
      </c>
      <c r="F127" s="32">
        <v>1.9403899999999998</v>
      </c>
      <c r="G127" s="79">
        <v>55</v>
      </c>
      <c r="H127" s="6" t="s">
        <v>30</v>
      </c>
      <c r="I127" s="79">
        <v>0</v>
      </c>
      <c r="J127" s="6" t="s">
        <v>30</v>
      </c>
      <c r="K127" s="62">
        <f t="shared" si="9"/>
        <v>55</v>
      </c>
      <c r="L127" s="57">
        <f t="shared" si="10"/>
        <v>1.1310386270637961E-5</v>
      </c>
      <c r="M127" s="57">
        <f t="shared" si="15"/>
        <v>4.1609795289332396E-6</v>
      </c>
      <c r="N127" s="57">
        <f t="shared" si="11"/>
        <v>3.386967743545216E-5</v>
      </c>
      <c r="O127" s="87">
        <f t="shared" si="12"/>
        <v>0</v>
      </c>
      <c r="P127" s="87">
        <f t="shared" si="13"/>
        <v>2.6344426450330138E-3</v>
      </c>
      <c r="Q127" s="87">
        <f t="shared" si="14"/>
        <v>6.940288049968542E-6</v>
      </c>
      <c r="R127" s="27" t="s">
        <v>30</v>
      </c>
    </row>
    <row r="128" spans="1:18" ht="18" x14ac:dyDescent="0.35">
      <c r="A128" s="6" t="s">
        <v>37</v>
      </c>
      <c r="B128" s="6" t="s">
        <v>196</v>
      </c>
      <c r="C128" s="6" t="s">
        <v>163</v>
      </c>
      <c r="D128" s="6" t="s">
        <v>221</v>
      </c>
      <c r="E128" s="32">
        <v>0.94959199999999999</v>
      </c>
      <c r="F128" s="32">
        <v>0.59965199999999985</v>
      </c>
      <c r="G128" s="79">
        <v>45</v>
      </c>
      <c r="H128" s="6" t="s">
        <v>30</v>
      </c>
      <c r="I128" s="79">
        <v>0</v>
      </c>
      <c r="J128" s="6" t="s">
        <v>30</v>
      </c>
      <c r="K128" s="62">
        <f t="shared" si="9"/>
        <v>45</v>
      </c>
      <c r="L128" s="57">
        <f t="shared" si="10"/>
        <v>7.230987373093523E-7</v>
      </c>
      <c r="M128" s="57">
        <f t="shared" si="15"/>
        <v>1.2858907894042204E-6</v>
      </c>
      <c r="N128" s="57">
        <f t="shared" si="11"/>
        <v>1.0466978191767507E-5</v>
      </c>
      <c r="O128" s="87">
        <f t="shared" si="12"/>
        <v>0</v>
      </c>
      <c r="P128" s="87">
        <f t="shared" si="13"/>
        <v>6.6611441321374608E-4</v>
      </c>
      <c r="Q128" s="87">
        <f t="shared" si="14"/>
        <v>4.4370841149109324E-7</v>
      </c>
      <c r="R128" s="27" t="s">
        <v>30</v>
      </c>
    </row>
    <row r="129" spans="1:18" ht="18" x14ac:dyDescent="0.35">
      <c r="A129" s="6" t="s">
        <v>37</v>
      </c>
      <c r="B129" s="6" t="s">
        <v>197</v>
      </c>
      <c r="C129" s="6" t="s">
        <v>164</v>
      </c>
      <c r="D129" s="6" t="s">
        <v>224</v>
      </c>
      <c r="E129" s="32">
        <v>642.00719700000002</v>
      </c>
      <c r="F129" s="32">
        <v>265.57966699999997</v>
      </c>
      <c r="G129" s="79">
        <v>0</v>
      </c>
      <c r="H129" s="6" t="s">
        <v>30</v>
      </c>
      <c r="I129" s="79">
        <v>20</v>
      </c>
      <c r="J129" s="6" t="s">
        <v>29</v>
      </c>
      <c r="K129" s="62">
        <f t="shared" si="9"/>
        <v>20</v>
      </c>
      <c r="L129" s="57">
        <f t="shared" si="10"/>
        <v>2.8017129529450287E-2</v>
      </c>
      <c r="M129" s="57">
        <f t="shared" si="15"/>
        <v>1.5713250256510491E-3</v>
      </c>
      <c r="N129" s="57">
        <f t="shared" si="11"/>
        <v>4.635716353261354E-3</v>
      </c>
      <c r="O129" s="87">
        <f t="shared" si="12"/>
        <v>3.1426500513020983E-2</v>
      </c>
      <c r="P129" s="87">
        <f t="shared" si="13"/>
        <v>0</v>
      </c>
      <c r="Q129" s="87">
        <f t="shared" si="14"/>
        <v>9.876249344949082E-4</v>
      </c>
      <c r="R129" s="27" t="s">
        <v>30</v>
      </c>
    </row>
    <row r="130" spans="1:18" ht="18" x14ac:dyDescent="0.35">
      <c r="A130" s="6" t="s">
        <v>37</v>
      </c>
      <c r="B130" s="6" t="s">
        <v>198</v>
      </c>
      <c r="C130" s="6" t="s">
        <v>165</v>
      </c>
      <c r="D130" s="6" t="s">
        <v>224</v>
      </c>
      <c r="E130" s="32">
        <v>5.3535659999999998</v>
      </c>
      <c r="F130" s="32">
        <v>2.770133</v>
      </c>
      <c r="G130" s="79">
        <v>0</v>
      </c>
      <c r="H130" s="6" t="s">
        <v>30</v>
      </c>
      <c r="I130" s="79">
        <v>30</v>
      </c>
      <c r="J130" s="6" t="s">
        <v>29</v>
      </c>
      <c r="K130" s="62">
        <f t="shared" si="9"/>
        <v>30</v>
      </c>
      <c r="L130" s="57">
        <f t="shared" si="10"/>
        <v>6.8583201441090727E-6</v>
      </c>
      <c r="M130" s="57">
        <f t="shared" si="15"/>
        <v>3.4077926969189321E-6</v>
      </c>
      <c r="N130" s="57">
        <f t="shared" si="11"/>
        <v>4.8352914189055498E-5</v>
      </c>
      <c r="O130" s="87">
        <f t="shared" si="12"/>
        <v>1.0223378090756796E-4</v>
      </c>
      <c r="P130" s="87">
        <f t="shared" si="13"/>
        <v>0</v>
      </c>
      <c r="Q130" s="87">
        <f t="shared" si="14"/>
        <v>1.0451745958656608E-8</v>
      </c>
      <c r="R130" s="27" t="s">
        <v>30</v>
      </c>
    </row>
    <row r="131" spans="1:18" ht="18" x14ac:dyDescent="0.35">
      <c r="A131" s="6" t="s">
        <v>37</v>
      </c>
      <c r="B131" s="6" t="s">
        <v>199</v>
      </c>
      <c r="C131" s="6" t="s">
        <v>166</v>
      </c>
      <c r="D131" s="6" t="s">
        <v>224</v>
      </c>
      <c r="E131" s="32">
        <v>-22635.986999000008</v>
      </c>
      <c r="F131" s="32">
        <v>-35773.510666999995</v>
      </c>
      <c r="G131" s="79">
        <v>30</v>
      </c>
      <c r="H131" s="6" t="s">
        <v>30</v>
      </c>
      <c r="I131" s="79">
        <v>0</v>
      </c>
      <c r="J131" s="6" t="s">
        <v>30</v>
      </c>
      <c r="K131" s="62">
        <f t="shared" si="9"/>
        <v>30</v>
      </c>
      <c r="L131" s="57">
        <f t="shared" si="10"/>
        <v>1143.7724626499148</v>
      </c>
      <c r="M131" s="57">
        <f t="shared" ref="M131:M162" si="16">ABS(((0.01*F131+$F$200-(0.01*E131+$E$200))/(0.01*E131+$E$200))*100-(($F$200-$E$200)/$E$200)*100)</f>
        <v>0.40718358476540573</v>
      </c>
      <c r="N131" s="57">
        <f t="shared" si="11"/>
        <v>0.62442976258638572</v>
      </c>
      <c r="O131" s="87">
        <f t="shared" si="12"/>
        <v>0</v>
      </c>
      <c r="P131" s="87">
        <f t="shared" si="13"/>
        <v>26.492311169972357</v>
      </c>
      <c r="Q131" s="87">
        <f t="shared" si="14"/>
        <v>701.84255112664209</v>
      </c>
      <c r="R131" s="27" t="s">
        <v>30</v>
      </c>
    </row>
    <row r="132" spans="1:18" ht="18" x14ac:dyDescent="0.35">
      <c r="A132" s="6" t="s">
        <v>37</v>
      </c>
      <c r="B132" s="6" t="s">
        <v>200</v>
      </c>
      <c r="C132" s="6" t="s">
        <v>167</v>
      </c>
      <c r="D132" s="6" t="s">
        <v>224</v>
      </c>
      <c r="E132" s="32">
        <v>-1.3016669999999522</v>
      </c>
      <c r="F132" s="32">
        <v>-332.34666699999991</v>
      </c>
      <c r="G132" s="79">
        <v>75</v>
      </c>
      <c r="H132" s="6" t="s">
        <v>30</v>
      </c>
      <c r="I132" s="79">
        <v>0</v>
      </c>
      <c r="J132" s="6" t="s">
        <v>30</v>
      </c>
      <c r="K132" s="62">
        <f t="shared" ref="K132:K195" si="17">SQRT(G132^2+I132^2)</f>
        <v>75</v>
      </c>
      <c r="L132" s="57">
        <f t="shared" ref="L132:L195" si="18">(K132*F132)^2/F$200^2</f>
        <v>0.61699150544384862</v>
      </c>
      <c r="M132" s="57">
        <f t="shared" si="16"/>
        <v>5.7885563941582063E-3</v>
      </c>
      <c r="N132" s="57">
        <f t="shared" ref="N132:N195" si="19">ABS(F132/$E$200)</f>
        <v>5.8011401873013313E-3</v>
      </c>
      <c r="O132" s="87">
        <f t="shared" ref="O132:O195" si="20">IF(J132="N",N132*I132*SQRT(2),M132*I132)</f>
        <v>0</v>
      </c>
      <c r="P132" s="87">
        <f t="shared" ref="P132:P195" si="21">IF(H132="Y",M132*G132,N132*G132*SQRT(2))</f>
        <v>0.61530383475818551</v>
      </c>
      <c r="Q132" s="87">
        <f t="shared" ref="Q132:Q195" si="22">O132^2+P132^2</f>
        <v>0.37859880906812848</v>
      </c>
      <c r="R132" s="27" t="s">
        <v>30</v>
      </c>
    </row>
    <row r="133" spans="1:18" ht="18" x14ac:dyDescent="0.35">
      <c r="A133" s="6" t="s">
        <v>37</v>
      </c>
      <c r="B133" s="6" t="s">
        <v>201</v>
      </c>
      <c r="C133" s="6" t="s">
        <v>168</v>
      </c>
      <c r="D133" s="6" t="s">
        <v>224</v>
      </c>
      <c r="E133" s="32">
        <v>4706.2290000000003</v>
      </c>
      <c r="F133" s="32">
        <v>4742.250333</v>
      </c>
      <c r="G133" s="79">
        <v>150</v>
      </c>
      <c r="H133" s="6" t="s">
        <v>30</v>
      </c>
      <c r="I133" s="79">
        <v>0</v>
      </c>
      <c r="J133" s="6" t="s">
        <v>30</v>
      </c>
      <c r="K133" s="62">
        <f t="shared" si="17"/>
        <v>150</v>
      </c>
      <c r="L133" s="57">
        <f t="shared" si="18"/>
        <v>502.48774238986493</v>
      </c>
      <c r="M133" s="57">
        <f t="shared" si="16"/>
        <v>3.7243838430256915E-2</v>
      </c>
      <c r="N133" s="57">
        <f t="shared" si="19"/>
        <v>8.2776395001456199E-2</v>
      </c>
      <c r="O133" s="87">
        <f t="shared" si="20"/>
        <v>0</v>
      </c>
      <c r="P133" s="87">
        <f t="shared" si="21"/>
        <v>17.559525068311778</v>
      </c>
      <c r="Q133" s="87">
        <f t="shared" si="22"/>
        <v>308.33692062466974</v>
      </c>
      <c r="R133" s="27" t="s">
        <v>30</v>
      </c>
    </row>
    <row r="134" spans="1:18" ht="18" x14ac:dyDescent="0.35">
      <c r="A134" s="6" t="s">
        <v>37</v>
      </c>
      <c r="B134" s="6" t="s">
        <v>202</v>
      </c>
      <c r="C134" s="6" t="s">
        <v>169</v>
      </c>
      <c r="D134" s="6" t="s">
        <v>224</v>
      </c>
      <c r="E134" s="32">
        <v>894.44299999999976</v>
      </c>
      <c r="F134" s="32">
        <v>2416.1774999999998</v>
      </c>
      <c r="G134" s="79">
        <v>100</v>
      </c>
      <c r="H134" s="6" t="s">
        <v>30</v>
      </c>
      <c r="I134" s="79">
        <v>0</v>
      </c>
      <c r="J134" s="6" t="s">
        <v>30</v>
      </c>
      <c r="K134" s="62">
        <f t="shared" si="17"/>
        <v>100</v>
      </c>
      <c r="L134" s="57">
        <f t="shared" si="18"/>
        <v>57.973787475329679</v>
      </c>
      <c r="M134" s="57">
        <f t="shared" si="16"/>
        <v>3.3521474783000826E-2</v>
      </c>
      <c r="N134" s="57">
        <f t="shared" si="19"/>
        <v>4.2174589928724228E-2</v>
      </c>
      <c r="O134" s="87">
        <f t="shared" si="20"/>
        <v>0</v>
      </c>
      <c r="P134" s="87">
        <f t="shared" si="21"/>
        <v>5.9643877064725555</v>
      </c>
      <c r="Q134" s="87">
        <f t="shared" si="22"/>
        <v>35.573920713120948</v>
      </c>
      <c r="R134" s="27" t="s">
        <v>30</v>
      </c>
    </row>
    <row r="135" spans="1:18" ht="18" x14ac:dyDescent="0.35">
      <c r="A135" s="6" t="s">
        <v>37</v>
      </c>
      <c r="B135" s="6" t="s">
        <v>203</v>
      </c>
      <c r="C135" s="6" t="s">
        <v>170</v>
      </c>
      <c r="D135" s="6" t="s">
        <v>224</v>
      </c>
      <c r="E135" s="32">
        <v>682.7846659999999</v>
      </c>
      <c r="F135" s="32">
        <v>433.09566700000016</v>
      </c>
      <c r="G135" s="79">
        <v>250</v>
      </c>
      <c r="H135" s="6" t="s">
        <v>30</v>
      </c>
      <c r="I135" s="79">
        <v>0</v>
      </c>
      <c r="J135" s="6" t="s">
        <v>30</v>
      </c>
      <c r="K135" s="62">
        <f t="shared" si="17"/>
        <v>250</v>
      </c>
      <c r="L135" s="57">
        <f t="shared" si="18"/>
        <v>11.641841908722432</v>
      </c>
      <c r="M135" s="57">
        <f t="shared" si="16"/>
        <v>9.5813604124828089E-4</v>
      </c>
      <c r="N135" s="57">
        <f t="shared" si="19"/>
        <v>7.5597228082921516E-3</v>
      </c>
      <c r="O135" s="87">
        <f t="shared" si="20"/>
        <v>0</v>
      </c>
      <c r="P135" s="87">
        <f t="shared" si="21"/>
        <v>2.6727656308169956</v>
      </c>
      <c r="Q135" s="87">
        <f t="shared" si="22"/>
        <v>7.1436761172765726</v>
      </c>
      <c r="R135" s="27" t="s">
        <v>30</v>
      </c>
    </row>
    <row r="136" spans="1:18" ht="18" x14ac:dyDescent="0.35">
      <c r="A136" s="6" t="s">
        <v>37</v>
      </c>
      <c r="B136" s="6" t="s">
        <v>204</v>
      </c>
      <c r="C136" s="6" t="s">
        <v>171</v>
      </c>
      <c r="D136" s="6" t="s">
        <v>224</v>
      </c>
      <c r="E136" s="32">
        <v>179.15699999999998</v>
      </c>
      <c r="F136" s="32">
        <v>235.92433399999999</v>
      </c>
      <c r="G136" s="79">
        <v>130</v>
      </c>
      <c r="H136" s="6" t="s">
        <v>30</v>
      </c>
      <c r="I136" s="79">
        <v>0</v>
      </c>
      <c r="J136" s="6" t="s">
        <v>30</v>
      </c>
      <c r="K136" s="62">
        <f t="shared" si="17"/>
        <v>130</v>
      </c>
      <c r="L136" s="57">
        <f t="shared" si="18"/>
        <v>0.93412755401661907</v>
      </c>
      <c r="M136" s="57">
        <f t="shared" si="16"/>
        <v>2.3858339790976402E-3</v>
      </c>
      <c r="N136" s="57">
        <f t="shared" si="19"/>
        <v>4.1180799178277966E-3</v>
      </c>
      <c r="O136" s="87">
        <f t="shared" si="20"/>
        <v>0</v>
      </c>
      <c r="P136" s="87">
        <f t="shared" si="21"/>
        <v>0.75709978119468568</v>
      </c>
      <c r="Q136" s="87">
        <f t="shared" si="22"/>
        <v>0.57320007868504097</v>
      </c>
      <c r="R136" s="27" t="s">
        <v>30</v>
      </c>
    </row>
    <row r="137" spans="1:18" ht="18" x14ac:dyDescent="0.35">
      <c r="A137" s="6" t="s">
        <v>37</v>
      </c>
      <c r="B137" s="6" t="s">
        <v>205</v>
      </c>
      <c r="C137" s="6" t="s">
        <v>172</v>
      </c>
      <c r="D137" s="6" t="s">
        <v>224</v>
      </c>
      <c r="E137" s="32">
        <v>1357.796634</v>
      </c>
      <c r="F137" s="32">
        <v>1961.9256840000003</v>
      </c>
      <c r="G137" s="79">
        <v>150</v>
      </c>
      <c r="H137" s="6" t="s">
        <v>30</v>
      </c>
      <c r="I137" s="79">
        <v>0</v>
      </c>
      <c r="J137" s="6" t="s">
        <v>30</v>
      </c>
      <c r="K137" s="62">
        <f t="shared" si="17"/>
        <v>150</v>
      </c>
      <c r="L137" s="57">
        <f t="shared" si="18"/>
        <v>86.00458924920359</v>
      </c>
      <c r="M137" s="57">
        <f t="shared" si="16"/>
        <v>2.1112785685694746E-2</v>
      </c>
      <c r="N137" s="57">
        <f t="shared" si="19"/>
        <v>3.4245584686278974E-2</v>
      </c>
      <c r="O137" s="87">
        <f t="shared" si="20"/>
        <v>0</v>
      </c>
      <c r="P137" s="87">
        <f t="shared" si="21"/>
        <v>7.2645855472098146</v>
      </c>
      <c r="Q137" s="87">
        <f t="shared" si="22"/>
        <v>52.77420317272972</v>
      </c>
      <c r="R137" s="27" t="s">
        <v>30</v>
      </c>
    </row>
    <row r="138" spans="1:18" ht="18" x14ac:dyDescent="0.35">
      <c r="A138" s="6" t="s">
        <v>37</v>
      </c>
      <c r="B138" s="6" t="s">
        <v>206</v>
      </c>
      <c r="C138" s="6" t="s">
        <v>173</v>
      </c>
      <c r="D138" s="6" t="s">
        <v>224</v>
      </c>
      <c r="E138" s="32">
        <v>65.456453000000025</v>
      </c>
      <c r="F138" s="32">
        <v>137.836882</v>
      </c>
      <c r="G138" s="79">
        <v>120</v>
      </c>
      <c r="H138" s="6" t="s">
        <v>30</v>
      </c>
      <c r="I138" s="79">
        <v>0</v>
      </c>
      <c r="J138" s="6" t="s">
        <v>30</v>
      </c>
      <c r="K138" s="62">
        <f t="shared" si="17"/>
        <v>120</v>
      </c>
      <c r="L138" s="57">
        <f t="shared" si="18"/>
        <v>0.27168607239509757</v>
      </c>
      <c r="M138" s="57">
        <f t="shared" si="16"/>
        <v>1.7730718450579275E-3</v>
      </c>
      <c r="N138" s="57">
        <f t="shared" si="19"/>
        <v>2.4059548503385826E-3</v>
      </c>
      <c r="O138" s="87">
        <f t="shared" si="20"/>
        <v>0</v>
      </c>
      <c r="P138" s="87">
        <f t="shared" si="21"/>
        <v>0.40830407757673853</v>
      </c>
      <c r="Q138" s="87">
        <f t="shared" si="22"/>
        <v>0.16671221976579131</v>
      </c>
      <c r="R138" s="27" t="s">
        <v>30</v>
      </c>
    </row>
    <row r="139" spans="1:18" ht="18" x14ac:dyDescent="0.35">
      <c r="A139" s="6" t="s">
        <v>37</v>
      </c>
      <c r="B139" s="6" t="s">
        <v>207</v>
      </c>
      <c r="C139" s="6" t="s">
        <v>174</v>
      </c>
      <c r="D139" s="6" t="s">
        <v>224</v>
      </c>
      <c r="E139" s="32">
        <v>0</v>
      </c>
      <c r="F139" s="32">
        <v>0</v>
      </c>
      <c r="G139" s="79">
        <v>0</v>
      </c>
      <c r="H139" s="6" t="s">
        <v>30</v>
      </c>
      <c r="I139" s="79">
        <v>0</v>
      </c>
      <c r="J139" s="6" t="s">
        <v>30</v>
      </c>
      <c r="K139" s="62">
        <f t="shared" si="17"/>
        <v>0</v>
      </c>
      <c r="L139" s="57">
        <f t="shared" si="18"/>
        <v>0</v>
      </c>
      <c r="M139" s="57">
        <f t="shared" si="16"/>
        <v>0</v>
      </c>
      <c r="N139" s="57">
        <f t="shared" si="19"/>
        <v>0</v>
      </c>
      <c r="O139" s="87">
        <f t="shared" si="20"/>
        <v>0</v>
      </c>
      <c r="P139" s="87">
        <f t="shared" si="21"/>
        <v>0</v>
      </c>
      <c r="Q139" s="87">
        <f t="shared" si="22"/>
        <v>0</v>
      </c>
      <c r="R139" s="27" t="s">
        <v>30</v>
      </c>
    </row>
    <row r="140" spans="1:18" ht="18" x14ac:dyDescent="0.35">
      <c r="A140" s="6" t="s">
        <v>37</v>
      </c>
      <c r="B140" s="6" t="s">
        <v>208</v>
      </c>
      <c r="C140" s="6" t="s">
        <v>175</v>
      </c>
      <c r="D140" s="6" t="s">
        <v>224</v>
      </c>
      <c r="E140" s="32">
        <v>870.53083300000014</v>
      </c>
      <c r="F140" s="32">
        <v>570.65800000000002</v>
      </c>
      <c r="G140" s="79">
        <v>75</v>
      </c>
      <c r="H140" s="6" t="s">
        <v>30</v>
      </c>
      <c r="I140" s="79">
        <v>0</v>
      </c>
      <c r="J140" s="6" t="s">
        <v>30</v>
      </c>
      <c r="K140" s="62">
        <f t="shared" si="17"/>
        <v>75</v>
      </c>
      <c r="L140" s="57">
        <f t="shared" si="18"/>
        <v>1.8190655508055986</v>
      </c>
      <c r="M140" s="57">
        <f t="shared" si="16"/>
        <v>1.5439628974220909E-3</v>
      </c>
      <c r="N140" s="57">
        <f t="shared" si="19"/>
        <v>9.9608853817842076E-3</v>
      </c>
      <c r="O140" s="87">
        <f t="shared" si="20"/>
        <v>0</v>
      </c>
      <c r="P140" s="87">
        <f t="shared" si="21"/>
        <v>1.0565114400122348</v>
      </c>
      <c r="Q140" s="87">
        <f t="shared" si="22"/>
        <v>1.1162164228767262</v>
      </c>
      <c r="R140" s="27" t="s">
        <v>30</v>
      </c>
    </row>
    <row r="141" spans="1:18" ht="18" x14ac:dyDescent="0.35">
      <c r="A141" s="6" t="s">
        <v>37</v>
      </c>
      <c r="B141" s="6" t="s">
        <v>104</v>
      </c>
      <c r="C141" s="6" t="s">
        <v>176</v>
      </c>
      <c r="D141" s="6" t="s">
        <v>224</v>
      </c>
      <c r="E141" s="32">
        <v>-2951.6039999999998</v>
      </c>
      <c r="F141" s="32">
        <v>-3642.4110000000001</v>
      </c>
      <c r="G141" s="79">
        <v>50</v>
      </c>
      <c r="H141" s="6" t="s">
        <v>30</v>
      </c>
      <c r="I141" s="79">
        <v>0</v>
      </c>
      <c r="J141" s="6" t="s">
        <v>30</v>
      </c>
      <c r="K141" s="62">
        <f t="shared" si="17"/>
        <v>50</v>
      </c>
      <c r="L141" s="57">
        <f t="shared" si="18"/>
        <v>32.937596806625109</v>
      </c>
      <c r="M141" s="57">
        <f t="shared" si="16"/>
        <v>3.505921637469811E-2</v>
      </c>
      <c r="N141" s="57">
        <f t="shared" si="19"/>
        <v>6.3578603093884606E-2</v>
      </c>
      <c r="O141" s="87">
        <f t="shared" si="20"/>
        <v>0</v>
      </c>
      <c r="P141" s="87">
        <f t="shared" si="21"/>
        <v>4.4956861386053815</v>
      </c>
      <c r="Q141" s="87">
        <f t="shared" si="22"/>
        <v>20.211193856848563</v>
      </c>
      <c r="R141" s="27" t="s">
        <v>30</v>
      </c>
    </row>
    <row r="142" spans="1:18" ht="18" x14ac:dyDescent="0.35">
      <c r="A142" s="6" t="s">
        <v>37</v>
      </c>
      <c r="B142" s="6" t="s">
        <v>194</v>
      </c>
      <c r="C142" s="6" t="s">
        <v>177</v>
      </c>
      <c r="D142" s="6" t="s">
        <v>221</v>
      </c>
      <c r="E142" s="32">
        <v>20.561999999999998</v>
      </c>
      <c r="F142" s="32">
        <v>17.283999999999999</v>
      </c>
      <c r="G142" s="79">
        <v>10</v>
      </c>
      <c r="H142" s="6" t="s">
        <v>30</v>
      </c>
      <c r="I142" s="79">
        <v>200</v>
      </c>
      <c r="J142" s="6" t="s">
        <v>29</v>
      </c>
      <c r="K142" s="62">
        <f t="shared" si="17"/>
        <v>200.24984394500785</v>
      </c>
      <c r="L142" s="57">
        <f t="shared" si="18"/>
        <v>1.1896162569398518E-2</v>
      </c>
      <c r="M142" s="57">
        <f t="shared" si="16"/>
        <v>1.028906004307828E-4</v>
      </c>
      <c r="N142" s="57">
        <f t="shared" si="19"/>
        <v>3.0169373414331917E-4</v>
      </c>
      <c r="O142" s="87">
        <f t="shared" si="20"/>
        <v>2.0578120086156559E-2</v>
      </c>
      <c r="P142" s="87">
        <f t="shared" si="21"/>
        <v>4.2665937050846486E-3</v>
      </c>
      <c r="Q142" s="87">
        <f t="shared" si="22"/>
        <v>4.4166284812454797E-4</v>
      </c>
      <c r="R142" s="27" t="s">
        <v>30</v>
      </c>
    </row>
    <row r="143" spans="1:18" ht="18" x14ac:dyDescent="0.35">
      <c r="A143" s="6" t="s">
        <v>37</v>
      </c>
      <c r="B143" s="6" t="s">
        <v>194</v>
      </c>
      <c r="C143" s="6" t="s">
        <v>178</v>
      </c>
      <c r="D143" s="6" t="s">
        <v>220</v>
      </c>
      <c r="E143" s="32">
        <v>1533.3920500000002</v>
      </c>
      <c r="F143" s="32">
        <v>918.77452500000015</v>
      </c>
      <c r="G143" s="79">
        <v>100</v>
      </c>
      <c r="H143" s="6" t="s">
        <v>30</v>
      </c>
      <c r="I143" s="79">
        <v>100</v>
      </c>
      <c r="J143" s="6" t="s">
        <v>30</v>
      </c>
      <c r="K143" s="62">
        <f t="shared" si="17"/>
        <v>141.42135623730951</v>
      </c>
      <c r="L143" s="57">
        <f t="shared" si="18"/>
        <v>16.76570761948712</v>
      </c>
      <c r="M143" s="57">
        <f t="shared" si="16"/>
        <v>1.2114340867270812E-3</v>
      </c>
      <c r="N143" s="57">
        <f t="shared" si="19"/>
        <v>1.6037289821974336E-2</v>
      </c>
      <c r="O143" s="87">
        <f t="shared" si="20"/>
        <v>2.2680152769944106</v>
      </c>
      <c r="P143" s="87">
        <f t="shared" si="21"/>
        <v>2.2680152769944106</v>
      </c>
      <c r="Q143" s="87">
        <f t="shared" si="22"/>
        <v>10.287786593360066</v>
      </c>
      <c r="R143" s="27" t="s">
        <v>30</v>
      </c>
    </row>
    <row r="144" spans="1:18" ht="18" x14ac:dyDescent="0.35">
      <c r="A144" s="6" t="s">
        <v>37</v>
      </c>
      <c r="B144" s="6" t="s">
        <v>194</v>
      </c>
      <c r="C144" s="6" t="s">
        <v>178</v>
      </c>
      <c r="D144" s="6" t="s">
        <v>221</v>
      </c>
      <c r="E144" s="32">
        <v>1218.2409860000005</v>
      </c>
      <c r="F144" s="32">
        <v>1212.3900540000002</v>
      </c>
      <c r="G144" s="79">
        <v>100</v>
      </c>
      <c r="H144" s="6" t="s">
        <v>30</v>
      </c>
      <c r="I144" s="79">
        <v>100</v>
      </c>
      <c r="J144" s="6" t="s">
        <v>30</v>
      </c>
      <c r="K144" s="62">
        <f t="shared" si="17"/>
        <v>141.42135623730951</v>
      </c>
      <c r="L144" s="57">
        <f t="shared" si="18"/>
        <v>29.19367225648627</v>
      </c>
      <c r="M144" s="57">
        <f t="shared" si="16"/>
        <v>9.3818718738205575E-3</v>
      </c>
      <c r="N144" s="57">
        <f t="shared" si="19"/>
        <v>2.1162374602492505E-2</v>
      </c>
      <c r="O144" s="87">
        <f t="shared" si="20"/>
        <v>2.9928117174864841</v>
      </c>
      <c r="P144" s="87">
        <f t="shared" si="21"/>
        <v>2.9928117174864841</v>
      </c>
      <c r="Q144" s="87">
        <f t="shared" si="22"/>
        <v>17.913843952648797</v>
      </c>
      <c r="R144" s="27" t="s">
        <v>30</v>
      </c>
    </row>
    <row r="145" spans="1:18" ht="18" x14ac:dyDescent="0.35">
      <c r="A145" s="6" t="s">
        <v>37</v>
      </c>
      <c r="B145" s="6" t="s">
        <v>194</v>
      </c>
      <c r="C145" s="6" t="s">
        <v>179</v>
      </c>
      <c r="D145" s="6" t="s">
        <v>221</v>
      </c>
      <c r="E145" s="32">
        <v>29.055000000000014</v>
      </c>
      <c r="F145" s="32">
        <v>37.965199999999996</v>
      </c>
      <c r="G145" s="79">
        <v>10</v>
      </c>
      <c r="H145" s="6" t="s">
        <v>30</v>
      </c>
      <c r="I145" s="79">
        <v>200</v>
      </c>
      <c r="J145" s="6" t="s">
        <v>29</v>
      </c>
      <c r="K145" s="62">
        <f t="shared" si="17"/>
        <v>200.24984394500785</v>
      </c>
      <c r="L145" s="57">
        <f t="shared" si="18"/>
        <v>5.7397074787422918E-2</v>
      </c>
      <c r="M145" s="57">
        <f t="shared" si="16"/>
        <v>3.8176700601155744E-4</v>
      </c>
      <c r="N145" s="57">
        <f t="shared" si="19"/>
        <v>6.6268589189411834E-4</v>
      </c>
      <c r="O145" s="87">
        <f t="shared" si="20"/>
        <v>7.6353401202311488E-2</v>
      </c>
      <c r="P145" s="87">
        <f t="shared" si="21"/>
        <v>9.371793759099729E-3</v>
      </c>
      <c r="Q145" s="87">
        <f t="shared" si="22"/>
        <v>5.9176723934242417E-3</v>
      </c>
      <c r="R145" s="27" t="s">
        <v>30</v>
      </c>
    </row>
    <row r="146" spans="1:18" ht="18" x14ac:dyDescent="0.35">
      <c r="A146" s="6" t="s">
        <v>37</v>
      </c>
      <c r="B146" s="6" t="s">
        <v>195</v>
      </c>
      <c r="C146" s="6" t="s">
        <v>180</v>
      </c>
      <c r="D146" s="6" t="s">
        <v>221</v>
      </c>
      <c r="E146" s="32">
        <v>2.2349999999999994</v>
      </c>
      <c r="F146" s="32">
        <v>3.2481999999999998</v>
      </c>
      <c r="G146" s="79">
        <v>100</v>
      </c>
      <c r="H146" s="6" t="s">
        <v>30</v>
      </c>
      <c r="I146" s="79">
        <v>0</v>
      </c>
      <c r="J146" s="6" t="s">
        <v>30</v>
      </c>
      <c r="K146" s="62">
        <f t="shared" si="17"/>
        <v>100</v>
      </c>
      <c r="L146" s="57">
        <f t="shared" si="18"/>
        <v>1.0477544803791933E-4</v>
      </c>
      <c r="M146" s="57">
        <f t="shared" si="16"/>
        <v>3.5088605727651156E-5</v>
      </c>
      <c r="N146" s="57">
        <f t="shared" si="19"/>
        <v>5.6697615554520329E-5</v>
      </c>
      <c r="O146" s="87">
        <f t="shared" si="20"/>
        <v>0</v>
      </c>
      <c r="P146" s="87">
        <f t="shared" si="21"/>
        <v>8.0182536871418412E-3</v>
      </c>
      <c r="Q146" s="87">
        <f t="shared" si="22"/>
        <v>6.4292392191363736E-5</v>
      </c>
      <c r="R146" s="27" t="s">
        <v>30</v>
      </c>
    </row>
    <row r="147" spans="1:18" ht="18" x14ac:dyDescent="0.35">
      <c r="A147" s="6" t="s">
        <v>37</v>
      </c>
      <c r="B147" s="6" t="s">
        <v>212</v>
      </c>
      <c r="C147" s="6" t="s">
        <v>181</v>
      </c>
      <c r="D147" s="6" t="s">
        <v>224</v>
      </c>
      <c r="E147" s="32">
        <v>3.8861599999999998</v>
      </c>
      <c r="F147" s="32">
        <v>3.518529</v>
      </c>
      <c r="G147" s="79">
        <v>10</v>
      </c>
      <c r="H147" s="6" t="s">
        <v>30</v>
      </c>
      <c r="I147" s="79">
        <v>70</v>
      </c>
      <c r="J147" s="6" t="s">
        <v>30</v>
      </c>
      <c r="K147" s="62">
        <f t="shared" si="17"/>
        <v>70.710678118654755</v>
      </c>
      <c r="L147" s="57">
        <f t="shared" si="18"/>
        <v>6.1470433615565999E-5</v>
      </c>
      <c r="M147" s="57">
        <f t="shared" si="16"/>
        <v>2.3843054044903056E-5</v>
      </c>
      <c r="N147" s="57">
        <f t="shared" si="19"/>
        <v>6.1416231931356102E-5</v>
      </c>
      <c r="O147" s="87">
        <f t="shared" si="20"/>
        <v>6.0798967703022747E-3</v>
      </c>
      <c r="P147" s="87">
        <f t="shared" si="21"/>
        <v>8.6855668147175341E-4</v>
      </c>
      <c r="Q147" s="87">
        <f t="shared" si="22"/>
        <v>3.7719535446461254E-5</v>
      </c>
      <c r="R147" s="27" t="s">
        <v>30</v>
      </c>
    </row>
    <row r="148" spans="1:18" ht="18" x14ac:dyDescent="0.35">
      <c r="A148" s="6" t="s">
        <v>37</v>
      </c>
      <c r="B148" s="6" t="s">
        <v>212</v>
      </c>
      <c r="C148" s="6" t="s">
        <v>181</v>
      </c>
      <c r="D148" s="6" t="s">
        <v>220</v>
      </c>
      <c r="E148" s="32">
        <v>4.8996500000000003</v>
      </c>
      <c r="F148" s="32">
        <v>0.67917500000000008</v>
      </c>
      <c r="G148" s="79">
        <v>10</v>
      </c>
      <c r="H148" s="6" t="s">
        <v>30</v>
      </c>
      <c r="I148" s="79">
        <v>70</v>
      </c>
      <c r="J148" s="6" t="s">
        <v>30</v>
      </c>
      <c r="K148" s="62">
        <f t="shared" si="17"/>
        <v>70.710678118654755</v>
      </c>
      <c r="L148" s="57">
        <f t="shared" si="18"/>
        <v>2.2903791935761988E-6</v>
      </c>
      <c r="M148" s="57">
        <f t="shared" si="16"/>
        <v>3.5516954312697635E-5</v>
      </c>
      <c r="N148" s="57">
        <f t="shared" si="19"/>
        <v>1.1855059123281003E-5</v>
      </c>
      <c r="O148" s="87">
        <f t="shared" si="20"/>
        <v>1.1735909776415224E-3</v>
      </c>
      <c r="P148" s="87">
        <f t="shared" si="21"/>
        <v>1.6765585394878889E-4</v>
      </c>
      <c r="Q148" s="87">
        <f t="shared" si="22"/>
        <v>1.405424268164882E-6</v>
      </c>
      <c r="R148" s="27" t="s">
        <v>30</v>
      </c>
    </row>
    <row r="149" spans="1:18" ht="18" x14ac:dyDescent="0.35">
      <c r="A149" s="6" t="s">
        <v>37</v>
      </c>
      <c r="B149" s="6" t="s">
        <v>212</v>
      </c>
      <c r="C149" s="6" t="s">
        <v>181</v>
      </c>
      <c r="D149" s="6" t="s">
        <v>221</v>
      </c>
      <c r="E149" s="32">
        <v>0.46845600000000004</v>
      </c>
      <c r="F149" s="32">
        <v>8.2844000000000015E-2</v>
      </c>
      <c r="G149" s="79">
        <v>10</v>
      </c>
      <c r="H149" s="6" t="s">
        <v>30</v>
      </c>
      <c r="I149" s="79">
        <v>70</v>
      </c>
      <c r="J149" s="6" t="s">
        <v>30</v>
      </c>
      <c r="K149" s="62">
        <f t="shared" si="17"/>
        <v>70.710678118654755</v>
      </c>
      <c r="L149" s="57">
        <f t="shared" si="18"/>
        <v>3.4077374489363526E-8</v>
      </c>
      <c r="M149" s="57">
        <f t="shared" si="16"/>
        <v>3.0831960629029709E-6</v>
      </c>
      <c r="N149" s="57">
        <f t="shared" si="19"/>
        <v>1.4460492774455647E-6</v>
      </c>
      <c r="O149" s="87">
        <f t="shared" si="20"/>
        <v>1.4315157500163325E-4</v>
      </c>
      <c r="P149" s="87">
        <f t="shared" si="21"/>
        <v>2.0450225000233322E-5</v>
      </c>
      <c r="Q149" s="87">
        <f t="shared" si="22"/>
        <v>2.0910585128008398E-8</v>
      </c>
      <c r="R149" s="27" t="s">
        <v>30</v>
      </c>
    </row>
    <row r="150" spans="1:18" ht="18" x14ac:dyDescent="0.35">
      <c r="A150" s="6" t="s">
        <v>33</v>
      </c>
      <c r="B150" s="6" t="s">
        <v>209</v>
      </c>
      <c r="C150" s="6" t="s">
        <v>182</v>
      </c>
      <c r="D150" s="6" t="s">
        <v>220</v>
      </c>
      <c r="E150" s="32">
        <v>4327.7497519999997</v>
      </c>
      <c r="F150" s="32">
        <v>1639.587391</v>
      </c>
      <c r="G150" s="79">
        <v>34</v>
      </c>
      <c r="H150" s="6" t="s">
        <v>30</v>
      </c>
      <c r="I150" s="79">
        <v>0</v>
      </c>
      <c r="J150" s="6" t="s">
        <v>30</v>
      </c>
      <c r="K150" s="62">
        <f t="shared" si="17"/>
        <v>34</v>
      </c>
      <c r="L150" s="57">
        <f t="shared" si="18"/>
        <v>3.0860359164589872</v>
      </c>
      <c r="M150" s="57">
        <f t="shared" si="16"/>
        <v>1.321352898456496E-2</v>
      </c>
      <c r="N150" s="57">
        <f t="shared" si="19"/>
        <v>2.8619141543918789E-2</v>
      </c>
      <c r="O150" s="87">
        <f t="shared" si="20"/>
        <v>0</v>
      </c>
      <c r="P150" s="87">
        <f t="shared" si="21"/>
        <v>1.3761016559060979</v>
      </c>
      <c r="Q150" s="87">
        <f t="shared" si="22"/>
        <v>1.8936557673875047</v>
      </c>
      <c r="R150" s="27" t="s">
        <v>30</v>
      </c>
    </row>
    <row r="151" spans="1:18" ht="18" x14ac:dyDescent="0.35">
      <c r="A151" s="6" t="s">
        <v>33</v>
      </c>
      <c r="B151" s="6" t="s">
        <v>210</v>
      </c>
      <c r="C151" s="6" t="s">
        <v>183</v>
      </c>
      <c r="D151" s="6" t="s">
        <v>220</v>
      </c>
      <c r="E151" s="32">
        <v>25.750459000000003</v>
      </c>
      <c r="F151" s="32">
        <v>62.553134000000007</v>
      </c>
      <c r="G151" s="79">
        <v>9</v>
      </c>
      <c r="H151" s="6" t="s">
        <v>30</v>
      </c>
      <c r="I151" s="79">
        <v>55</v>
      </c>
      <c r="J151" s="6" t="s">
        <v>30</v>
      </c>
      <c r="K151" s="62">
        <f t="shared" si="17"/>
        <v>55.731499172371095</v>
      </c>
      <c r="L151" s="57">
        <f t="shared" si="18"/>
        <v>1.206906428859795E-2</v>
      </c>
      <c r="M151" s="57">
        <f t="shared" si="16"/>
        <v>8.4289950027738314E-4</v>
      </c>
      <c r="N151" s="57">
        <f t="shared" si="19"/>
        <v>1.09187043385949E-3</v>
      </c>
      <c r="O151" s="87">
        <f t="shared" si="20"/>
        <v>8.4927588675505747E-2</v>
      </c>
      <c r="P151" s="87">
        <f t="shared" si="21"/>
        <v>1.3897241783264578E-2</v>
      </c>
      <c r="Q151" s="87">
        <f t="shared" si="22"/>
        <v>7.4058286474184068E-3</v>
      </c>
      <c r="R151" s="27" t="s">
        <v>30</v>
      </c>
    </row>
    <row r="152" spans="1:18" ht="18" x14ac:dyDescent="0.35">
      <c r="A152" s="6" t="s">
        <v>33</v>
      </c>
      <c r="B152" s="6" t="s">
        <v>210</v>
      </c>
      <c r="C152" s="6" t="s">
        <v>183</v>
      </c>
      <c r="D152" s="6" t="s">
        <v>221</v>
      </c>
      <c r="E152" s="32">
        <v>18.351355999999999</v>
      </c>
      <c r="F152" s="32">
        <v>38.462426000000008</v>
      </c>
      <c r="G152" s="79">
        <v>16</v>
      </c>
      <c r="H152" s="6" t="s">
        <v>30</v>
      </c>
      <c r="I152" s="79">
        <v>85</v>
      </c>
      <c r="J152" s="6" t="s">
        <v>30</v>
      </c>
      <c r="K152" s="62">
        <f t="shared" si="17"/>
        <v>86.49277426467485</v>
      </c>
      <c r="L152" s="57">
        <f t="shared" si="18"/>
        <v>1.0990235654103581E-2</v>
      </c>
      <c r="M152" s="57">
        <f t="shared" si="16"/>
        <v>4.939341799214958E-4</v>
      </c>
      <c r="N152" s="57">
        <f t="shared" si="19"/>
        <v>6.7136501528298369E-4</v>
      </c>
      <c r="O152" s="87">
        <f t="shared" si="20"/>
        <v>8.070354834286135E-2</v>
      </c>
      <c r="P152" s="87">
        <f t="shared" si="21"/>
        <v>1.5191256158656253E-2</v>
      </c>
      <c r="Q152" s="87">
        <f t="shared" si="22"/>
        <v>6.7438369788064704E-3</v>
      </c>
      <c r="R152" s="27" t="s">
        <v>30</v>
      </c>
    </row>
    <row r="153" spans="1:18" ht="18" x14ac:dyDescent="0.35">
      <c r="A153" s="6" t="s">
        <v>33</v>
      </c>
      <c r="B153" s="6" t="s">
        <v>211</v>
      </c>
      <c r="C153" s="6" t="s">
        <v>184</v>
      </c>
      <c r="D153" s="6" t="s">
        <v>220</v>
      </c>
      <c r="E153" s="32">
        <v>220.97554057108974</v>
      </c>
      <c r="F153" s="32">
        <v>170.36866157499998</v>
      </c>
      <c r="G153" s="79">
        <v>13</v>
      </c>
      <c r="H153" s="6" t="s">
        <v>30</v>
      </c>
      <c r="I153" s="79">
        <v>60</v>
      </c>
      <c r="J153" s="6" t="s">
        <v>30</v>
      </c>
      <c r="K153" s="62">
        <f t="shared" si="17"/>
        <v>61.392181912683313</v>
      </c>
      <c r="L153" s="57">
        <f t="shared" si="18"/>
        <v>0.10863745003707602</v>
      </c>
      <c r="M153" s="57">
        <f t="shared" si="16"/>
        <v>8.3727562603286287E-4</v>
      </c>
      <c r="N153" s="57">
        <f t="shared" si="19"/>
        <v>2.9737999127262883E-3</v>
      </c>
      <c r="O153" s="87">
        <f t="shared" si="20"/>
        <v>0.25233529010168659</v>
      </c>
      <c r="P153" s="87">
        <f t="shared" si="21"/>
        <v>5.467264618869877E-2</v>
      </c>
      <c r="Q153" s="87">
        <f t="shared" si="22"/>
        <v>6.666219687197697E-2</v>
      </c>
      <c r="R153" s="27" t="s">
        <v>30</v>
      </c>
    </row>
    <row r="154" spans="1:18" ht="18" x14ac:dyDescent="0.35">
      <c r="A154" s="6" t="s">
        <v>33</v>
      </c>
      <c r="B154" s="70" t="s">
        <v>211</v>
      </c>
      <c r="C154" s="6" t="s">
        <v>184</v>
      </c>
      <c r="D154" s="6" t="s">
        <v>221</v>
      </c>
      <c r="E154" s="32">
        <v>79.124562999999995</v>
      </c>
      <c r="F154" s="32">
        <v>82.530106999999987</v>
      </c>
      <c r="G154" s="79">
        <v>9</v>
      </c>
      <c r="H154" s="6" t="s">
        <v>30</v>
      </c>
      <c r="I154" s="79">
        <v>400</v>
      </c>
      <c r="J154" s="6" t="s">
        <v>29</v>
      </c>
      <c r="K154" s="62">
        <f t="shared" si="17"/>
        <v>400.10123718878953</v>
      </c>
      <c r="L154" s="57">
        <f t="shared" si="18"/>
        <v>1.0827759665424364</v>
      </c>
      <c r="M154" s="57">
        <f t="shared" si="16"/>
        <v>6.755486687524126E-4</v>
      </c>
      <c r="N154" s="57">
        <f t="shared" si="19"/>
        <v>1.4405702476323584E-3</v>
      </c>
      <c r="O154" s="87">
        <f t="shared" si="20"/>
        <v>0.27021946750096504</v>
      </c>
      <c r="P154" s="87">
        <f t="shared" si="21"/>
        <v>1.8335465835775642E-2</v>
      </c>
      <c r="Q154" s="87">
        <f t="shared" si="22"/>
        <v>7.3354749923920007E-2</v>
      </c>
      <c r="R154" s="27" t="s">
        <v>30</v>
      </c>
    </row>
    <row r="155" spans="1:18" ht="18" x14ac:dyDescent="0.35">
      <c r="A155" s="6" t="s">
        <v>38</v>
      </c>
      <c r="B155" s="6" t="s">
        <v>105</v>
      </c>
      <c r="C155" s="6" t="s">
        <v>106</v>
      </c>
      <c r="D155" s="6" t="s">
        <v>224</v>
      </c>
      <c r="E155" s="32">
        <v>166.21883800000001</v>
      </c>
      <c r="F155" s="32">
        <v>52.879891999999998</v>
      </c>
      <c r="G155" s="79">
        <v>16</v>
      </c>
      <c r="H155" s="6" t="s">
        <v>30</v>
      </c>
      <c r="I155" s="79">
        <v>0</v>
      </c>
      <c r="J155" s="6" t="s">
        <v>30</v>
      </c>
      <c r="K155" s="62">
        <f t="shared" si="17"/>
        <v>16</v>
      </c>
      <c r="L155" s="57">
        <f t="shared" si="18"/>
        <v>7.1087802102279502E-4</v>
      </c>
      <c r="M155" s="57">
        <f t="shared" si="16"/>
        <v>6.8403630268676352E-4</v>
      </c>
      <c r="N155" s="57">
        <f t="shared" si="19"/>
        <v>9.2302314733715759E-4</v>
      </c>
      <c r="O155" s="87">
        <f t="shared" si="20"/>
        <v>0</v>
      </c>
      <c r="P155" s="87">
        <f t="shared" si="21"/>
        <v>2.0885629653576127E-2</v>
      </c>
      <c r="Q155" s="87">
        <f t="shared" si="22"/>
        <v>4.3620952602633844E-4</v>
      </c>
      <c r="R155" s="27" t="s">
        <v>30</v>
      </c>
    </row>
    <row r="156" spans="1:18" x14ac:dyDescent="0.25">
      <c r="A156" s="6" t="s">
        <v>38</v>
      </c>
      <c r="B156" s="6"/>
      <c r="C156" s="6"/>
      <c r="D156" s="6"/>
      <c r="E156" s="32"/>
      <c r="F156" s="32"/>
      <c r="G156" s="79"/>
      <c r="H156" s="6" t="s">
        <v>30</v>
      </c>
      <c r="I156" s="79"/>
      <c r="J156" s="6" t="s">
        <v>29</v>
      </c>
      <c r="K156" s="62">
        <f t="shared" si="17"/>
        <v>0</v>
      </c>
      <c r="L156" s="57">
        <f t="shared" si="18"/>
        <v>0</v>
      </c>
      <c r="M156" s="57">
        <f t="shared" si="16"/>
        <v>0</v>
      </c>
      <c r="N156" s="57">
        <f t="shared" si="19"/>
        <v>0</v>
      </c>
      <c r="O156" s="67">
        <f t="shared" si="20"/>
        <v>0</v>
      </c>
      <c r="P156" s="67">
        <f t="shared" si="21"/>
        <v>0</v>
      </c>
      <c r="Q156" s="67">
        <f t="shared" si="22"/>
        <v>0</v>
      </c>
      <c r="R156" s="27" t="s">
        <v>30</v>
      </c>
    </row>
    <row r="157" spans="1:18" x14ac:dyDescent="0.25">
      <c r="A157" s="6" t="s">
        <v>38</v>
      </c>
      <c r="B157" s="6"/>
      <c r="C157" s="6"/>
      <c r="D157" s="6"/>
      <c r="E157" s="32"/>
      <c r="F157" s="32"/>
      <c r="G157" s="79"/>
      <c r="H157" s="6" t="s">
        <v>30</v>
      </c>
      <c r="I157" s="79"/>
      <c r="J157" s="6" t="s">
        <v>29</v>
      </c>
      <c r="K157" s="62">
        <f t="shared" si="17"/>
        <v>0</v>
      </c>
      <c r="L157" s="57">
        <f t="shared" si="18"/>
        <v>0</v>
      </c>
      <c r="M157" s="57">
        <f t="shared" si="16"/>
        <v>0</v>
      </c>
      <c r="N157" s="57">
        <f t="shared" si="19"/>
        <v>0</v>
      </c>
      <c r="O157" s="67">
        <f t="shared" si="20"/>
        <v>0</v>
      </c>
      <c r="P157" s="67">
        <f t="shared" si="21"/>
        <v>0</v>
      </c>
      <c r="Q157" s="67">
        <f t="shared" si="22"/>
        <v>0</v>
      </c>
      <c r="R157" s="27" t="s">
        <v>30</v>
      </c>
    </row>
    <row r="158" spans="1:18" x14ac:dyDescent="0.25">
      <c r="A158" s="6" t="s">
        <v>38</v>
      </c>
      <c r="B158" s="6"/>
      <c r="C158" s="6"/>
      <c r="D158" s="6"/>
      <c r="E158" s="32"/>
      <c r="F158" s="32"/>
      <c r="G158" s="79"/>
      <c r="H158" s="6" t="s">
        <v>30</v>
      </c>
      <c r="I158" s="79"/>
      <c r="J158" s="6" t="s">
        <v>29</v>
      </c>
      <c r="K158" s="62">
        <f t="shared" si="17"/>
        <v>0</v>
      </c>
      <c r="L158" s="57">
        <f t="shared" si="18"/>
        <v>0</v>
      </c>
      <c r="M158" s="57">
        <f t="shared" si="16"/>
        <v>0</v>
      </c>
      <c r="N158" s="57">
        <f t="shared" si="19"/>
        <v>0</v>
      </c>
      <c r="O158" s="67">
        <f t="shared" si="20"/>
        <v>0</v>
      </c>
      <c r="P158" s="67">
        <f t="shared" si="21"/>
        <v>0</v>
      </c>
      <c r="Q158" s="67">
        <f t="shared" si="22"/>
        <v>0</v>
      </c>
      <c r="R158" s="27" t="s">
        <v>30</v>
      </c>
    </row>
    <row r="159" spans="1:18" x14ac:dyDescent="0.25">
      <c r="A159" s="6" t="s">
        <v>38</v>
      </c>
      <c r="B159" s="6"/>
      <c r="C159" s="6"/>
      <c r="D159" s="6"/>
      <c r="E159" s="32"/>
      <c r="F159" s="32"/>
      <c r="G159" s="79"/>
      <c r="H159" s="6" t="s">
        <v>30</v>
      </c>
      <c r="I159" s="79"/>
      <c r="J159" s="6" t="s">
        <v>29</v>
      </c>
      <c r="K159" s="62">
        <f t="shared" si="17"/>
        <v>0</v>
      </c>
      <c r="L159" s="57">
        <f t="shared" si="18"/>
        <v>0</v>
      </c>
      <c r="M159" s="57">
        <f t="shared" si="16"/>
        <v>0</v>
      </c>
      <c r="N159" s="57">
        <f t="shared" si="19"/>
        <v>0</v>
      </c>
      <c r="O159" s="67">
        <f t="shared" si="20"/>
        <v>0</v>
      </c>
      <c r="P159" s="67">
        <f t="shared" si="21"/>
        <v>0</v>
      </c>
      <c r="Q159" s="67">
        <f t="shared" si="22"/>
        <v>0</v>
      </c>
      <c r="R159" s="27" t="s">
        <v>30</v>
      </c>
    </row>
    <row r="160" spans="1:18" x14ac:dyDescent="0.25">
      <c r="A160" s="6" t="s">
        <v>38</v>
      </c>
      <c r="B160" s="6"/>
      <c r="C160" s="6"/>
      <c r="D160" s="6"/>
      <c r="E160" s="32"/>
      <c r="F160" s="32"/>
      <c r="G160" s="79"/>
      <c r="H160" s="6" t="s">
        <v>30</v>
      </c>
      <c r="I160" s="79"/>
      <c r="J160" s="6" t="s">
        <v>29</v>
      </c>
      <c r="K160" s="62">
        <f t="shared" si="17"/>
        <v>0</v>
      </c>
      <c r="L160" s="57">
        <f t="shared" si="18"/>
        <v>0</v>
      </c>
      <c r="M160" s="57">
        <f t="shared" si="16"/>
        <v>0</v>
      </c>
      <c r="N160" s="57">
        <f t="shared" si="19"/>
        <v>0</v>
      </c>
      <c r="O160" s="67">
        <f t="shared" si="20"/>
        <v>0</v>
      </c>
      <c r="P160" s="67">
        <f t="shared" si="21"/>
        <v>0</v>
      </c>
      <c r="Q160" s="67">
        <f t="shared" si="22"/>
        <v>0</v>
      </c>
      <c r="R160" s="27" t="s">
        <v>30</v>
      </c>
    </row>
    <row r="161" spans="1:18" x14ac:dyDescent="0.25">
      <c r="A161" s="6" t="s">
        <v>38</v>
      </c>
      <c r="B161" s="6"/>
      <c r="C161" s="6"/>
      <c r="D161" s="6"/>
      <c r="E161" s="32"/>
      <c r="F161" s="32"/>
      <c r="G161" s="79"/>
      <c r="H161" s="6" t="s">
        <v>30</v>
      </c>
      <c r="I161" s="79"/>
      <c r="J161" s="6" t="s">
        <v>29</v>
      </c>
      <c r="K161" s="62">
        <f t="shared" si="17"/>
        <v>0</v>
      </c>
      <c r="L161" s="57">
        <f t="shared" si="18"/>
        <v>0</v>
      </c>
      <c r="M161" s="57">
        <f t="shared" si="16"/>
        <v>0</v>
      </c>
      <c r="N161" s="57">
        <f t="shared" si="19"/>
        <v>0</v>
      </c>
      <c r="O161" s="67">
        <f t="shared" si="20"/>
        <v>0</v>
      </c>
      <c r="P161" s="67">
        <f t="shared" si="21"/>
        <v>0</v>
      </c>
      <c r="Q161" s="67">
        <f t="shared" si="22"/>
        <v>0</v>
      </c>
      <c r="R161" s="27" t="s">
        <v>30</v>
      </c>
    </row>
    <row r="162" spans="1:18" x14ac:dyDescent="0.25">
      <c r="A162" s="6" t="s">
        <v>38</v>
      </c>
      <c r="B162" s="6"/>
      <c r="C162" s="6"/>
      <c r="D162" s="6"/>
      <c r="E162" s="32"/>
      <c r="F162" s="32"/>
      <c r="G162" s="79"/>
      <c r="H162" s="6" t="s">
        <v>30</v>
      </c>
      <c r="I162" s="79"/>
      <c r="J162" s="6" t="s">
        <v>29</v>
      </c>
      <c r="K162" s="62">
        <f t="shared" si="17"/>
        <v>0</v>
      </c>
      <c r="L162" s="57">
        <f t="shared" si="18"/>
        <v>0</v>
      </c>
      <c r="M162" s="57">
        <f t="shared" si="16"/>
        <v>0</v>
      </c>
      <c r="N162" s="57">
        <f t="shared" si="19"/>
        <v>0</v>
      </c>
      <c r="O162" s="67">
        <f t="shared" si="20"/>
        <v>0</v>
      </c>
      <c r="P162" s="67">
        <f t="shared" si="21"/>
        <v>0</v>
      </c>
      <c r="Q162" s="67">
        <f t="shared" si="22"/>
        <v>0</v>
      </c>
      <c r="R162" s="27" t="s">
        <v>30</v>
      </c>
    </row>
    <row r="163" spans="1:18" x14ac:dyDescent="0.25">
      <c r="A163" s="6" t="s">
        <v>38</v>
      </c>
      <c r="B163" s="6"/>
      <c r="C163" s="6"/>
      <c r="D163" s="6"/>
      <c r="E163" s="32"/>
      <c r="F163" s="32"/>
      <c r="G163" s="79"/>
      <c r="H163" s="6" t="s">
        <v>30</v>
      </c>
      <c r="I163" s="79"/>
      <c r="J163" s="6" t="s">
        <v>29</v>
      </c>
      <c r="K163" s="62">
        <f t="shared" si="17"/>
        <v>0</v>
      </c>
      <c r="L163" s="57">
        <f t="shared" si="18"/>
        <v>0</v>
      </c>
      <c r="M163" s="57">
        <f t="shared" ref="M163:M199" si="23">ABS(((0.01*F163+$F$200-(0.01*E163+$E$200))/(0.01*E163+$E$200))*100-(($F$200-$E$200)/$E$200)*100)</f>
        <v>0</v>
      </c>
      <c r="N163" s="57">
        <f t="shared" si="19"/>
        <v>0</v>
      </c>
      <c r="O163" s="67">
        <f t="shared" si="20"/>
        <v>0</v>
      </c>
      <c r="P163" s="67">
        <f t="shared" si="21"/>
        <v>0</v>
      </c>
      <c r="Q163" s="67">
        <f t="shared" si="22"/>
        <v>0</v>
      </c>
      <c r="R163" s="27" t="s">
        <v>30</v>
      </c>
    </row>
    <row r="164" spans="1:18" x14ac:dyDescent="0.25">
      <c r="A164" s="6" t="s">
        <v>38</v>
      </c>
      <c r="B164" s="6"/>
      <c r="C164" s="6"/>
      <c r="D164" s="6"/>
      <c r="E164" s="32"/>
      <c r="F164" s="32"/>
      <c r="G164" s="79"/>
      <c r="H164" s="6" t="s">
        <v>30</v>
      </c>
      <c r="I164" s="79"/>
      <c r="J164" s="6" t="s">
        <v>29</v>
      </c>
      <c r="K164" s="62">
        <f t="shared" si="17"/>
        <v>0</v>
      </c>
      <c r="L164" s="57">
        <f t="shared" si="18"/>
        <v>0</v>
      </c>
      <c r="M164" s="57">
        <f t="shared" si="23"/>
        <v>0</v>
      </c>
      <c r="N164" s="57">
        <f t="shared" si="19"/>
        <v>0</v>
      </c>
      <c r="O164" s="67">
        <f t="shared" si="20"/>
        <v>0</v>
      </c>
      <c r="P164" s="67">
        <f t="shared" si="21"/>
        <v>0</v>
      </c>
      <c r="Q164" s="67">
        <f t="shared" si="22"/>
        <v>0</v>
      </c>
      <c r="R164" s="27" t="s">
        <v>30</v>
      </c>
    </row>
    <row r="165" spans="1:18" x14ac:dyDescent="0.25">
      <c r="A165" s="6" t="s">
        <v>38</v>
      </c>
      <c r="B165" s="6"/>
      <c r="C165" s="6"/>
      <c r="D165" s="6"/>
      <c r="E165" s="32"/>
      <c r="F165" s="32"/>
      <c r="G165" s="79"/>
      <c r="H165" s="6" t="s">
        <v>30</v>
      </c>
      <c r="I165" s="79"/>
      <c r="J165" s="6" t="s">
        <v>29</v>
      </c>
      <c r="K165" s="62">
        <f t="shared" si="17"/>
        <v>0</v>
      </c>
      <c r="L165" s="57">
        <f t="shared" si="18"/>
        <v>0</v>
      </c>
      <c r="M165" s="57">
        <f t="shared" si="23"/>
        <v>0</v>
      </c>
      <c r="N165" s="57">
        <f t="shared" si="19"/>
        <v>0</v>
      </c>
      <c r="O165" s="67">
        <f t="shared" si="20"/>
        <v>0</v>
      </c>
      <c r="P165" s="67">
        <f t="shared" si="21"/>
        <v>0</v>
      </c>
      <c r="Q165" s="67">
        <f t="shared" si="22"/>
        <v>0</v>
      </c>
      <c r="R165" s="27" t="s">
        <v>30</v>
      </c>
    </row>
    <row r="166" spans="1:18" x14ac:dyDescent="0.25">
      <c r="A166" s="6" t="s">
        <v>38</v>
      </c>
      <c r="B166" s="6"/>
      <c r="C166" s="6"/>
      <c r="D166" s="6"/>
      <c r="E166" s="32"/>
      <c r="F166" s="32"/>
      <c r="G166" s="79"/>
      <c r="H166" s="6" t="s">
        <v>30</v>
      </c>
      <c r="I166" s="79"/>
      <c r="J166" s="6" t="s">
        <v>29</v>
      </c>
      <c r="K166" s="62">
        <f t="shared" si="17"/>
        <v>0</v>
      </c>
      <c r="L166" s="57">
        <f t="shared" si="18"/>
        <v>0</v>
      </c>
      <c r="M166" s="57">
        <f t="shared" si="23"/>
        <v>0</v>
      </c>
      <c r="N166" s="57">
        <f t="shared" si="19"/>
        <v>0</v>
      </c>
      <c r="O166" s="67">
        <f t="shared" si="20"/>
        <v>0</v>
      </c>
      <c r="P166" s="67">
        <f t="shared" si="21"/>
        <v>0</v>
      </c>
      <c r="Q166" s="67">
        <f t="shared" si="22"/>
        <v>0</v>
      </c>
      <c r="R166" s="27" t="s">
        <v>30</v>
      </c>
    </row>
    <row r="167" spans="1:18" x14ac:dyDescent="0.25">
      <c r="A167" s="6" t="s">
        <v>38</v>
      </c>
      <c r="B167" s="6"/>
      <c r="C167" s="6"/>
      <c r="D167" s="6"/>
      <c r="E167" s="32"/>
      <c r="F167" s="32"/>
      <c r="G167" s="79"/>
      <c r="H167" s="6" t="s">
        <v>30</v>
      </c>
      <c r="I167" s="79"/>
      <c r="J167" s="6" t="s">
        <v>29</v>
      </c>
      <c r="K167" s="62">
        <f t="shared" si="17"/>
        <v>0</v>
      </c>
      <c r="L167" s="57">
        <f t="shared" si="18"/>
        <v>0</v>
      </c>
      <c r="M167" s="57">
        <f t="shared" si="23"/>
        <v>0</v>
      </c>
      <c r="N167" s="57">
        <f t="shared" si="19"/>
        <v>0</v>
      </c>
      <c r="O167" s="67">
        <f t="shared" si="20"/>
        <v>0</v>
      </c>
      <c r="P167" s="67">
        <f t="shared" si="21"/>
        <v>0</v>
      </c>
      <c r="Q167" s="67">
        <f t="shared" si="22"/>
        <v>0</v>
      </c>
      <c r="R167" s="27" t="s">
        <v>30</v>
      </c>
    </row>
    <row r="168" spans="1:18" x14ac:dyDescent="0.25">
      <c r="A168" s="6" t="s">
        <v>38</v>
      </c>
      <c r="B168" s="6"/>
      <c r="C168" s="6"/>
      <c r="D168" s="6"/>
      <c r="E168" s="32"/>
      <c r="F168" s="32"/>
      <c r="G168" s="79"/>
      <c r="H168" s="6" t="s">
        <v>30</v>
      </c>
      <c r="I168" s="79"/>
      <c r="J168" s="6" t="s">
        <v>29</v>
      </c>
      <c r="K168" s="62">
        <f t="shared" si="17"/>
        <v>0</v>
      </c>
      <c r="L168" s="57">
        <f t="shared" si="18"/>
        <v>0</v>
      </c>
      <c r="M168" s="57">
        <f t="shared" si="23"/>
        <v>0</v>
      </c>
      <c r="N168" s="57">
        <f t="shared" si="19"/>
        <v>0</v>
      </c>
      <c r="O168" s="67">
        <f t="shared" si="20"/>
        <v>0</v>
      </c>
      <c r="P168" s="67">
        <f t="shared" si="21"/>
        <v>0</v>
      </c>
      <c r="Q168" s="67">
        <f t="shared" si="22"/>
        <v>0</v>
      </c>
      <c r="R168" s="27" t="s">
        <v>30</v>
      </c>
    </row>
    <row r="169" spans="1:18" x14ac:dyDescent="0.25">
      <c r="A169" s="6" t="s">
        <v>38</v>
      </c>
      <c r="B169" s="6"/>
      <c r="C169" s="6"/>
      <c r="D169" s="6"/>
      <c r="E169" s="32"/>
      <c r="F169" s="32"/>
      <c r="G169" s="79"/>
      <c r="H169" s="6" t="s">
        <v>30</v>
      </c>
      <c r="I169" s="79"/>
      <c r="J169" s="6" t="s">
        <v>29</v>
      </c>
      <c r="K169" s="62">
        <f t="shared" si="17"/>
        <v>0</v>
      </c>
      <c r="L169" s="57">
        <f t="shared" si="18"/>
        <v>0</v>
      </c>
      <c r="M169" s="57">
        <f t="shared" si="23"/>
        <v>0</v>
      </c>
      <c r="N169" s="57">
        <f t="shared" si="19"/>
        <v>0</v>
      </c>
      <c r="O169" s="67">
        <f t="shared" si="20"/>
        <v>0</v>
      </c>
      <c r="P169" s="67">
        <f t="shared" si="21"/>
        <v>0</v>
      </c>
      <c r="Q169" s="67">
        <f t="shared" si="22"/>
        <v>0</v>
      </c>
      <c r="R169" s="27" t="s">
        <v>30</v>
      </c>
    </row>
    <row r="170" spans="1:18" x14ac:dyDescent="0.25">
      <c r="A170" s="6" t="s">
        <v>38</v>
      </c>
      <c r="B170" s="6"/>
      <c r="C170" s="6"/>
      <c r="D170" s="6"/>
      <c r="E170" s="32"/>
      <c r="F170" s="32"/>
      <c r="G170" s="79"/>
      <c r="H170" s="6" t="s">
        <v>30</v>
      </c>
      <c r="I170" s="79"/>
      <c r="J170" s="6" t="s">
        <v>29</v>
      </c>
      <c r="K170" s="62">
        <f t="shared" si="17"/>
        <v>0</v>
      </c>
      <c r="L170" s="57">
        <f t="shared" si="18"/>
        <v>0</v>
      </c>
      <c r="M170" s="57">
        <f t="shared" si="23"/>
        <v>0</v>
      </c>
      <c r="N170" s="57">
        <f t="shared" si="19"/>
        <v>0</v>
      </c>
      <c r="O170" s="67">
        <f t="shared" si="20"/>
        <v>0</v>
      </c>
      <c r="P170" s="67">
        <f t="shared" si="21"/>
        <v>0</v>
      </c>
      <c r="Q170" s="67">
        <f t="shared" si="22"/>
        <v>0</v>
      </c>
      <c r="R170" s="27" t="s">
        <v>30</v>
      </c>
    </row>
    <row r="171" spans="1:18" x14ac:dyDescent="0.25">
      <c r="A171" s="6" t="s">
        <v>38</v>
      </c>
      <c r="B171" s="6"/>
      <c r="C171" s="6"/>
      <c r="D171" s="6"/>
      <c r="E171" s="32"/>
      <c r="F171" s="32"/>
      <c r="G171" s="79"/>
      <c r="H171" s="6" t="s">
        <v>30</v>
      </c>
      <c r="I171" s="79"/>
      <c r="J171" s="6" t="s">
        <v>29</v>
      </c>
      <c r="K171" s="62">
        <f t="shared" si="17"/>
        <v>0</v>
      </c>
      <c r="L171" s="57">
        <f t="shared" si="18"/>
        <v>0</v>
      </c>
      <c r="M171" s="57">
        <f t="shared" si="23"/>
        <v>0</v>
      </c>
      <c r="N171" s="57">
        <f t="shared" si="19"/>
        <v>0</v>
      </c>
      <c r="O171" s="67">
        <f t="shared" si="20"/>
        <v>0</v>
      </c>
      <c r="P171" s="67">
        <f t="shared" si="21"/>
        <v>0</v>
      </c>
      <c r="Q171" s="67">
        <f t="shared" si="22"/>
        <v>0</v>
      </c>
      <c r="R171" s="27" t="s">
        <v>30</v>
      </c>
    </row>
    <row r="172" spans="1:18" x14ac:dyDescent="0.25">
      <c r="A172" s="6" t="s">
        <v>38</v>
      </c>
      <c r="B172" s="6"/>
      <c r="C172" s="6"/>
      <c r="D172" s="6"/>
      <c r="E172" s="32"/>
      <c r="F172" s="32"/>
      <c r="G172" s="79"/>
      <c r="H172" s="6" t="s">
        <v>30</v>
      </c>
      <c r="I172" s="79"/>
      <c r="J172" s="6" t="s">
        <v>29</v>
      </c>
      <c r="K172" s="62">
        <f t="shared" si="17"/>
        <v>0</v>
      </c>
      <c r="L172" s="57">
        <f t="shared" si="18"/>
        <v>0</v>
      </c>
      <c r="M172" s="57">
        <f t="shared" si="23"/>
        <v>0</v>
      </c>
      <c r="N172" s="57">
        <f t="shared" si="19"/>
        <v>0</v>
      </c>
      <c r="O172" s="67">
        <f t="shared" si="20"/>
        <v>0</v>
      </c>
      <c r="P172" s="67">
        <f t="shared" si="21"/>
        <v>0</v>
      </c>
      <c r="Q172" s="67">
        <f t="shared" si="22"/>
        <v>0</v>
      </c>
      <c r="R172" s="27" t="s">
        <v>30</v>
      </c>
    </row>
    <row r="173" spans="1:18" x14ac:dyDescent="0.25">
      <c r="A173" s="6" t="s">
        <v>38</v>
      </c>
      <c r="B173" s="6"/>
      <c r="C173" s="6"/>
      <c r="D173" s="6"/>
      <c r="E173" s="32"/>
      <c r="F173" s="32"/>
      <c r="G173" s="79"/>
      <c r="H173" s="6" t="s">
        <v>30</v>
      </c>
      <c r="I173" s="79"/>
      <c r="J173" s="6" t="s">
        <v>29</v>
      </c>
      <c r="K173" s="62">
        <f t="shared" si="17"/>
        <v>0</v>
      </c>
      <c r="L173" s="57">
        <f t="shared" si="18"/>
        <v>0</v>
      </c>
      <c r="M173" s="57">
        <f t="shared" si="23"/>
        <v>0</v>
      </c>
      <c r="N173" s="57">
        <f t="shared" si="19"/>
        <v>0</v>
      </c>
      <c r="O173" s="67">
        <f t="shared" si="20"/>
        <v>0</v>
      </c>
      <c r="P173" s="67">
        <f t="shared" si="21"/>
        <v>0</v>
      </c>
      <c r="Q173" s="67">
        <f t="shared" si="22"/>
        <v>0</v>
      </c>
      <c r="R173" s="27" t="s">
        <v>30</v>
      </c>
    </row>
    <row r="174" spans="1:18" x14ac:dyDescent="0.25">
      <c r="A174" s="6" t="s">
        <v>38</v>
      </c>
      <c r="B174" s="6"/>
      <c r="C174" s="6"/>
      <c r="D174" s="6"/>
      <c r="E174" s="32"/>
      <c r="F174" s="32"/>
      <c r="G174" s="79"/>
      <c r="H174" s="6" t="s">
        <v>30</v>
      </c>
      <c r="I174" s="79"/>
      <c r="J174" s="6" t="s">
        <v>29</v>
      </c>
      <c r="K174" s="62">
        <f t="shared" si="17"/>
        <v>0</v>
      </c>
      <c r="L174" s="57">
        <f t="shared" si="18"/>
        <v>0</v>
      </c>
      <c r="M174" s="57">
        <f t="shared" si="23"/>
        <v>0</v>
      </c>
      <c r="N174" s="57">
        <f t="shared" si="19"/>
        <v>0</v>
      </c>
      <c r="O174" s="67">
        <f t="shared" si="20"/>
        <v>0</v>
      </c>
      <c r="P174" s="67">
        <f t="shared" si="21"/>
        <v>0</v>
      </c>
      <c r="Q174" s="67">
        <f t="shared" si="22"/>
        <v>0</v>
      </c>
      <c r="R174" s="27" t="s">
        <v>30</v>
      </c>
    </row>
    <row r="175" spans="1:18" x14ac:dyDescent="0.25">
      <c r="A175" s="6" t="s">
        <v>38</v>
      </c>
      <c r="B175" s="6"/>
      <c r="C175" s="6"/>
      <c r="D175" s="6"/>
      <c r="E175" s="32"/>
      <c r="F175" s="32"/>
      <c r="G175" s="79"/>
      <c r="H175" s="6" t="s">
        <v>30</v>
      </c>
      <c r="I175" s="79"/>
      <c r="J175" s="6" t="s">
        <v>29</v>
      </c>
      <c r="K175" s="62">
        <f t="shared" si="17"/>
        <v>0</v>
      </c>
      <c r="L175" s="57">
        <f t="shared" si="18"/>
        <v>0</v>
      </c>
      <c r="M175" s="57">
        <f t="shared" si="23"/>
        <v>0</v>
      </c>
      <c r="N175" s="57">
        <f t="shared" si="19"/>
        <v>0</v>
      </c>
      <c r="O175" s="67">
        <f t="shared" si="20"/>
        <v>0</v>
      </c>
      <c r="P175" s="67">
        <f t="shared" si="21"/>
        <v>0</v>
      </c>
      <c r="Q175" s="67">
        <f t="shared" si="22"/>
        <v>0</v>
      </c>
      <c r="R175" s="27" t="s">
        <v>30</v>
      </c>
    </row>
    <row r="176" spans="1:18" x14ac:dyDescent="0.25">
      <c r="A176" s="6" t="s">
        <v>38</v>
      </c>
      <c r="B176" s="6"/>
      <c r="C176" s="6"/>
      <c r="D176" s="6"/>
      <c r="E176" s="32"/>
      <c r="F176" s="32"/>
      <c r="G176" s="79"/>
      <c r="H176" s="6" t="s">
        <v>30</v>
      </c>
      <c r="I176" s="79"/>
      <c r="J176" s="6" t="s">
        <v>29</v>
      </c>
      <c r="K176" s="62">
        <f t="shared" si="17"/>
        <v>0</v>
      </c>
      <c r="L176" s="57">
        <f t="shared" si="18"/>
        <v>0</v>
      </c>
      <c r="M176" s="57">
        <f t="shared" si="23"/>
        <v>0</v>
      </c>
      <c r="N176" s="57">
        <f t="shared" si="19"/>
        <v>0</v>
      </c>
      <c r="O176" s="67">
        <f t="shared" si="20"/>
        <v>0</v>
      </c>
      <c r="P176" s="67">
        <f t="shared" si="21"/>
        <v>0</v>
      </c>
      <c r="Q176" s="67">
        <f t="shared" si="22"/>
        <v>0</v>
      </c>
      <c r="R176" s="27" t="s">
        <v>30</v>
      </c>
    </row>
    <row r="177" spans="1:21" x14ac:dyDescent="0.25">
      <c r="A177" s="6" t="s">
        <v>38</v>
      </c>
      <c r="B177" s="6"/>
      <c r="C177" s="6"/>
      <c r="D177" s="6"/>
      <c r="E177" s="32"/>
      <c r="F177" s="32"/>
      <c r="G177" s="79"/>
      <c r="H177" s="6" t="s">
        <v>30</v>
      </c>
      <c r="I177" s="79"/>
      <c r="J177" s="6" t="s">
        <v>29</v>
      </c>
      <c r="K177" s="62">
        <f t="shared" si="17"/>
        <v>0</v>
      </c>
      <c r="L177" s="57">
        <f t="shared" si="18"/>
        <v>0</v>
      </c>
      <c r="M177" s="57">
        <f t="shared" si="23"/>
        <v>0</v>
      </c>
      <c r="N177" s="57">
        <f t="shared" si="19"/>
        <v>0</v>
      </c>
      <c r="O177" s="67">
        <f t="shared" si="20"/>
        <v>0</v>
      </c>
      <c r="P177" s="67">
        <f t="shared" si="21"/>
        <v>0</v>
      </c>
      <c r="Q177" s="67">
        <f t="shared" si="22"/>
        <v>0</v>
      </c>
      <c r="R177" s="27" t="s">
        <v>30</v>
      </c>
    </row>
    <row r="178" spans="1:21" x14ac:dyDescent="0.25">
      <c r="A178" s="6" t="s">
        <v>38</v>
      </c>
      <c r="B178" s="6"/>
      <c r="C178" s="6"/>
      <c r="D178" s="6"/>
      <c r="E178" s="32"/>
      <c r="F178" s="32"/>
      <c r="G178" s="79"/>
      <c r="H178" s="6" t="s">
        <v>30</v>
      </c>
      <c r="I178" s="79"/>
      <c r="J178" s="6" t="s">
        <v>29</v>
      </c>
      <c r="K178" s="62">
        <f t="shared" si="17"/>
        <v>0</v>
      </c>
      <c r="L178" s="57">
        <f t="shared" si="18"/>
        <v>0</v>
      </c>
      <c r="M178" s="57">
        <f t="shared" si="23"/>
        <v>0</v>
      </c>
      <c r="N178" s="57">
        <f t="shared" si="19"/>
        <v>0</v>
      </c>
      <c r="O178" s="67">
        <f t="shared" si="20"/>
        <v>0</v>
      </c>
      <c r="P178" s="67">
        <f t="shared" si="21"/>
        <v>0</v>
      </c>
      <c r="Q178" s="67">
        <f t="shared" si="22"/>
        <v>0</v>
      </c>
      <c r="R178" s="27" t="s">
        <v>30</v>
      </c>
      <c r="T178" s="2"/>
      <c r="U178" s="2"/>
    </row>
    <row r="179" spans="1:21" x14ac:dyDescent="0.25">
      <c r="A179" s="6" t="s">
        <v>38</v>
      </c>
      <c r="B179" s="6"/>
      <c r="C179" s="6"/>
      <c r="D179" s="6"/>
      <c r="E179" s="32"/>
      <c r="F179" s="32"/>
      <c r="G179" s="79"/>
      <c r="H179" s="6" t="s">
        <v>30</v>
      </c>
      <c r="I179" s="79"/>
      <c r="J179" s="6" t="s">
        <v>29</v>
      </c>
      <c r="K179" s="62">
        <f t="shared" si="17"/>
        <v>0</v>
      </c>
      <c r="L179" s="57">
        <f t="shared" si="18"/>
        <v>0</v>
      </c>
      <c r="M179" s="57">
        <f t="shared" si="23"/>
        <v>0</v>
      </c>
      <c r="N179" s="57">
        <f t="shared" si="19"/>
        <v>0</v>
      </c>
      <c r="O179" s="67">
        <f t="shared" si="20"/>
        <v>0</v>
      </c>
      <c r="P179" s="67">
        <f t="shared" si="21"/>
        <v>0</v>
      </c>
      <c r="Q179" s="67">
        <f t="shared" si="22"/>
        <v>0</v>
      </c>
      <c r="R179" s="27" t="s">
        <v>30</v>
      </c>
      <c r="T179" s="2"/>
      <c r="U179" s="2"/>
    </row>
    <row r="180" spans="1:21" x14ac:dyDescent="0.25">
      <c r="A180" s="6" t="s">
        <v>38</v>
      </c>
      <c r="B180" s="6"/>
      <c r="C180" s="6"/>
      <c r="D180" s="6"/>
      <c r="E180" s="32"/>
      <c r="F180" s="32"/>
      <c r="G180" s="79"/>
      <c r="H180" s="6" t="s">
        <v>30</v>
      </c>
      <c r="I180" s="79"/>
      <c r="J180" s="6" t="s">
        <v>29</v>
      </c>
      <c r="K180" s="62">
        <f t="shared" si="17"/>
        <v>0</v>
      </c>
      <c r="L180" s="57">
        <f t="shared" si="18"/>
        <v>0</v>
      </c>
      <c r="M180" s="57">
        <f t="shared" si="23"/>
        <v>0</v>
      </c>
      <c r="N180" s="57">
        <f t="shared" si="19"/>
        <v>0</v>
      </c>
      <c r="O180" s="67">
        <f t="shared" si="20"/>
        <v>0</v>
      </c>
      <c r="P180" s="67">
        <f t="shared" si="21"/>
        <v>0</v>
      </c>
      <c r="Q180" s="67">
        <f t="shared" si="22"/>
        <v>0</v>
      </c>
      <c r="R180" s="27" t="s">
        <v>30</v>
      </c>
      <c r="T180" s="2"/>
      <c r="U180" s="2"/>
    </row>
    <row r="181" spans="1:21" x14ac:dyDescent="0.25">
      <c r="A181" s="6" t="s">
        <v>38</v>
      </c>
      <c r="B181" s="6"/>
      <c r="C181" s="6"/>
      <c r="D181" s="6"/>
      <c r="E181" s="32"/>
      <c r="F181" s="32"/>
      <c r="G181" s="79"/>
      <c r="H181" s="6" t="s">
        <v>30</v>
      </c>
      <c r="I181" s="79"/>
      <c r="J181" s="6" t="s">
        <v>29</v>
      </c>
      <c r="K181" s="62">
        <f t="shared" si="17"/>
        <v>0</v>
      </c>
      <c r="L181" s="57">
        <f t="shared" si="18"/>
        <v>0</v>
      </c>
      <c r="M181" s="57">
        <f t="shared" si="23"/>
        <v>0</v>
      </c>
      <c r="N181" s="57">
        <f t="shared" si="19"/>
        <v>0</v>
      </c>
      <c r="O181" s="67">
        <f t="shared" si="20"/>
        <v>0</v>
      </c>
      <c r="P181" s="67">
        <f t="shared" si="21"/>
        <v>0</v>
      </c>
      <c r="Q181" s="67">
        <f t="shared" si="22"/>
        <v>0</v>
      </c>
      <c r="R181" s="27" t="s">
        <v>30</v>
      </c>
      <c r="T181" s="2"/>
      <c r="U181" s="2"/>
    </row>
    <row r="182" spans="1:21" x14ac:dyDescent="0.25">
      <c r="A182" s="6" t="s">
        <v>38</v>
      </c>
      <c r="B182" s="6"/>
      <c r="C182" s="6"/>
      <c r="D182" s="6"/>
      <c r="E182" s="32"/>
      <c r="F182" s="32"/>
      <c r="G182" s="79"/>
      <c r="H182" s="6" t="s">
        <v>30</v>
      </c>
      <c r="I182" s="79"/>
      <c r="J182" s="6" t="s">
        <v>29</v>
      </c>
      <c r="K182" s="62">
        <f t="shared" si="17"/>
        <v>0</v>
      </c>
      <c r="L182" s="57">
        <f t="shared" si="18"/>
        <v>0</v>
      </c>
      <c r="M182" s="57">
        <f t="shared" si="23"/>
        <v>0</v>
      </c>
      <c r="N182" s="57">
        <f t="shared" si="19"/>
        <v>0</v>
      </c>
      <c r="O182" s="67">
        <f t="shared" si="20"/>
        <v>0</v>
      </c>
      <c r="P182" s="67">
        <f t="shared" si="21"/>
        <v>0</v>
      </c>
      <c r="Q182" s="67">
        <f t="shared" si="22"/>
        <v>0</v>
      </c>
      <c r="R182" s="27" t="s">
        <v>30</v>
      </c>
    </row>
    <row r="183" spans="1:21" x14ac:dyDescent="0.25">
      <c r="A183" s="6" t="s">
        <v>38</v>
      </c>
      <c r="B183" s="6"/>
      <c r="C183" s="6"/>
      <c r="D183" s="6"/>
      <c r="E183" s="32"/>
      <c r="F183" s="32"/>
      <c r="G183" s="79"/>
      <c r="H183" s="6" t="s">
        <v>30</v>
      </c>
      <c r="I183" s="79"/>
      <c r="J183" s="6" t="s">
        <v>29</v>
      </c>
      <c r="K183" s="62">
        <f t="shared" si="17"/>
        <v>0</v>
      </c>
      <c r="L183" s="57">
        <f t="shared" si="18"/>
        <v>0</v>
      </c>
      <c r="M183" s="57">
        <f t="shared" si="23"/>
        <v>0</v>
      </c>
      <c r="N183" s="57">
        <f t="shared" si="19"/>
        <v>0</v>
      </c>
      <c r="O183" s="67">
        <f t="shared" si="20"/>
        <v>0</v>
      </c>
      <c r="P183" s="67">
        <f t="shared" si="21"/>
        <v>0</v>
      </c>
      <c r="Q183" s="67">
        <f t="shared" si="22"/>
        <v>0</v>
      </c>
      <c r="R183" s="27" t="s">
        <v>30</v>
      </c>
    </row>
    <row r="184" spans="1:21" x14ac:dyDescent="0.25">
      <c r="A184" s="6" t="s">
        <v>38</v>
      </c>
      <c r="B184" s="6"/>
      <c r="C184" s="6"/>
      <c r="D184" s="6"/>
      <c r="E184" s="32"/>
      <c r="F184" s="32"/>
      <c r="G184" s="79"/>
      <c r="H184" s="6" t="s">
        <v>30</v>
      </c>
      <c r="I184" s="79"/>
      <c r="J184" s="6" t="s">
        <v>29</v>
      </c>
      <c r="K184" s="62">
        <f t="shared" si="17"/>
        <v>0</v>
      </c>
      <c r="L184" s="57">
        <f t="shared" si="18"/>
        <v>0</v>
      </c>
      <c r="M184" s="57">
        <f t="shared" si="23"/>
        <v>0</v>
      </c>
      <c r="N184" s="57">
        <f t="shared" si="19"/>
        <v>0</v>
      </c>
      <c r="O184" s="67">
        <f t="shared" si="20"/>
        <v>0</v>
      </c>
      <c r="P184" s="67">
        <f t="shared" si="21"/>
        <v>0</v>
      </c>
      <c r="Q184" s="67">
        <f t="shared" si="22"/>
        <v>0</v>
      </c>
      <c r="R184" s="27" t="s">
        <v>30</v>
      </c>
    </row>
    <row r="185" spans="1:21" x14ac:dyDescent="0.25">
      <c r="A185" s="6" t="s">
        <v>38</v>
      </c>
      <c r="B185" s="6"/>
      <c r="C185" s="6"/>
      <c r="D185" s="6"/>
      <c r="E185" s="32"/>
      <c r="F185" s="32"/>
      <c r="G185" s="79"/>
      <c r="H185" s="6" t="s">
        <v>30</v>
      </c>
      <c r="I185" s="79"/>
      <c r="J185" s="6" t="s">
        <v>29</v>
      </c>
      <c r="K185" s="62">
        <f t="shared" si="17"/>
        <v>0</v>
      </c>
      <c r="L185" s="57">
        <f t="shared" si="18"/>
        <v>0</v>
      </c>
      <c r="M185" s="57">
        <f t="shared" si="23"/>
        <v>0</v>
      </c>
      <c r="N185" s="57">
        <f t="shared" si="19"/>
        <v>0</v>
      </c>
      <c r="O185" s="67">
        <f t="shared" si="20"/>
        <v>0</v>
      </c>
      <c r="P185" s="67">
        <f t="shared" si="21"/>
        <v>0</v>
      </c>
      <c r="Q185" s="67">
        <f t="shared" si="22"/>
        <v>0</v>
      </c>
      <c r="R185" s="27" t="s">
        <v>30</v>
      </c>
    </row>
    <row r="186" spans="1:21" x14ac:dyDescent="0.25">
      <c r="A186" s="6" t="s">
        <v>38</v>
      </c>
      <c r="B186" s="6"/>
      <c r="C186" s="6"/>
      <c r="D186" s="6"/>
      <c r="E186" s="32"/>
      <c r="F186" s="32"/>
      <c r="G186" s="79"/>
      <c r="H186" s="6" t="s">
        <v>30</v>
      </c>
      <c r="I186" s="79"/>
      <c r="J186" s="6" t="s">
        <v>29</v>
      </c>
      <c r="K186" s="62">
        <f t="shared" si="17"/>
        <v>0</v>
      </c>
      <c r="L186" s="57">
        <f t="shared" si="18"/>
        <v>0</v>
      </c>
      <c r="M186" s="57">
        <f t="shared" si="23"/>
        <v>0</v>
      </c>
      <c r="N186" s="57">
        <f t="shared" si="19"/>
        <v>0</v>
      </c>
      <c r="O186" s="67">
        <f t="shared" si="20"/>
        <v>0</v>
      </c>
      <c r="P186" s="67">
        <f t="shared" si="21"/>
        <v>0</v>
      </c>
      <c r="Q186" s="67">
        <f t="shared" si="22"/>
        <v>0</v>
      </c>
      <c r="R186" s="27" t="s">
        <v>30</v>
      </c>
    </row>
    <row r="187" spans="1:21" x14ac:dyDescent="0.25">
      <c r="A187" s="6" t="s">
        <v>38</v>
      </c>
      <c r="B187" s="6"/>
      <c r="C187" s="6"/>
      <c r="D187" s="6"/>
      <c r="E187" s="32"/>
      <c r="F187" s="32"/>
      <c r="G187" s="79"/>
      <c r="H187" s="6" t="s">
        <v>30</v>
      </c>
      <c r="I187" s="79"/>
      <c r="J187" s="6" t="s">
        <v>29</v>
      </c>
      <c r="K187" s="62">
        <f t="shared" si="17"/>
        <v>0</v>
      </c>
      <c r="L187" s="57">
        <f t="shared" si="18"/>
        <v>0</v>
      </c>
      <c r="M187" s="57">
        <f t="shared" si="23"/>
        <v>0</v>
      </c>
      <c r="N187" s="57">
        <f t="shared" si="19"/>
        <v>0</v>
      </c>
      <c r="O187" s="67">
        <f t="shared" si="20"/>
        <v>0</v>
      </c>
      <c r="P187" s="67">
        <f t="shared" si="21"/>
        <v>0</v>
      </c>
      <c r="Q187" s="67">
        <f t="shared" si="22"/>
        <v>0</v>
      </c>
      <c r="R187" s="27" t="s">
        <v>30</v>
      </c>
    </row>
    <row r="188" spans="1:21" x14ac:dyDescent="0.25">
      <c r="A188" s="6" t="s">
        <v>38</v>
      </c>
      <c r="B188" s="6"/>
      <c r="C188" s="6"/>
      <c r="D188" s="6"/>
      <c r="E188" s="32"/>
      <c r="F188" s="32"/>
      <c r="G188" s="79"/>
      <c r="H188" s="6" t="s">
        <v>30</v>
      </c>
      <c r="I188" s="79"/>
      <c r="J188" s="6" t="s">
        <v>29</v>
      </c>
      <c r="K188" s="62">
        <f t="shared" si="17"/>
        <v>0</v>
      </c>
      <c r="L188" s="57">
        <f t="shared" si="18"/>
        <v>0</v>
      </c>
      <c r="M188" s="57">
        <f t="shared" si="23"/>
        <v>0</v>
      </c>
      <c r="N188" s="57">
        <f t="shared" si="19"/>
        <v>0</v>
      </c>
      <c r="O188" s="67">
        <f t="shared" si="20"/>
        <v>0</v>
      </c>
      <c r="P188" s="67">
        <f t="shared" si="21"/>
        <v>0</v>
      </c>
      <c r="Q188" s="67">
        <f t="shared" si="22"/>
        <v>0</v>
      </c>
      <c r="R188" s="27" t="s">
        <v>30</v>
      </c>
    </row>
    <row r="189" spans="1:21" x14ac:dyDescent="0.25">
      <c r="A189" s="6" t="s">
        <v>38</v>
      </c>
      <c r="B189" s="6"/>
      <c r="C189" s="6"/>
      <c r="D189" s="6"/>
      <c r="E189" s="32"/>
      <c r="F189" s="32"/>
      <c r="G189" s="79"/>
      <c r="H189" s="6" t="s">
        <v>30</v>
      </c>
      <c r="I189" s="79"/>
      <c r="J189" s="6" t="s">
        <v>29</v>
      </c>
      <c r="K189" s="62">
        <f t="shared" si="17"/>
        <v>0</v>
      </c>
      <c r="L189" s="57">
        <f t="shared" si="18"/>
        <v>0</v>
      </c>
      <c r="M189" s="57">
        <f t="shared" si="23"/>
        <v>0</v>
      </c>
      <c r="N189" s="57">
        <f t="shared" si="19"/>
        <v>0</v>
      </c>
      <c r="O189" s="67">
        <f t="shared" si="20"/>
        <v>0</v>
      </c>
      <c r="P189" s="67">
        <f t="shared" si="21"/>
        <v>0</v>
      </c>
      <c r="Q189" s="67">
        <f t="shared" si="22"/>
        <v>0</v>
      </c>
      <c r="R189" s="27" t="s">
        <v>30</v>
      </c>
    </row>
    <row r="190" spans="1:21" x14ac:dyDescent="0.25">
      <c r="A190" s="6" t="s">
        <v>38</v>
      </c>
      <c r="B190" s="6"/>
      <c r="C190" s="6"/>
      <c r="D190" s="6"/>
      <c r="E190" s="32"/>
      <c r="F190" s="32"/>
      <c r="G190" s="79"/>
      <c r="H190" s="6" t="s">
        <v>30</v>
      </c>
      <c r="I190" s="79"/>
      <c r="J190" s="6" t="s">
        <v>29</v>
      </c>
      <c r="K190" s="62">
        <f t="shared" si="17"/>
        <v>0</v>
      </c>
      <c r="L190" s="57">
        <f t="shared" si="18"/>
        <v>0</v>
      </c>
      <c r="M190" s="57">
        <f t="shared" si="23"/>
        <v>0</v>
      </c>
      <c r="N190" s="57">
        <f t="shared" si="19"/>
        <v>0</v>
      </c>
      <c r="O190" s="67">
        <f t="shared" si="20"/>
        <v>0</v>
      </c>
      <c r="P190" s="67">
        <f t="shared" si="21"/>
        <v>0</v>
      </c>
      <c r="Q190" s="67">
        <f t="shared" si="22"/>
        <v>0</v>
      </c>
      <c r="R190" s="27" t="s">
        <v>30</v>
      </c>
    </row>
    <row r="191" spans="1:21" x14ac:dyDescent="0.25">
      <c r="A191" s="6" t="s">
        <v>38</v>
      </c>
      <c r="B191" s="6"/>
      <c r="C191" s="6"/>
      <c r="D191" s="6"/>
      <c r="E191" s="32"/>
      <c r="F191" s="32"/>
      <c r="G191" s="79"/>
      <c r="H191" s="6" t="s">
        <v>30</v>
      </c>
      <c r="I191" s="79"/>
      <c r="J191" s="6" t="s">
        <v>29</v>
      </c>
      <c r="K191" s="62">
        <f t="shared" si="17"/>
        <v>0</v>
      </c>
      <c r="L191" s="57">
        <f t="shared" si="18"/>
        <v>0</v>
      </c>
      <c r="M191" s="57">
        <f t="shared" si="23"/>
        <v>0</v>
      </c>
      <c r="N191" s="57">
        <f t="shared" si="19"/>
        <v>0</v>
      </c>
      <c r="O191" s="67">
        <f t="shared" si="20"/>
        <v>0</v>
      </c>
      <c r="P191" s="67">
        <f t="shared" si="21"/>
        <v>0</v>
      </c>
      <c r="Q191" s="67">
        <f t="shared" si="22"/>
        <v>0</v>
      </c>
      <c r="R191" s="27" t="s">
        <v>30</v>
      </c>
    </row>
    <row r="192" spans="1:21" x14ac:dyDescent="0.25">
      <c r="A192" s="6" t="s">
        <v>38</v>
      </c>
      <c r="B192" s="6"/>
      <c r="C192" s="6"/>
      <c r="D192" s="6"/>
      <c r="E192" s="32"/>
      <c r="F192" s="32"/>
      <c r="G192" s="79"/>
      <c r="H192" s="6" t="s">
        <v>30</v>
      </c>
      <c r="I192" s="79"/>
      <c r="J192" s="6" t="s">
        <v>29</v>
      </c>
      <c r="K192" s="62">
        <f t="shared" si="17"/>
        <v>0</v>
      </c>
      <c r="L192" s="57">
        <f t="shared" si="18"/>
        <v>0</v>
      </c>
      <c r="M192" s="57">
        <f t="shared" si="23"/>
        <v>0</v>
      </c>
      <c r="N192" s="57">
        <f t="shared" si="19"/>
        <v>0</v>
      </c>
      <c r="O192" s="67">
        <f t="shared" si="20"/>
        <v>0</v>
      </c>
      <c r="P192" s="67">
        <f t="shared" si="21"/>
        <v>0</v>
      </c>
      <c r="Q192" s="67">
        <f t="shared" si="22"/>
        <v>0</v>
      </c>
      <c r="R192" s="27" t="s">
        <v>30</v>
      </c>
    </row>
    <row r="193" spans="1:18" x14ac:dyDescent="0.25">
      <c r="A193" s="6" t="s">
        <v>38</v>
      </c>
      <c r="B193" s="6"/>
      <c r="C193" s="6"/>
      <c r="D193" s="6"/>
      <c r="E193" s="32"/>
      <c r="F193" s="32"/>
      <c r="G193" s="79"/>
      <c r="H193" s="6" t="s">
        <v>30</v>
      </c>
      <c r="I193" s="79"/>
      <c r="J193" s="6" t="s">
        <v>29</v>
      </c>
      <c r="K193" s="62">
        <f t="shared" si="17"/>
        <v>0</v>
      </c>
      <c r="L193" s="57">
        <f t="shared" si="18"/>
        <v>0</v>
      </c>
      <c r="M193" s="57">
        <f t="shared" si="23"/>
        <v>0</v>
      </c>
      <c r="N193" s="57">
        <f t="shared" si="19"/>
        <v>0</v>
      </c>
      <c r="O193" s="67">
        <f t="shared" si="20"/>
        <v>0</v>
      </c>
      <c r="P193" s="67">
        <f t="shared" si="21"/>
        <v>0</v>
      </c>
      <c r="Q193" s="67">
        <f t="shared" si="22"/>
        <v>0</v>
      </c>
      <c r="R193" s="27" t="s">
        <v>30</v>
      </c>
    </row>
    <row r="194" spans="1:18" x14ac:dyDescent="0.25">
      <c r="A194" s="6" t="s">
        <v>38</v>
      </c>
      <c r="B194" s="6"/>
      <c r="C194" s="6"/>
      <c r="D194" s="6"/>
      <c r="E194" s="32"/>
      <c r="F194" s="32"/>
      <c r="G194" s="79"/>
      <c r="H194" s="6" t="s">
        <v>30</v>
      </c>
      <c r="I194" s="79"/>
      <c r="J194" s="6" t="s">
        <v>29</v>
      </c>
      <c r="K194" s="62">
        <f t="shared" si="17"/>
        <v>0</v>
      </c>
      <c r="L194" s="57">
        <f t="shared" si="18"/>
        <v>0</v>
      </c>
      <c r="M194" s="57">
        <f t="shared" si="23"/>
        <v>0</v>
      </c>
      <c r="N194" s="57">
        <f t="shared" si="19"/>
        <v>0</v>
      </c>
      <c r="O194" s="67">
        <f t="shared" si="20"/>
        <v>0</v>
      </c>
      <c r="P194" s="67">
        <f t="shared" si="21"/>
        <v>0</v>
      </c>
      <c r="Q194" s="67">
        <f t="shared" si="22"/>
        <v>0</v>
      </c>
      <c r="R194" s="27" t="s">
        <v>30</v>
      </c>
    </row>
    <row r="195" spans="1:18" x14ac:dyDescent="0.25">
      <c r="A195" s="6" t="s">
        <v>38</v>
      </c>
      <c r="B195" s="6"/>
      <c r="C195" s="6"/>
      <c r="D195" s="6"/>
      <c r="E195" s="32"/>
      <c r="F195" s="32"/>
      <c r="G195" s="79"/>
      <c r="H195" s="6" t="s">
        <v>30</v>
      </c>
      <c r="I195" s="79"/>
      <c r="J195" s="6" t="s">
        <v>29</v>
      </c>
      <c r="K195" s="62">
        <f t="shared" si="17"/>
        <v>0</v>
      </c>
      <c r="L195" s="57">
        <f t="shared" si="18"/>
        <v>0</v>
      </c>
      <c r="M195" s="57">
        <f t="shared" si="23"/>
        <v>0</v>
      </c>
      <c r="N195" s="57">
        <f t="shared" si="19"/>
        <v>0</v>
      </c>
      <c r="O195" s="67">
        <f t="shared" si="20"/>
        <v>0</v>
      </c>
      <c r="P195" s="67">
        <f t="shared" si="21"/>
        <v>0</v>
      </c>
      <c r="Q195" s="67">
        <f t="shared" si="22"/>
        <v>0</v>
      </c>
      <c r="R195" s="27" t="s">
        <v>30</v>
      </c>
    </row>
    <row r="196" spans="1:18" x14ac:dyDescent="0.25">
      <c r="A196" s="6" t="s">
        <v>38</v>
      </c>
      <c r="B196" s="6"/>
      <c r="C196" s="6"/>
      <c r="D196" s="6"/>
      <c r="E196" s="32"/>
      <c r="F196" s="32"/>
      <c r="G196" s="79"/>
      <c r="H196" s="6" t="s">
        <v>30</v>
      </c>
      <c r="I196" s="79"/>
      <c r="J196" s="6" t="s">
        <v>29</v>
      </c>
      <c r="K196" s="62">
        <f t="shared" ref="K196:K198" si="24">SQRT(G196^2+I196^2)</f>
        <v>0</v>
      </c>
      <c r="L196" s="57">
        <f t="shared" ref="L196:L198" si="25">(K196*F196)^2/F$200^2</f>
        <v>0</v>
      </c>
      <c r="M196" s="57">
        <f t="shared" si="23"/>
        <v>0</v>
      </c>
      <c r="N196" s="57">
        <f t="shared" ref="N196:N198" si="26">ABS(F196/$E$200)</f>
        <v>0</v>
      </c>
      <c r="O196" s="67">
        <f t="shared" ref="O196:O199" si="27">IF(J196="N",N196*I196*SQRT(2),M196*I196)</f>
        <v>0</v>
      </c>
      <c r="P196" s="67">
        <f t="shared" ref="P196:P199" si="28">IF(H196="Y",M196*G196,N196*G196*SQRT(2))</f>
        <v>0</v>
      </c>
      <c r="Q196" s="67">
        <f t="shared" ref="Q196:Q198" si="29">O196^2+P196^2</f>
        <v>0</v>
      </c>
      <c r="R196" s="27" t="s">
        <v>30</v>
      </c>
    </row>
    <row r="197" spans="1:18" x14ac:dyDescent="0.25">
      <c r="A197" s="6" t="s">
        <v>38</v>
      </c>
      <c r="B197" s="6"/>
      <c r="C197" s="6"/>
      <c r="D197" s="6"/>
      <c r="E197" s="32"/>
      <c r="F197" s="32"/>
      <c r="G197" s="79"/>
      <c r="H197" s="6" t="s">
        <v>30</v>
      </c>
      <c r="I197" s="79"/>
      <c r="J197" s="6" t="s">
        <v>29</v>
      </c>
      <c r="K197" s="62">
        <f t="shared" si="24"/>
        <v>0</v>
      </c>
      <c r="L197" s="57">
        <f t="shared" si="25"/>
        <v>0</v>
      </c>
      <c r="M197" s="57">
        <f t="shared" si="23"/>
        <v>0</v>
      </c>
      <c r="N197" s="57">
        <f t="shared" si="26"/>
        <v>0</v>
      </c>
      <c r="O197" s="67">
        <f t="shared" si="27"/>
        <v>0</v>
      </c>
      <c r="P197" s="67">
        <f t="shared" si="28"/>
        <v>0</v>
      </c>
      <c r="Q197" s="67">
        <f t="shared" si="29"/>
        <v>0</v>
      </c>
      <c r="R197" s="27" t="s">
        <v>30</v>
      </c>
    </row>
    <row r="198" spans="1:18" x14ac:dyDescent="0.25">
      <c r="A198" s="6" t="s">
        <v>38</v>
      </c>
      <c r="B198" s="6"/>
      <c r="C198" s="6"/>
      <c r="D198" s="6"/>
      <c r="E198" s="32"/>
      <c r="F198" s="32"/>
      <c r="G198" s="79"/>
      <c r="H198" s="6" t="s">
        <v>30</v>
      </c>
      <c r="I198" s="79"/>
      <c r="J198" s="6" t="s">
        <v>29</v>
      </c>
      <c r="K198" s="62">
        <f t="shared" si="24"/>
        <v>0</v>
      </c>
      <c r="L198" s="57">
        <f t="shared" si="25"/>
        <v>0</v>
      </c>
      <c r="M198" s="57">
        <f t="shared" si="23"/>
        <v>0</v>
      </c>
      <c r="N198" s="57">
        <f t="shared" si="26"/>
        <v>0</v>
      </c>
      <c r="O198" s="67">
        <f t="shared" si="27"/>
        <v>0</v>
      </c>
      <c r="P198" s="67">
        <f t="shared" si="28"/>
        <v>0</v>
      </c>
      <c r="Q198" s="67">
        <f t="shared" si="29"/>
        <v>0</v>
      </c>
      <c r="R198" s="27" t="s">
        <v>30</v>
      </c>
    </row>
    <row r="199" spans="1:18" ht="15.75" thickBot="1" x14ac:dyDescent="0.3">
      <c r="A199" s="6" t="s">
        <v>38</v>
      </c>
      <c r="B199" s="6"/>
      <c r="C199" s="6"/>
      <c r="D199" s="6"/>
      <c r="E199" s="32"/>
      <c r="F199" s="32"/>
      <c r="G199" s="79"/>
      <c r="H199" s="6" t="s">
        <v>30</v>
      </c>
      <c r="I199" s="79"/>
      <c r="J199" s="6" t="s">
        <v>29</v>
      </c>
      <c r="K199" s="62">
        <f>SQRT(G199^2+I199^2)</f>
        <v>0</v>
      </c>
      <c r="L199" s="57">
        <f>(K199*F199)^2/F$200^2</f>
        <v>0</v>
      </c>
      <c r="M199" s="57">
        <f t="shared" si="23"/>
        <v>0</v>
      </c>
      <c r="N199" s="57">
        <f>ABS(F199/$E$200)</f>
        <v>0</v>
      </c>
      <c r="O199" s="67">
        <f t="shared" si="27"/>
        <v>0</v>
      </c>
      <c r="P199" s="67">
        <f t="shared" si="28"/>
        <v>0</v>
      </c>
      <c r="Q199" s="67">
        <f>O199^2+P199^2</f>
        <v>0</v>
      </c>
      <c r="R199" s="27" t="s">
        <v>30</v>
      </c>
    </row>
    <row r="200" spans="1:18" ht="15.75" thickBot="1" x14ac:dyDescent="0.3">
      <c r="A200" s="7"/>
      <c r="B200" s="20" t="s">
        <v>15</v>
      </c>
      <c r="C200" s="25"/>
      <c r="D200" s="7"/>
      <c r="E200" s="33">
        <f>SUM(E3:E199)</f>
        <v>57289.887206571082</v>
      </c>
      <c r="F200" s="33">
        <f>SUM(F3:F199)</f>
        <v>31733.13641657502</v>
      </c>
      <c r="G200" s="80"/>
      <c r="H200" s="7"/>
      <c r="I200" s="80"/>
      <c r="J200" s="7"/>
      <c r="K200" s="63">
        <f>SUBTOTAL(9,K3:K199)</f>
        <v>8911.2036354194606</v>
      </c>
      <c r="L200" s="58">
        <f>SUM(L3:L199)</f>
        <v>1933.331823191196</v>
      </c>
      <c r="M200" s="65"/>
      <c r="N200" s="65"/>
      <c r="O200" s="50"/>
      <c r="P200" s="50"/>
      <c r="Q200" s="86">
        <f>SUM(Q3:Q199)</f>
        <v>1185.3091354073254</v>
      </c>
      <c r="R200" s="8"/>
    </row>
    <row r="201" spans="1:18" ht="28.5" customHeight="1" thickBot="1" x14ac:dyDescent="0.3">
      <c r="A201" s="9"/>
      <c r="B201" s="91" t="s">
        <v>213</v>
      </c>
      <c r="C201" s="9"/>
      <c r="D201" s="9"/>
      <c r="E201" s="9"/>
      <c r="F201" s="9"/>
      <c r="G201" s="81"/>
      <c r="H201" s="9"/>
      <c r="I201" s="99" t="s">
        <v>35</v>
      </c>
      <c r="J201" s="100"/>
      <c r="K201" s="101"/>
      <c r="L201" s="86">
        <f>SQRT($L$200)</f>
        <v>43.969669355036046</v>
      </c>
      <c r="M201" s="66"/>
      <c r="N201" s="66"/>
      <c r="O201" s="54"/>
      <c r="P201" s="68" t="s">
        <v>34</v>
      </c>
      <c r="Q201" s="88">
        <f>SQRT($Q$200)</f>
        <v>34.428318800187228</v>
      </c>
      <c r="R201" s="9"/>
    </row>
  </sheetData>
  <autoFilter ref="A2:D201"/>
  <mergeCells count="1">
    <mergeCell ref="I201:K20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lists!$B$1:$B$6</xm:f>
          </x14:formula1>
          <xm:sqref>A3:A199</xm:sqref>
        </x14:dataValidation>
        <x14:dataValidation type="list" allowBlank="1" showInputMessage="1" showErrorMessage="1">
          <x14:formula1>
            <xm:f>lists!$A$1:$A$2</xm:f>
          </x14:formula1>
          <xm:sqref>H3:H199 R3:R199 J3:J199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0"/>
  <sheetViews>
    <sheetView workbookViewId="0">
      <selection activeCell="D3" sqref="D3"/>
    </sheetView>
  </sheetViews>
  <sheetFormatPr defaultColWidth="9.140625" defaultRowHeight="15" x14ac:dyDescent="0.25"/>
  <cols>
    <col min="1" max="1" width="10.42578125" style="37" customWidth="1"/>
    <col min="2" max="2" width="13.42578125" style="37" bestFit="1" customWidth="1"/>
    <col min="3" max="3" width="38.28515625" style="37" customWidth="1"/>
    <col min="4" max="4" width="9.140625" style="37"/>
    <col min="5" max="5" width="11" style="37" customWidth="1"/>
    <col min="6" max="6" width="10.42578125" style="37" customWidth="1"/>
    <col min="7" max="8" width="9.140625" style="37"/>
    <col min="9" max="9" width="10.7109375" style="37" customWidth="1"/>
    <col min="10" max="10" width="10.28515625" style="37" customWidth="1"/>
    <col min="11" max="12" width="9.140625" style="37"/>
    <col min="13" max="13" width="13.28515625" style="37" customWidth="1"/>
    <col min="14" max="14" width="18" style="76" customWidth="1"/>
    <col min="15" max="15" width="9.140625" style="37"/>
    <col min="16" max="16" width="11.28515625" style="37" customWidth="1"/>
    <col min="17" max="17" width="12.7109375" style="37" customWidth="1"/>
    <col min="18" max="16384" width="9.140625" style="37"/>
  </cols>
  <sheetData>
    <row r="1" spans="1:17" ht="96.75" customHeight="1" x14ac:dyDescent="0.25">
      <c r="A1" s="102" t="s">
        <v>26</v>
      </c>
      <c r="B1" s="104" t="s">
        <v>69</v>
      </c>
      <c r="C1" s="106" t="s">
        <v>67</v>
      </c>
      <c r="D1" s="106" t="s">
        <v>0</v>
      </c>
      <c r="E1" s="34" t="s">
        <v>13</v>
      </c>
      <c r="F1" s="35" t="s">
        <v>14</v>
      </c>
      <c r="G1" s="103" t="s">
        <v>2</v>
      </c>
      <c r="H1" s="104"/>
      <c r="I1" s="103" t="s">
        <v>5</v>
      </c>
      <c r="J1" s="104"/>
      <c r="K1" s="103" t="s">
        <v>6</v>
      </c>
      <c r="L1" s="104"/>
      <c r="M1" s="36" t="s">
        <v>7</v>
      </c>
      <c r="N1" s="34" t="s">
        <v>12</v>
      </c>
      <c r="O1" s="103" t="s">
        <v>11</v>
      </c>
      <c r="P1" s="104"/>
      <c r="Q1" s="114" t="s">
        <v>10</v>
      </c>
    </row>
    <row r="2" spans="1:17" ht="38.25" customHeight="1" x14ac:dyDescent="0.25">
      <c r="A2" s="102"/>
      <c r="B2" s="105"/>
      <c r="C2" s="108"/>
      <c r="D2" s="107"/>
      <c r="E2" s="38" t="s">
        <v>1</v>
      </c>
      <c r="F2" s="39" t="s">
        <v>1</v>
      </c>
      <c r="G2" s="40" t="s">
        <v>3</v>
      </c>
      <c r="H2" s="41" t="s">
        <v>4</v>
      </c>
      <c r="I2" s="40" t="s">
        <v>3</v>
      </c>
      <c r="J2" s="41" t="s">
        <v>4</v>
      </c>
      <c r="K2" s="40" t="s">
        <v>3</v>
      </c>
      <c r="L2" s="41" t="s">
        <v>4</v>
      </c>
      <c r="M2" s="40" t="s">
        <v>8</v>
      </c>
      <c r="N2" s="74" t="s">
        <v>9</v>
      </c>
      <c r="O2" s="40" t="s">
        <v>3</v>
      </c>
      <c r="P2" s="42" t="s">
        <v>4</v>
      </c>
      <c r="Q2" s="95" t="s">
        <v>55</v>
      </c>
    </row>
    <row r="3" spans="1:17" x14ac:dyDescent="0.25">
      <c r="A3" s="43" t="str">
        <f>'Calculation (table 3.2)'!A3</f>
        <v>Energy</v>
      </c>
      <c r="B3" s="43" t="str">
        <f>'Calculation (table 3.2)'!B3</f>
        <v>1.A.1</v>
      </c>
      <c r="C3" s="44" t="str">
        <f>'Calculation (table 3.2)'!C3</f>
        <v>Energy Industries, Liquid</v>
      </c>
      <c r="D3" s="44" t="str">
        <f>'Calculation (table 3.2)'!D3</f>
        <v xml:space="preserve">CO2 </v>
      </c>
      <c r="E3" s="45">
        <f>'Calculation (table 3.2)'!E3</f>
        <v>2616.2081520000002</v>
      </c>
      <c r="F3" s="45">
        <f>'Calculation (table 3.2)'!F3</f>
        <v>2256.04225</v>
      </c>
      <c r="G3" s="71">
        <f>'Calculation (table 3.2)'!G3</f>
        <v>3</v>
      </c>
      <c r="H3" s="71">
        <f>G3</f>
        <v>3</v>
      </c>
      <c r="I3" s="71">
        <f>'Calculation (table 3.2)'!I3</f>
        <v>2.5</v>
      </c>
      <c r="J3" s="71">
        <f>I3</f>
        <v>2.5</v>
      </c>
      <c r="K3" s="71">
        <f>'Calculation (table 3.2)'!K3</f>
        <v>3.905124837953327</v>
      </c>
      <c r="L3" s="71">
        <f>K3</f>
        <v>3.905124837953327</v>
      </c>
      <c r="M3" s="72">
        <f>'Calculation (table 3.2)'!L3</f>
        <v>7.707939612559539E-2</v>
      </c>
      <c r="N3" s="75">
        <f>IF(E3=0,"NA",100*(F3-E3)/E3)</f>
        <v>-13.766714308441625</v>
      </c>
      <c r="O3" s="71">
        <f>SQRT('Calculation (table 3.2)'!Q3)</f>
        <v>0.21747992827623586</v>
      </c>
      <c r="P3" s="71">
        <f>O3</f>
        <v>0.21747992827623586</v>
      </c>
      <c r="Q3" s="44"/>
    </row>
    <row r="4" spans="1:17" x14ac:dyDescent="0.25">
      <c r="A4" s="43" t="str">
        <f>'Calculation (table 3.2)'!A4</f>
        <v>Energy</v>
      </c>
      <c r="B4" s="43" t="str">
        <f>'Calculation (table 3.2)'!B4</f>
        <v>1.A.1</v>
      </c>
      <c r="C4" s="44" t="str">
        <f>'Calculation (table 3.2)'!C4</f>
        <v>Energy Industries, Liquid</v>
      </c>
      <c r="D4" s="44" t="str">
        <f>'Calculation (table 3.2)'!D4</f>
        <v>CH4</v>
      </c>
      <c r="E4" s="45">
        <f>'Calculation (table 3.2)'!E4</f>
        <v>1.1114700000000004</v>
      </c>
      <c r="F4" s="45">
        <f>'Calculation (table 3.2)'!F4</f>
        <v>1.0706320000000003</v>
      </c>
      <c r="G4" s="71">
        <f>'Calculation (table 3.2)'!G4</f>
        <v>3</v>
      </c>
      <c r="H4" s="71">
        <f t="shared" ref="H4:H67" si="0">G4</f>
        <v>3</v>
      </c>
      <c r="I4" s="71">
        <f>'Calculation (table 3.2)'!I4</f>
        <v>35</v>
      </c>
      <c r="J4" s="71">
        <f t="shared" ref="J4:J67" si="1">I4</f>
        <v>35</v>
      </c>
      <c r="K4" s="71">
        <f>'Calculation (table 3.2)'!K4</f>
        <v>35.128336140500593</v>
      </c>
      <c r="L4" s="71">
        <f t="shared" ref="L4:L67" si="2">K4</f>
        <v>35.128336140500593</v>
      </c>
      <c r="M4" s="72">
        <f>'Calculation (table 3.2)'!L4</f>
        <v>1.4046547816572074E-6</v>
      </c>
      <c r="N4" s="75">
        <f t="shared" ref="N4:N67" si="3">IF(E4=0,"NA",100*(F4-E4)/E4)</f>
        <v>-3.6742332226690904</v>
      </c>
      <c r="O4" s="71">
        <f>SQRT('Calculation (table 3.2)'!Q4)</f>
        <v>2.8904895811515555E-4</v>
      </c>
      <c r="P4" s="71">
        <f t="shared" ref="P4:P67" si="4">O4</f>
        <v>2.8904895811515555E-4</v>
      </c>
      <c r="Q4" s="44"/>
    </row>
    <row r="5" spans="1:17" x14ac:dyDescent="0.25">
      <c r="A5" s="43" t="str">
        <f>'Calculation (table 3.2)'!A5</f>
        <v>Energy</v>
      </c>
      <c r="B5" s="43" t="str">
        <f>'Calculation (table 3.2)'!B5</f>
        <v>1.A.1</v>
      </c>
      <c r="C5" s="44" t="str">
        <f>'Calculation (table 3.2)'!C5</f>
        <v>Energy Industries, Liquid</v>
      </c>
      <c r="D5" s="44" t="str">
        <f>'Calculation (table 3.2)'!D5</f>
        <v>N2O</v>
      </c>
      <c r="E5" s="45">
        <f>'Calculation (table 3.2)'!E5</f>
        <v>23.286213000000004</v>
      </c>
      <c r="F5" s="45">
        <f>'Calculation (table 3.2)'!F5</f>
        <v>23.018166999999998</v>
      </c>
      <c r="G5" s="71">
        <f>'Calculation (table 3.2)'!G5</f>
        <v>3</v>
      </c>
      <c r="H5" s="71">
        <f t="shared" si="0"/>
        <v>3</v>
      </c>
      <c r="I5" s="71">
        <f>'Calculation (table 3.2)'!I5</f>
        <v>40</v>
      </c>
      <c r="J5" s="71">
        <f t="shared" si="1"/>
        <v>40</v>
      </c>
      <c r="K5" s="71">
        <f>'Calculation (table 3.2)'!K5</f>
        <v>40.11234224026316</v>
      </c>
      <c r="L5" s="71">
        <f t="shared" si="2"/>
        <v>40.11234224026316</v>
      </c>
      <c r="M5" s="72">
        <f>'Calculation (table 3.2)'!L5</f>
        <v>8.4658685310578315E-4</v>
      </c>
      <c r="N5" s="75">
        <f t="shared" si="3"/>
        <v>-1.1510931382445282</v>
      </c>
      <c r="O5" s="71">
        <f>SQRT('Calculation (table 3.2)'!Q5)</f>
        <v>7.2683848374233148E-3</v>
      </c>
      <c r="P5" s="71">
        <f t="shared" si="4"/>
        <v>7.2683848374233148E-3</v>
      </c>
      <c r="Q5" s="44"/>
    </row>
    <row r="6" spans="1:17" x14ac:dyDescent="0.25">
      <c r="A6" s="43" t="str">
        <f>'Calculation (table 3.2)'!A6</f>
        <v>Energy</v>
      </c>
      <c r="B6" s="43" t="str">
        <f>'Calculation (table 3.2)'!B6</f>
        <v>1.A.1</v>
      </c>
      <c r="C6" s="44" t="str">
        <f>'Calculation (table 3.2)'!C6</f>
        <v>Energy Industries,  Solid</v>
      </c>
      <c r="D6" s="44" t="str">
        <f>'Calculation (table 3.2)'!D6</f>
        <v xml:space="preserve">CO2 </v>
      </c>
      <c r="E6" s="45">
        <f>'Calculation (table 3.2)'!E6</f>
        <v>9640.0629290000015</v>
      </c>
      <c r="F6" s="45">
        <f>'Calculation (table 3.2)'!F6</f>
        <v>8952.0710299999973</v>
      </c>
      <c r="G6" s="71">
        <f>'Calculation (table 3.2)'!G6</f>
        <v>0.9</v>
      </c>
      <c r="H6" s="71">
        <f t="shared" si="0"/>
        <v>0.9</v>
      </c>
      <c r="I6" s="71">
        <f>'Calculation (table 3.2)'!I6</f>
        <v>1.3</v>
      </c>
      <c r="J6" s="71">
        <f t="shared" si="1"/>
        <v>1.3</v>
      </c>
      <c r="K6" s="71">
        <f>'Calculation (table 3.2)'!K6</f>
        <v>1.5811388300841898</v>
      </c>
      <c r="L6" s="71">
        <f t="shared" si="2"/>
        <v>1.5811388300841898</v>
      </c>
      <c r="M6" s="72">
        <f>'Calculation (table 3.2)'!L6</f>
        <v>0.19895783669921149</v>
      </c>
      <c r="N6" s="75">
        <f t="shared" si="3"/>
        <v>-7.1367988369695432</v>
      </c>
      <c r="O6" s="71">
        <f>SQRT('Calculation (table 3.2)'!Q6)</f>
        <v>0.34940615767507699</v>
      </c>
      <c r="P6" s="71">
        <f t="shared" si="4"/>
        <v>0.34940615767507699</v>
      </c>
      <c r="Q6" s="44"/>
    </row>
    <row r="7" spans="1:17" x14ac:dyDescent="0.25">
      <c r="A7" s="43" t="str">
        <f>'Calculation (table 3.2)'!A7</f>
        <v>Energy</v>
      </c>
      <c r="B7" s="43" t="str">
        <f>'Calculation (table 3.2)'!B7</f>
        <v>1.A.1</v>
      </c>
      <c r="C7" s="44" t="str">
        <f>'Calculation (table 3.2)'!C7</f>
        <v>Energy Industries,  Solid</v>
      </c>
      <c r="D7" s="44" t="str">
        <f>'Calculation (table 3.2)'!D7</f>
        <v>CH4</v>
      </c>
      <c r="E7" s="45">
        <f>'Calculation (table 3.2)'!E7</f>
        <v>2.7309930000000007</v>
      </c>
      <c r="F7" s="45">
        <f>'Calculation (table 3.2)'!F7</f>
        <v>2.297606</v>
      </c>
      <c r="G7" s="71">
        <f>'Calculation (table 3.2)'!G7</f>
        <v>0.9</v>
      </c>
      <c r="H7" s="71">
        <f t="shared" si="0"/>
        <v>0.9</v>
      </c>
      <c r="I7" s="71">
        <f>'Calculation (table 3.2)'!I7</f>
        <v>50</v>
      </c>
      <c r="J7" s="71">
        <f t="shared" si="1"/>
        <v>50</v>
      </c>
      <c r="K7" s="71">
        <f>'Calculation (table 3.2)'!K7</f>
        <v>50.008099344006268</v>
      </c>
      <c r="L7" s="71">
        <f t="shared" si="2"/>
        <v>50.008099344006268</v>
      </c>
      <c r="M7" s="72">
        <f>'Calculation (table 3.2)'!L7</f>
        <v>1.3110094230851102E-5</v>
      </c>
      <c r="N7" s="75">
        <f t="shared" si="3"/>
        <v>-15.869209478017721</v>
      </c>
      <c r="O7" s="71">
        <f>SQRT('Calculation (table 3.2)'!Q7)</f>
        <v>6.8692049229284163E-4</v>
      </c>
      <c r="P7" s="71">
        <f t="shared" si="4"/>
        <v>6.8692049229284163E-4</v>
      </c>
      <c r="Q7" s="44"/>
    </row>
    <row r="8" spans="1:17" x14ac:dyDescent="0.25">
      <c r="A8" s="43" t="str">
        <f>'Calculation (table 3.2)'!A8</f>
        <v>Energy</v>
      </c>
      <c r="B8" s="43" t="str">
        <f>'Calculation (table 3.2)'!B8</f>
        <v>1.A.1</v>
      </c>
      <c r="C8" s="44" t="str">
        <f>'Calculation (table 3.2)'!C8</f>
        <v>Energy Industries,  Solid</v>
      </c>
      <c r="D8" s="44" t="str">
        <f>'Calculation (table 3.2)'!D8</f>
        <v>N2O</v>
      </c>
      <c r="E8" s="45">
        <f>'Calculation (table 3.2)'!E8</f>
        <v>41.715263000000007</v>
      </c>
      <c r="F8" s="45">
        <f>'Calculation (table 3.2)'!F8</f>
        <v>45.490438000000005</v>
      </c>
      <c r="G8" s="71">
        <f>'Calculation (table 3.2)'!G8</f>
        <v>0.9</v>
      </c>
      <c r="H8" s="71">
        <f t="shared" si="0"/>
        <v>0.9</v>
      </c>
      <c r="I8" s="71">
        <f>'Calculation (table 3.2)'!I8</f>
        <v>55</v>
      </c>
      <c r="J8" s="71">
        <f t="shared" si="1"/>
        <v>55</v>
      </c>
      <c r="K8" s="71">
        <f>'Calculation (table 3.2)'!K8</f>
        <v>55.007363143491979</v>
      </c>
      <c r="L8" s="71">
        <f t="shared" si="2"/>
        <v>55.007363143491979</v>
      </c>
      <c r="M8" s="72">
        <f>'Calculation (table 3.2)'!L8</f>
        <v>6.2180741012708794E-3</v>
      </c>
      <c r="N8" s="75">
        <f t="shared" si="3"/>
        <v>9.0498650338126758</v>
      </c>
      <c r="O8" s="71">
        <f>SQRT('Calculation (table 3.2)'!Q8)</f>
        <v>2.1513055766325135E-2</v>
      </c>
      <c r="P8" s="71">
        <f t="shared" si="4"/>
        <v>2.1513055766325135E-2</v>
      </c>
      <c r="Q8" s="44"/>
    </row>
    <row r="9" spans="1:17" x14ac:dyDescent="0.25">
      <c r="A9" s="43" t="str">
        <f>'Calculation (table 3.2)'!A9</f>
        <v>Energy</v>
      </c>
      <c r="B9" s="43" t="str">
        <f>'Calculation (table 3.2)'!B9</f>
        <v>1.A.1</v>
      </c>
      <c r="C9" s="44" t="str">
        <f>'Calculation (table 3.2)'!C9</f>
        <v>Energy Industries,  Gaseous</v>
      </c>
      <c r="D9" s="44" t="str">
        <f>'Calculation (table 3.2)'!D9</f>
        <v xml:space="preserve">CO2 </v>
      </c>
      <c r="E9" s="45">
        <f>'Calculation (table 3.2)'!E9</f>
        <v>2636.230955</v>
      </c>
      <c r="F9" s="45">
        <f>'Calculation (table 3.2)'!F9</f>
        <v>2315.5170659999999</v>
      </c>
      <c r="G9" s="71">
        <f>'Calculation (table 3.2)'!G9</f>
        <v>0.9</v>
      </c>
      <c r="H9" s="71">
        <f t="shared" si="0"/>
        <v>0.9</v>
      </c>
      <c r="I9" s="71">
        <f>'Calculation (table 3.2)'!I9</f>
        <v>0.5</v>
      </c>
      <c r="J9" s="71">
        <f t="shared" si="1"/>
        <v>0.5</v>
      </c>
      <c r="K9" s="71">
        <f>'Calculation (table 3.2)'!K9</f>
        <v>1.0295630140987</v>
      </c>
      <c r="L9" s="71">
        <f t="shared" si="2"/>
        <v>1.0295630140987</v>
      </c>
      <c r="M9" s="72">
        <f>'Calculation (table 3.2)'!L9</f>
        <v>5.6438549064744756E-3</v>
      </c>
      <c r="N9" s="75">
        <f t="shared" si="3"/>
        <v>-12.165621847043372</v>
      </c>
      <c r="O9" s="71">
        <f>SQRT('Calculation (table 3.2)'!Q9)</f>
        <v>5.1981409237724326E-2</v>
      </c>
      <c r="P9" s="71">
        <f t="shared" si="4"/>
        <v>5.1981409237724326E-2</v>
      </c>
      <c r="Q9" s="44"/>
    </row>
    <row r="10" spans="1:17" x14ac:dyDescent="0.25">
      <c r="A10" s="43" t="str">
        <f>'Calculation (table 3.2)'!A10</f>
        <v>Energy</v>
      </c>
      <c r="B10" s="43" t="str">
        <f>'Calculation (table 3.2)'!B10</f>
        <v>1.A.1</v>
      </c>
      <c r="C10" s="44" t="str">
        <f>'Calculation (table 3.2)'!C10</f>
        <v>Energy Industries,  Gaseous</v>
      </c>
      <c r="D10" s="44" t="str">
        <f>'Calculation (table 3.2)'!D10</f>
        <v>CH4</v>
      </c>
      <c r="E10" s="45">
        <f>'Calculation (table 3.2)'!E10</f>
        <v>1.2305620000000004</v>
      </c>
      <c r="F10" s="45">
        <f>'Calculation (table 3.2)'!F10</f>
        <v>1.1337809999999999</v>
      </c>
      <c r="G10" s="71">
        <f>'Calculation (table 3.2)'!G10</f>
        <v>0.9</v>
      </c>
      <c r="H10" s="71">
        <f t="shared" si="0"/>
        <v>0.9</v>
      </c>
      <c r="I10" s="71">
        <f>'Calculation (table 3.2)'!I10</f>
        <v>55</v>
      </c>
      <c r="J10" s="71">
        <f t="shared" si="1"/>
        <v>55</v>
      </c>
      <c r="K10" s="71">
        <f>'Calculation (table 3.2)'!K10</f>
        <v>55.007363143491979</v>
      </c>
      <c r="L10" s="71">
        <f t="shared" si="2"/>
        <v>55.007363143491979</v>
      </c>
      <c r="M10" s="72">
        <f>'Calculation (table 3.2)'!L10</f>
        <v>3.862549036358435E-6</v>
      </c>
      <c r="N10" s="75">
        <f t="shared" si="3"/>
        <v>-7.8647804824137602</v>
      </c>
      <c r="O10" s="71">
        <f>SQRT('Calculation (table 3.2)'!Q10)</f>
        <v>4.3482385993824679E-4</v>
      </c>
      <c r="P10" s="71">
        <f t="shared" si="4"/>
        <v>4.3482385993824679E-4</v>
      </c>
      <c r="Q10" s="44"/>
    </row>
    <row r="11" spans="1:17" x14ac:dyDescent="0.25">
      <c r="A11" s="43" t="str">
        <f>'Calculation (table 3.2)'!A11</f>
        <v>Energy</v>
      </c>
      <c r="B11" s="43" t="str">
        <f>'Calculation (table 3.2)'!B11</f>
        <v>1.A.1</v>
      </c>
      <c r="C11" s="44" t="str">
        <f>'Calculation (table 3.2)'!C11</f>
        <v>Energy Industries,  Gaseous</v>
      </c>
      <c r="D11" s="44" t="str">
        <f>'Calculation (table 3.2)'!D11</f>
        <v>N2O</v>
      </c>
      <c r="E11" s="45">
        <f>'Calculation (table 3.2)'!E11</f>
        <v>15.041218000000001</v>
      </c>
      <c r="F11" s="45">
        <f>'Calculation (table 3.2)'!F11</f>
        <v>14.056368000000003</v>
      </c>
      <c r="G11" s="71">
        <f>'Calculation (table 3.2)'!G11</f>
        <v>0.9</v>
      </c>
      <c r="H11" s="71">
        <f t="shared" si="0"/>
        <v>0.9</v>
      </c>
      <c r="I11" s="71">
        <f>'Calculation (table 3.2)'!I11</f>
        <v>50</v>
      </c>
      <c r="J11" s="71">
        <f t="shared" si="1"/>
        <v>50</v>
      </c>
      <c r="K11" s="71">
        <f>'Calculation (table 3.2)'!K11</f>
        <v>50.008099344006268</v>
      </c>
      <c r="L11" s="71">
        <f t="shared" si="2"/>
        <v>50.008099344006268</v>
      </c>
      <c r="M11" s="72">
        <f>'Calculation (table 3.2)'!L11</f>
        <v>4.9068291552128844E-4</v>
      </c>
      <c r="N11" s="75">
        <f t="shared" si="3"/>
        <v>-6.5476745300812604</v>
      </c>
      <c r="O11" s="71">
        <f>SQRT('Calculation (table 3.2)'!Q11)</f>
        <v>5.0062265463480353E-3</v>
      </c>
      <c r="P11" s="71">
        <f t="shared" si="4"/>
        <v>5.0062265463480353E-3</v>
      </c>
      <c r="Q11" s="44"/>
    </row>
    <row r="12" spans="1:17" x14ac:dyDescent="0.25">
      <c r="A12" s="43" t="str">
        <f>'Calculation (table 3.2)'!A12</f>
        <v>Energy</v>
      </c>
      <c r="B12" s="43" t="str">
        <f>'Calculation (table 3.2)'!B12</f>
        <v>1.A.1</v>
      </c>
      <c r="C12" s="44" t="str">
        <f>'Calculation (table 3.2)'!C12</f>
        <v>Energy Industries,  Other fossil</v>
      </c>
      <c r="D12" s="44" t="str">
        <f>'Calculation (table 3.2)'!D12</f>
        <v xml:space="preserve">CO2 </v>
      </c>
      <c r="E12" s="45">
        <f>'Calculation (table 3.2)'!E12</f>
        <v>1.0011129999999999</v>
      </c>
      <c r="F12" s="45">
        <f>'Calculation (table 3.2)'!F12</f>
        <v>507.16290600000008</v>
      </c>
      <c r="G12" s="71">
        <f>'Calculation (table 3.2)'!G12</f>
        <v>10</v>
      </c>
      <c r="H12" s="71">
        <f t="shared" si="0"/>
        <v>10</v>
      </c>
      <c r="I12" s="71">
        <f>'Calculation (table 3.2)'!I12</f>
        <v>15</v>
      </c>
      <c r="J12" s="71">
        <f t="shared" si="1"/>
        <v>15</v>
      </c>
      <c r="K12" s="71">
        <f>'Calculation (table 3.2)'!K12</f>
        <v>18.027756377319946</v>
      </c>
      <c r="L12" s="71">
        <f t="shared" si="2"/>
        <v>18.027756377319946</v>
      </c>
      <c r="M12" s="72">
        <f>'Calculation (table 3.2)'!L12</f>
        <v>8.3014188504861322E-2</v>
      </c>
      <c r="N12" s="75">
        <f t="shared" si="3"/>
        <v>50559.906124483467</v>
      </c>
      <c r="O12" s="71">
        <f>SQRT('Calculation (table 3.2)'!Q12)</f>
        <v>0.22569721117969047</v>
      </c>
      <c r="P12" s="71">
        <f t="shared" si="4"/>
        <v>0.22569721117969047</v>
      </c>
      <c r="Q12" s="44"/>
    </row>
    <row r="13" spans="1:17" x14ac:dyDescent="0.25">
      <c r="A13" s="43" t="str">
        <f>'Calculation (table 3.2)'!A13</f>
        <v>Energy</v>
      </c>
      <c r="B13" s="43" t="str">
        <f>'Calculation (table 3.2)'!B13</f>
        <v>1.A.1</v>
      </c>
      <c r="C13" s="44" t="str">
        <f>'Calculation (table 3.2)'!C13</f>
        <v>Energy Industries,  Other fossil</v>
      </c>
      <c r="D13" s="44" t="str">
        <f>'Calculation (table 3.2)'!D13</f>
        <v>CH4</v>
      </c>
      <c r="E13" s="45">
        <f>'Calculation (table 3.2)'!E13</f>
        <v>8.2200000000000025E-4</v>
      </c>
      <c r="F13" s="45">
        <f>'Calculation (table 3.2)'!F13</f>
        <v>0.66215100000000016</v>
      </c>
      <c r="G13" s="71">
        <f>'Calculation (table 3.2)'!G13</f>
        <v>9</v>
      </c>
      <c r="H13" s="71">
        <f t="shared" si="0"/>
        <v>9</v>
      </c>
      <c r="I13" s="71">
        <f>'Calculation (table 3.2)'!I13</f>
        <v>60</v>
      </c>
      <c r="J13" s="71">
        <f t="shared" si="1"/>
        <v>60</v>
      </c>
      <c r="K13" s="71">
        <f>'Calculation (table 3.2)'!K13</f>
        <v>60.671245248470051</v>
      </c>
      <c r="L13" s="71">
        <f t="shared" si="2"/>
        <v>60.671245248470051</v>
      </c>
      <c r="M13" s="72">
        <f>'Calculation (table 3.2)'!L13</f>
        <v>1.6027061321099109E-6</v>
      </c>
      <c r="N13" s="75">
        <f t="shared" si="3"/>
        <v>80453.649635036491</v>
      </c>
      <c r="O13" s="71">
        <f>SQRT('Calculation (table 3.2)'!Q13)</f>
        <v>7.0843923763120285E-4</v>
      </c>
      <c r="P13" s="71">
        <f t="shared" si="4"/>
        <v>7.0843923763120285E-4</v>
      </c>
      <c r="Q13" s="44"/>
    </row>
    <row r="14" spans="1:17" x14ac:dyDescent="0.25">
      <c r="A14" s="43" t="str">
        <f>'Calculation (table 3.2)'!A14</f>
        <v>Energy</v>
      </c>
      <c r="B14" s="43" t="str">
        <f>'Calculation (table 3.2)'!B14</f>
        <v>1.A.1</v>
      </c>
      <c r="C14" s="44" t="str">
        <f>'Calculation (table 3.2)'!C14</f>
        <v>Energy Industries,  Other fossil</v>
      </c>
      <c r="D14" s="44" t="str">
        <f>'Calculation (table 3.2)'!D14</f>
        <v>N2O</v>
      </c>
      <c r="E14" s="45">
        <f>'Calculation (table 3.2)'!E14</f>
        <v>5.3630000000000006E-3</v>
      </c>
      <c r="F14" s="45">
        <f>'Calculation (table 3.2)'!F14</f>
        <v>6.4105070000000017</v>
      </c>
      <c r="G14" s="71">
        <f>'Calculation (table 3.2)'!G14</f>
        <v>9</v>
      </c>
      <c r="H14" s="71">
        <f t="shared" si="0"/>
        <v>9</v>
      </c>
      <c r="I14" s="71">
        <f>'Calculation (table 3.2)'!I14</f>
        <v>55</v>
      </c>
      <c r="J14" s="71">
        <f t="shared" si="1"/>
        <v>55</v>
      </c>
      <c r="K14" s="71">
        <f>'Calculation (table 3.2)'!K14</f>
        <v>55.731499172371095</v>
      </c>
      <c r="L14" s="71">
        <f t="shared" si="2"/>
        <v>55.731499172371095</v>
      </c>
      <c r="M14" s="72">
        <f>'Calculation (table 3.2)'!L14</f>
        <v>1.2675357334511757E-4</v>
      </c>
      <c r="N14" s="75">
        <f t="shared" si="3"/>
        <v>119432.1088942756</v>
      </c>
      <c r="O14" s="71">
        <f>SQRT('Calculation (table 3.2)'!Q14)</f>
        <v>6.3141425650264189E-3</v>
      </c>
      <c r="P14" s="71">
        <f t="shared" si="4"/>
        <v>6.3141425650264189E-3</v>
      </c>
      <c r="Q14" s="44"/>
    </row>
    <row r="15" spans="1:17" x14ac:dyDescent="0.25">
      <c r="A15" s="43" t="str">
        <f>'Calculation (table 3.2)'!A15</f>
        <v>Energy</v>
      </c>
      <c r="B15" s="43" t="str">
        <f>'Calculation (table 3.2)'!B15</f>
        <v>1.A.1</v>
      </c>
      <c r="C15" s="44" t="str">
        <f>'Calculation (table 3.2)'!C15</f>
        <v>Energy Industries,  Peat</v>
      </c>
      <c r="D15" s="44" t="str">
        <f>'Calculation (table 3.2)'!D15</f>
        <v xml:space="preserve">CO2 </v>
      </c>
      <c r="E15" s="45">
        <f>'Calculation (table 3.2)'!E15</f>
        <v>3949.5103960000001</v>
      </c>
      <c r="F15" s="45">
        <f>'Calculation (table 3.2)'!F15</f>
        <v>4797.4966850000001</v>
      </c>
      <c r="G15" s="71">
        <f>'Calculation (table 3.2)'!G15</f>
        <v>2</v>
      </c>
      <c r="H15" s="71">
        <f t="shared" si="0"/>
        <v>2</v>
      </c>
      <c r="I15" s="71">
        <f>'Calculation (table 3.2)'!I15</f>
        <v>2</v>
      </c>
      <c r="J15" s="71">
        <f t="shared" si="1"/>
        <v>2</v>
      </c>
      <c r="K15" s="71">
        <f>'Calculation (table 3.2)'!K15</f>
        <v>2.8284271247461903</v>
      </c>
      <c r="L15" s="71">
        <f t="shared" si="2"/>
        <v>2.8284271247461903</v>
      </c>
      <c r="M15" s="72">
        <f>'Calculation (table 3.2)'!L15</f>
        <v>0.18284932279724689</v>
      </c>
      <c r="N15" s="75">
        <f t="shared" si="3"/>
        <v>21.470668613983815</v>
      </c>
      <c r="O15" s="71">
        <f>SQRT('Calculation (table 3.2)'!Q15)</f>
        <v>0.33496289966161658</v>
      </c>
      <c r="P15" s="71">
        <f t="shared" si="4"/>
        <v>0.33496289966161658</v>
      </c>
      <c r="Q15" s="44"/>
    </row>
    <row r="16" spans="1:17" x14ac:dyDescent="0.25">
      <c r="A16" s="43" t="str">
        <f>'Calculation (table 3.2)'!A16</f>
        <v>Energy</v>
      </c>
      <c r="B16" s="43" t="str">
        <f>'Calculation (table 3.2)'!B16</f>
        <v>1.A.1</v>
      </c>
      <c r="C16" s="44" t="str">
        <f>'Calculation (table 3.2)'!C16</f>
        <v>Energy Industries,  Peat</v>
      </c>
      <c r="D16" s="44" t="str">
        <f>'Calculation (table 3.2)'!D16</f>
        <v>CH4</v>
      </c>
      <c r="E16" s="45">
        <f>'Calculation (table 3.2)'!E16</f>
        <v>2.9895010000000011</v>
      </c>
      <c r="F16" s="45">
        <f>'Calculation (table 3.2)'!F16</f>
        <v>6.1752140000000004</v>
      </c>
      <c r="G16" s="71">
        <f>'Calculation (table 3.2)'!G16</f>
        <v>2</v>
      </c>
      <c r="H16" s="71">
        <f t="shared" si="0"/>
        <v>2</v>
      </c>
      <c r="I16" s="71">
        <f>'Calculation (table 3.2)'!I16</f>
        <v>60</v>
      </c>
      <c r="J16" s="71">
        <f t="shared" si="1"/>
        <v>60</v>
      </c>
      <c r="K16" s="71">
        <f>'Calculation (table 3.2)'!K16</f>
        <v>60.033324079214538</v>
      </c>
      <c r="L16" s="71">
        <f t="shared" si="2"/>
        <v>60.033324079214538</v>
      </c>
      <c r="M16" s="72">
        <f>'Calculation (table 3.2)'!L16</f>
        <v>1.3647805040435557E-4</v>
      </c>
      <c r="N16" s="75">
        <f t="shared" si="3"/>
        <v>106.56336960583049</v>
      </c>
      <c r="O16" s="71">
        <f>SQRT('Calculation (table 3.2)'!Q16)</f>
        <v>4.7429090469091892E-3</v>
      </c>
      <c r="P16" s="71">
        <f t="shared" si="4"/>
        <v>4.7429090469091892E-3</v>
      </c>
      <c r="Q16" s="44"/>
    </row>
    <row r="17" spans="1:17" x14ac:dyDescent="0.25">
      <c r="A17" s="43" t="str">
        <f>'Calculation (table 3.2)'!A17</f>
        <v>Energy</v>
      </c>
      <c r="B17" s="43" t="str">
        <f>'Calculation (table 3.2)'!B17</f>
        <v>1.A.1</v>
      </c>
      <c r="C17" s="44" t="str">
        <f>'Calculation (table 3.2)'!C17</f>
        <v>Energy Industries,  Peat</v>
      </c>
      <c r="D17" s="44" t="str">
        <f>'Calculation (table 3.2)'!D17</f>
        <v>N2O</v>
      </c>
      <c r="E17" s="45">
        <f>'Calculation (table 3.2)'!E17</f>
        <v>33.439636999999998</v>
      </c>
      <c r="F17" s="45">
        <f>'Calculation (table 3.2)'!F17</f>
        <v>61.890821000000003</v>
      </c>
      <c r="G17" s="71">
        <f>'Calculation (table 3.2)'!G17</f>
        <v>2</v>
      </c>
      <c r="H17" s="71">
        <f t="shared" si="0"/>
        <v>2</v>
      </c>
      <c r="I17" s="71">
        <f>'Calculation (table 3.2)'!I17</f>
        <v>60</v>
      </c>
      <c r="J17" s="71">
        <f t="shared" si="1"/>
        <v>60</v>
      </c>
      <c r="K17" s="71">
        <f>'Calculation (table 3.2)'!K17</f>
        <v>60.033324079214538</v>
      </c>
      <c r="L17" s="71">
        <f t="shared" si="2"/>
        <v>60.033324079214538</v>
      </c>
      <c r="M17" s="72">
        <f>'Calculation (table 3.2)'!L17</f>
        <v>1.3709173489329554E-2</v>
      </c>
      <c r="N17" s="75">
        <f t="shared" si="3"/>
        <v>85.082215455867555</v>
      </c>
      <c r="O17" s="71">
        <f>SQRT('Calculation (table 3.2)'!Q17)</f>
        <v>4.5522404960176205E-2</v>
      </c>
      <c r="P17" s="71">
        <f t="shared" si="4"/>
        <v>4.5522404960176205E-2</v>
      </c>
      <c r="Q17" s="44"/>
    </row>
    <row r="18" spans="1:17" x14ac:dyDescent="0.25">
      <c r="A18" s="43" t="str">
        <f>'Calculation (table 3.2)'!A18</f>
        <v>Energy</v>
      </c>
      <c r="B18" s="43" t="str">
        <f>'Calculation (table 3.2)'!B18</f>
        <v>1.A.1</v>
      </c>
      <c r="C18" s="44" t="str">
        <f>'Calculation (table 3.2)'!C18</f>
        <v>Energy Industries,  Biomass</v>
      </c>
      <c r="D18" s="44" t="str">
        <f>'Calculation (table 3.2)'!D18</f>
        <v>CH4</v>
      </c>
      <c r="E18" s="45">
        <f>'Calculation (table 3.2)'!E18</f>
        <v>1.747611</v>
      </c>
      <c r="F18" s="45">
        <f>'Calculation (table 3.2)'!F18</f>
        <v>16.292079999999999</v>
      </c>
      <c r="G18" s="71">
        <f>'Calculation (table 3.2)'!G18</f>
        <v>4.5</v>
      </c>
      <c r="H18" s="71">
        <f t="shared" si="0"/>
        <v>4.5</v>
      </c>
      <c r="I18" s="71">
        <f>'Calculation (table 3.2)'!I18</f>
        <v>55</v>
      </c>
      <c r="J18" s="71">
        <f t="shared" si="1"/>
        <v>55</v>
      </c>
      <c r="K18" s="71">
        <f>'Calculation (table 3.2)'!K18</f>
        <v>55.183783849968101</v>
      </c>
      <c r="L18" s="71">
        <f t="shared" si="2"/>
        <v>55.183783849968101</v>
      </c>
      <c r="M18" s="72">
        <f>'Calculation (table 3.2)'!L18</f>
        <v>8.0269401048512238E-4</v>
      </c>
      <c r="N18" s="75">
        <f t="shared" si="3"/>
        <v>832.24865258916304</v>
      </c>
      <c r="O18" s="71">
        <f>SQRT('Calculation (table 3.2)'!Q18)</f>
        <v>1.482245924478205E-2</v>
      </c>
      <c r="P18" s="71">
        <f t="shared" si="4"/>
        <v>1.482245924478205E-2</v>
      </c>
      <c r="Q18" s="44"/>
    </row>
    <row r="19" spans="1:17" x14ac:dyDescent="0.25">
      <c r="A19" s="43" t="str">
        <f>'Calculation (table 3.2)'!A19</f>
        <v>Energy</v>
      </c>
      <c r="B19" s="43" t="str">
        <f>'Calculation (table 3.2)'!B19</f>
        <v>1.A.1</v>
      </c>
      <c r="C19" s="44" t="str">
        <f>'Calculation (table 3.2)'!C19</f>
        <v>Energy Industries,  Biomass</v>
      </c>
      <c r="D19" s="44" t="str">
        <f>'Calculation (table 3.2)'!D19</f>
        <v>N2O</v>
      </c>
      <c r="E19" s="45">
        <f>'Calculation (table 3.2)'!E19</f>
        <v>2.9395710000000008</v>
      </c>
      <c r="F19" s="45">
        <f>'Calculation (table 3.2)'!F19</f>
        <v>113.340548</v>
      </c>
      <c r="G19" s="71">
        <f>'Calculation (table 3.2)'!G19</f>
        <v>4.5</v>
      </c>
      <c r="H19" s="71">
        <f t="shared" si="0"/>
        <v>4.5</v>
      </c>
      <c r="I19" s="71">
        <f>'Calculation (table 3.2)'!I19</f>
        <v>55</v>
      </c>
      <c r="J19" s="71">
        <f t="shared" si="1"/>
        <v>55</v>
      </c>
      <c r="K19" s="71">
        <f>'Calculation (table 3.2)'!K19</f>
        <v>55.183783849968101</v>
      </c>
      <c r="L19" s="71">
        <f t="shared" si="2"/>
        <v>55.183783849968101</v>
      </c>
      <c r="M19" s="72">
        <f>'Calculation (table 3.2)'!L19</f>
        <v>3.8847902108603095E-2</v>
      </c>
      <c r="N19" s="75">
        <f t="shared" si="3"/>
        <v>3755.6832952835625</v>
      </c>
      <c r="O19" s="71">
        <f>SQRT('Calculation (table 3.2)'!Q19)</f>
        <v>0.10798357746692898</v>
      </c>
      <c r="P19" s="71">
        <f t="shared" si="4"/>
        <v>0.10798357746692898</v>
      </c>
      <c r="Q19" s="44"/>
    </row>
    <row r="20" spans="1:17" x14ac:dyDescent="0.25">
      <c r="A20" s="43" t="str">
        <f>'Calculation (table 3.2)'!A20</f>
        <v>Energy</v>
      </c>
      <c r="B20" s="43" t="str">
        <f>'Calculation (table 3.2)'!B20</f>
        <v>1.A.2</v>
      </c>
      <c r="C20" s="44" t="str">
        <f>'Calculation (table 3.2)'!C20</f>
        <v>Manufacturing industries and construction, Liquid</v>
      </c>
      <c r="D20" s="44" t="str">
        <f>'Calculation (table 3.2)'!D20</f>
        <v xml:space="preserve">CO2 </v>
      </c>
      <c r="E20" s="45">
        <f>'Calculation (table 3.2)'!E20</f>
        <v>4861.5859499999988</v>
      </c>
      <c r="F20" s="45">
        <f>'Calculation (table 3.2)'!F20</f>
        <v>3182.0203719999995</v>
      </c>
      <c r="G20" s="71">
        <f>'Calculation (table 3.2)'!G20</f>
        <v>2</v>
      </c>
      <c r="H20" s="71">
        <f t="shared" si="0"/>
        <v>2</v>
      </c>
      <c r="I20" s="71">
        <f>'Calculation (table 3.2)'!I20</f>
        <v>1.2</v>
      </c>
      <c r="J20" s="71">
        <f t="shared" si="1"/>
        <v>1.2</v>
      </c>
      <c r="K20" s="71">
        <f>'Calculation (table 3.2)'!K20</f>
        <v>2.3323807579381199</v>
      </c>
      <c r="L20" s="71">
        <f t="shared" si="2"/>
        <v>2.3323807579381199</v>
      </c>
      <c r="M20" s="72">
        <f>'Calculation (table 3.2)'!L20</f>
        <v>5.4698927848818364E-2</v>
      </c>
      <c r="N20" s="75">
        <f t="shared" si="3"/>
        <v>-34.547688661145642</v>
      </c>
      <c r="O20" s="71">
        <f>SQRT('Calculation (table 3.2)'!Q20)</f>
        <v>0.18320589180868033</v>
      </c>
      <c r="P20" s="71">
        <f t="shared" si="4"/>
        <v>0.18320589180868033</v>
      </c>
      <c r="Q20" s="44"/>
    </row>
    <row r="21" spans="1:17" x14ac:dyDescent="0.25">
      <c r="A21" s="43" t="str">
        <f>'Calculation (table 3.2)'!A21</f>
        <v>Energy</v>
      </c>
      <c r="B21" s="43" t="str">
        <f>'Calculation (table 3.2)'!B21</f>
        <v>1.A.2</v>
      </c>
      <c r="C21" s="44" t="str">
        <f>'Calculation (table 3.2)'!C21</f>
        <v>Manufacturing industries and construction, Liquid</v>
      </c>
      <c r="D21" s="44" t="str">
        <f>'Calculation (table 3.2)'!D21</f>
        <v>CH4</v>
      </c>
      <c r="E21" s="45">
        <f>'Calculation (table 3.2)'!E21</f>
        <v>3.8858870000000008</v>
      </c>
      <c r="F21" s="45">
        <f>'Calculation (table 3.2)'!F21</f>
        <v>3.2989310000000005</v>
      </c>
      <c r="G21" s="71">
        <f>'Calculation (table 3.2)'!G21</f>
        <v>2</v>
      </c>
      <c r="H21" s="71">
        <f t="shared" si="0"/>
        <v>2</v>
      </c>
      <c r="I21" s="71">
        <f>'Calculation (table 3.2)'!I21</f>
        <v>35</v>
      </c>
      <c r="J21" s="71">
        <f t="shared" si="1"/>
        <v>35</v>
      </c>
      <c r="K21" s="71">
        <f>'Calculation (table 3.2)'!K21</f>
        <v>35.057096285916209</v>
      </c>
      <c r="L21" s="71">
        <f t="shared" si="2"/>
        <v>35.057096285916209</v>
      </c>
      <c r="M21" s="72">
        <f>'Calculation (table 3.2)'!L21</f>
        <v>1.3282271382525712E-5</v>
      </c>
      <c r="N21" s="75">
        <f t="shared" si="3"/>
        <v>-15.104813907352431</v>
      </c>
      <c r="O21" s="71">
        <f>SQRT('Calculation (table 3.2)'!Q21)</f>
        <v>2.8548691268035853E-3</v>
      </c>
      <c r="P21" s="71">
        <f t="shared" si="4"/>
        <v>2.8548691268035853E-3</v>
      </c>
      <c r="Q21" s="44"/>
    </row>
    <row r="22" spans="1:17" x14ac:dyDescent="0.25">
      <c r="A22" s="43" t="str">
        <f>'Calculation (table 3.2)'!A22</f>
        <v>Energy</v>
      </c>
      <c r="B22" s="43" t="str">
        <f>'Calculation (table 3.2)'!B22</f>
        <v>1.A.2</v>
      </c>
      <c r="C22" s="44" t="str">
        <f>'Calculation (table 3.2)'!C22</f>
        <v>Manufacturing industries and construction, Liquid</v>
      </c>
      <c r="D22" s="44" t="str">
        <f>'Calculation (table 3.2)'!D22</f>
        <v>N2O</v>
      </c>
      <c r="E22" s="45">
        <f>'Calculation (table 3.2)'!E22</f>
        <v>38.215752999999999</v>
      </c>
      <c r="F22" s="45">
        <f>'Calculation (table 3.2)'!F22</f>
        <v>22.243172000000001</v>
      </c>
      <c r="G22" s="71">
        <f>'Calculation (table 3.2)'!G22</f>
        <v>2</v>
      </c>
      <c r="H22" s="71">
        <f t="shared" si="0"/>
        <v>2</v>
      </c>
      <c r="I22" s="71">
        <f>'Calculation (table 3.2)'!I22</f>
        <v>45</v>
      </c>
      <c r="J22" s="71">
        <f t="shared" si="1"/>
        <v>45</v>
      </c>
      <c r="K22" s="71">
        <f>'Calculation (table 3.2)'!K22</f>
        <v>45.044422518220834</v>
      </c>
      <c r="L22" s="71">
        <f t="shared" si="2"/>
        <v>45.044422518220834</v>
      </c>
      <c r="M22" s="72">
        <f>'Calculation (table 3.2)'!L22</f>
        <v>9.9689516556552551E-4</v>
      </c>
      <c r="N22" s="75">
        <f t="shared" si="3"/>
        <v>-41.795803421693662</v>
      </c>
      <c r="O22" s="71">
        <f>SQRT('Calculation (table 3.2)'!Q22)</f>
        <v>2.473288477851443E-2</v>
      </c>
      <c r="P22" s="71">
        <f t="shared" si="4"/>
        <v>2.473288477851443E-2</v>
      </c>
      <c r="Q22" s="44"/>
    </row>
    <row r="23" spans="1:17" x14ac:dyDescent="0.25">
      <c r="A23" s="43" t="str">
        <f>'Calculation (table 3.2)'!A23</f>
        <v>Energy</v>
      </c>
      <c r="B23" s="43" t="str">
        <f>'Calculation (table 3.2)'!B23</f>
        <v>1.A.2</v>
      </c>
      <c r="C23" s="44" t="str">
        <f>'Calculation (table 3.2)'!C23</f>
        <v>Manufacturing industries and construction, Solid</v>
      </c>
      <c r="D23" s="44" t="str">
        <f>'Calculation (table 3.2)'!D23</f>
        <v xml:space="preserve">CO2 </v>
      </c>
      <c r="E23" s="45">
        <f>'Calculation (table 3.2)'!E23</f>
        <v>4841.568432</v>
      </c>
      <c r="F23" s="45">
        <f>'Calculation (table 3.2)'!F23</f>
        <v>1176.598741</v>
      </c>
      <c r="G23" s="71">
        <f>'Calculation (table 3.2)'!G23</f>
        <v>1.7</v>
      </c>
      <c r="H23" s="71">
        <f t="shared" si="0"/>
        <v>1.7</v>
      </c>
      <c r="I23" s="71">
        <f>'Calculation (table 3.2)'!I23</f>
        <v>1.6</v>
      </c>
      <c r="J23" s="71">
        <f t="shared" si="1"/>
        <v>1.6</v>
      </c>
      <c r="K23" s="71">
        <f>'Calculation (table 3.2)'!K23</f>
        <v>2.3345235059857505</v>
      </c>
      <c r="L23" s="71">
        <f t="shared" si="2"/>
        <v>2.3345235059857505</v>
      </c>
      <c r="M23" s="72">
        <f>'Calculation (table 3.2)'!L23</f>
        <v>7.4925088320102846E-3</v>
      </c>
      <c r="N23" s="75">
        <f t="shared" si="3"/>
        <v>-75.697983875982118</v>
      </c>
      <c r="O23" s="71">
        <f>SQRT('Calculation (table 3.2)'!Q23)</f>
        <v>6.7805303012535248E-2</v>
      </c>
      <c r="P23" s="71">
        <f t="shared" si="4"/>
        <v>6.7805303012535248E-2</v>
      </c>
      <c r="Q23" s="44"/>
    </row>
    <row r="24" spans="1:17" x14ac:dyDescent="0.25">
      <c r="A24" s="43" t="str">
        <f>'Calculation (table 3.2)'!A24</f>
        <v>Energy</v>
      </c>
      <c r="B24" s="43" t="str">
        <f>'Calculation (table 3.2)'!B24</f>
        <v>1.A.2</v>
      </c>
      <c r="C24" s="44" t="str">
        <f>'Calculation (table 3.2)'!C24</f>
        <v>Manufacturing industries and construction, Solid</v>
      </c>
      <c r="D24" s="44" t="str">
        <f>'Calculation (table 3.2)'!D24</f>
        <v>CH4</v>
      </c>
      <c r="E24" s="45">
        <f>'Calculation (table 3.2)'!E24</f>
        <v>1.6268570000000002</v>
      </c>
      <c r="F24" s="45">
        <f>'Calculation (table 3.2)'!F24</f>
        <v>0.42222400000000004</v>
      </c>
      <c r="G24" s="71">
        <f>'Calculation (table 3.2)'!G24</f>
        <v>1.7</v>
      </c>
      <c r="H24" s="71">
        <f t="shared" si="0"/>
        <v>1.7</v>
      </c>
      <c r="I24" s="71">
        <f>'Calculation (table 3.2)'!I24</f>
        <v>25</v>
      </c>
      <c r="J24" s="71">
        <f t="shared" si="1"/>
        <v>25</v>
      </c>
      <c r="K24" s="71">
        <f>'Calculation (table 3.2)'!K24</f>
        <v>25.057733337235433</v>
      </c>
      <c r="L24" s="71">
        <f t="shared" si="2"/>
        <v>25.057733337235433</v>
      </c>
      <c r="M24" s="72">
        <f>'Calculation (table 3.2)'!L24</f>
        <v>1.1115868502115902E-7</v>
      </c>
      <c r="N24" s="75">
        <f t="shared" si="3"/>
        <v>-74.046643312841894</v>
      </c>
      <c r="O24" s="71">
        <f>SQRT('Calculation (table 3.2)'!Q24)</f>
        <v>2.0973064151318509E-4</v>
      </c>
      <c r="P24" s="71">
        <f t="shared" si="4"/>
        <v>2.0973064151318509E-4</v>
      </c>
      <c r="Q24" s="44"/>
    </row>
    <row r="25" spans="1:17" x14ac:dyDescent="0.25">
      <c r="A25" s="43" t="str">
        <f>'Calculation (table 3.2)'!A25</f>
        <v>Energy</v>
      </c>
      <c r="B25" s="43" t="str">
        <f>'Calculation (table 3.2)'!B25</f>
        <v>1.A.2</v>
      </c>
      <c r="C25" s="44" t="str">
        <f>'Calculation (table 3.2)'!C25</f>
        <v>Manufacturing industries and construction, Solid</v>
      </c>
      <c r="D25" s="44" t="str">
        <f>'Calculation (table 3.2)'!D25</f>
        <v>N2O</v>
      </c>
      <c r="E25" s="45">
        <f>'Calculation (table 3.2)'!E25</f>
        <v>44.934188999999996</v>
      </c>
      <c r="F25" s="45">
        <f>'Calculation (table 3.2)'!F25</f>
        <v>28.243743000000002</v>
      </c>
      <c r="G25" s="71">
        <f>'Calculation (table 3.2)'!G25</f>
        <v>1.7</v>
      </c>
      <c r="H25" s="71">
        <f t="shared" si="0"/>
        <v>1.7</v>
      </c>
      <c r="I25" s="71">
        <f>'Calculation (table 3.2)'!I25</f>
        <v>50</v>
      </c>
      <c r="J25" s="71">
        <f t="shared" si="1"/>
        <v>50</v>
      </c>
      <c r="K25" s="71">
        <f>'Calculation (table 3.2)'!K25</f>
        <v>50.028891652724027</v>
      </c>
      <c r="L25" s="71">
        <f t="shared" si="2"/>
        <v>50.028891652724027</v>
      </c>
      <c r="M25" s="72">
        <f>'Calculation (table 3.2)'!L25</f>
        <v>1.9827148886029915E-3</v>
      </c>
      <c r="N25" s="75">
        <f t="shared" si="3"/>
        <v>-37.144202157515288</v>
      </c>
      <c r="O25" s="71">
        <f>SQRT('Calculation (table 3.2)'!Q25)</f>
        <v>3.1584425567766704E-3</v>
      </c>
      <c r="P25" s="71">
        <f t="shared" si="4"/>
        <v>3.1584425567766704E-3</v>
      </c>
      <c r="Q25" s="44"/>
    </row>
    <row r="26" spans="1:17" x14ac:dyDescent="0.25">
      <c r="A26" s="43" t="str">
        <f>'Calculation (table 3.2)'!A26</f>
        <v>Energy</v>
      </c>
      <c r="B26" s="43" t="str">
        <f>'Calculation (table 3.2)'!B26</f>
        <v>1.A.2</v>
      </c>
      <c r="C26" s="44" t="str">
        <f>'Calculation (table 3.2)'!C26</f>
        <v>Manufacturing industries and construction, Gaseous</v>
      </c>
      <c r="D26" s="44" t="str">
        <f>'Calculation (table 3.2)'!D26</f>
        <v xml:space="preserve">CO2 </v>
      </c>
      <c r="E26" s="45">
        <f>'Calculation (table 3.2)'!E26</f>
        <v>2198.5782469999999</v>
      </c>
      <c r="F26" s="45">
        <f>'Calculation (table 3.2)'!F26</f>
        <v>1326.2665690000003</v>
      </c>
      <c r="G26" s="71">
        <f>'Calculation (table 3.2)'!G26</f>
        <v>1.6</v>
      </c>
      <c r="H26" s="71">
        <f t="shared" si="0"/>
        <v>1.6</v>
      </c>
      <c r="I26" s="71">
        <f>'Calculation (table 3.2)'!I26</f>
        <v>0.4</v>
      </c>
      <c r="J26" s="71">
        <f t="shared" si="1"/>
        <v>0.4</v>
      </c>
      <c r="K26" s="71">
        <f>'Calculation (table 3.2)'!K26</f>
        <v>1.6492422502470645</v>
      </c>
      <c r="L26" s="71">
        <f t="shared" si="2"/>
        <v>1.6492422502470645</v>
      </c>
      <c r="M26" s="72">
        <f>'Calculation (table 3.2)'!L26</f>
        <v>4.7512135601632316E-3</v>
      </c>
      <c r="N26" s="75">
        <f t="shared" si="3"/>
        <v>-39.676171598180993</v>
      </c>
      <c r="O26" s="71">
        <f>SQRT('Calculation (table 3.2)'!Q26)</f>
        <v>5.2388164350591557E-2</v>
      </c>
      <c r="P26" s="71">
        <f t="shared" si="4"/>
        <v>5.2388164350591557E-2</v>
      </c>
      <c r="Q26" s="44"/>
    </row>
    <row r="27" spans="1:17" x14ac:dyDescent="0.25">
      <c r="A27" s="43" t="str">
        <f>'Calculation (table 3.2)'!A27</f>
        <v>Energy</v>
      </c>
      <c r="B27" s="43" t="str">
        <f>'Calculation (table 3.2)'!B27</f>
        <v>1.A.2</v>
      </c>
      <c r="C27" s="44" t="str">
        <f>'Calculation (table 3.2)'!C27</f>
        <v>Manufacturing industries and construction, Gaseous</v>
      </c>
      <c r="D27" s="44" t="str">
        <f>'Calculation (table 3.2)'!D27</f>
        <v>CH4</v>
      </c>
      <c r="E27" s="45">
        <f>'Calculation (table 3.2)'!E27</f>
        <v>1.1989490000000005</v>
      </c>
      <c r="F27" s="45">
        <f>'Calculation (table 3.2)'!F27</f>
        <v>0.73296800000000017</v>
      </c>
      <c r="G27" s="71">
        <f>'Calculation (table 3.2)'!G27</f>
        <v>1.6</v>
      </c>
      <c r="H27" s="71">
        <f t="shared" si="0"/>
        <v>1.6</v>
      </c>
      <c r="I27" s="71">
        <f>'Calculation (table 3.2)'!I27</f>
        <v>40</v>
      </c>
      <c r="J27" s="71">
        <f t="shared" si="1"/>
        <v>40</v>
      </c>
      <c r="K27" s="71">
        <f>'Calculation (table 3.2)'!K27</f>
        <v>40.031987210229772</v>
      </c>
      <c r="L27" s="71">
        <f t="shared" si="2"/>
        <v>40.031987210229772</v>
      </c>
      <c r="M27" s="72">
        <f>'Calculation (table 3.2)'!L27</f>
        <v>8.5498467479712509E-7</v>
      </c>
      <c r="N27" s="75">
        <f t="shared" si="3"/>
        <v>-38.865789954368374</v>
      </c>
      <c r="O27" s="71">
        <f>SQRT('Calculation (table 3.2)'!Q27)</f>
        <v>5.612400167225176E-5</v>
      </c>
      <c r="P27" s="71">
        <f t="shared" si="4"/>
        <v>5.612400167225176E-5</v>
      </c>
      <c r="Q27" s="44"/>
    </row>
    <row r="28" spans="1:17" x14ac:dyDescent="0.25">
      <c r="A28" s="43" t="str">
        <f>'Calculation (table 3.2)'!A28</f>
        <v>Energy</v>
      </c>
      <c r="B28" s="43" t="str">
        <f>'Calculation (table 3.2)'!B28</f>
        <v>1.A.2</v>
      </c>
      <c r="C28" s="44" t="str">
        <f>'Calculation (table 3.2)'!C28</f>
        <v>Manufacturing industries and construction, Gaseous</v>
      </c>
      <c r="D28" s="44" t="str">
        <f>'Calculation (table 3.2)'!D28</f>
        <v>N2O</v>
      </c>
      <c r="E28" s="45">
        <f>'Calculation (table 3.2)'!E28</f>
        <v>14.643203000000002</v>
      </c>
      <c r="F28" s="45">
        <f>'Calculation (table 3.2)'!F28</f>
        <v>9.5783299999999993</v>
      </c>
      <c r="G28" s="71">
        <f>'Calculation (table 3.2)'!G28</f>
        <v>1.6</v>
      </c>
      <c r="H28" s="71">
        <f t="shared" si="0"/>
        <v>1.6</v>
      </c>
      <c r="I28" s="71">
        <f>'Calculation (table 3.2)'!I28</f>
        <v>45</v>
      </c>
      <c r="J28" s="71">
        <f t="shared" si="1"/>
        <v>45</v>
      </c>
      <c r="K28" s="71">
        <f>'Calculation (table 3.2)'!K28</f>
        <v>45.028435460273322</v>
      </c>
      <c r="L28" s="71">
        <f t="shared" si="2"/>
        <v>45.028435460273322</v>
      </c>
      <c r="M28" s="72">
        <f>'Calculation (table 3.2)'!L28</f>
        <v>1.8472569475939084E-4</v>
      </c>
      <c r="N28" s="75">
        <f t="shared" si="3"/>
        <v>-34.588559620460096</v>
      </c>
      <c r="O28" s="71">
        <f>SQRT('Calculation (table 3.2)'!Q28)</f>
        <v>1.2130990725908071E-3</v>
      </c>
      <c r="P28" s="71">
        <f t="shared" si="4"/>
        <v>1.2130990725908071E-3</v>
      </c>
      <c r="Q28" s="44"/>
    </row>
    <row r="29" spans="1:17" x14ac:dyDescent="0.25">
      <c r="A29" s="43" t="str">
        <f>'Calculation (table 3.2)'!A29</f>
        <v>Energy</v>
      </c>
      <c r="B29" s="43" t="str">
        <f>'Calculation (table 3.2)'!B29</f>
        <v>1.A.2</v>
      </c>
      <c r="C29" s="44" t="str">
        <f>'Calculation (table 3.2)'!C29</f>
        <v>Manufacturing industries and construction, Other fossil</v>
      </c>
      <c r="D29" s="44" t="str">
        <f>'Calculation (table 3.2)'!D29</f>
        <v xml:space="preserve">CO2 </v>
      </c>
      <c r="E29" s="45">
        <f>'Calculation (table 3.2)'!E29</f>
        <v>100.64202299999999</v>
      </c>
      <c r="F29" s="45">
        <f>'Calculation (table 3.2)'!F29</f>
        <v>387.083459</v>
      </c>
      <c r="G29" s="71">
        <f>'Calculation (table 3.2)'!G29</f>
        <v>5.5</v>
      </c>
      <c r="H29" s="71">
        <f t="shared" si="0"/>
        <v>5.5</v>
      </c>
      <c r="I29" s="71">
        <f>'Calculation (table 3.2)'!I29</f>
        <v>8</v>
      </c>
      <c r="J29" s="71">
        <f t="shared" si="1"/>
        <v>8</v>
      </c>
      <c r="K29" s="71">
        <f>'Calculation (table 3.2)'!K29</f>
        <v>9.7082439194737997</v>
      </c>
      <c r="L29" s="71">
        <f t="shared" si="2"/>
        <v>9.7082439194737997</v>
      </c>
      <c r="M29" s="72">
        <f>'Calculation (table 3.2)'!L29</f>
        <v>1.4023763788006171E-2</v>
      </c>
      <c r="N29" s="75">
        <f t="shared" si="3"/>
        <v>284.61414771044497</v>
      </c>
      <c r="O29" s="71">
        <f>SQRT('Calculation (table 3.2)'!Q29)</f>
        <v>9.2764610060544414E-2</v>
      </c>
      <c r="P29" s="71">
        <f t="shared" si="4"/>
        <v>9.2764610060544414E-2</v>
      </c>
      <c r="Q29" s="44"/>
    </row>
    <row r="30" spans="1:17" x14ac:dyDescent="0.25">
      <c r="A30" s="43" t="str">
        <f>'Calculation (table 3.2)'!A30</f>
        <v>Energy</v>
      </c>
      <c r="B30" s="43" t="str">
        <f>'Calculation (table 3.2)'!B30</f>
        <v>1.A.2</v>
      </c>
      <c r="C30" s="44" t="str">
        <f>'Calculation (table 3.2)'!C30</f>
        <v>Manufacturing industries and construction, Other fossil</v>
      </c>
      <c r="D30" s="44" t="str">
        <f>'Calculation (table 3.2)'!D30</f>
        <v>CH4</v>
      </c>
      <c r="E30" s="45">
        <f>'Calculation (table 3.2)'!E30</f>
        <v>0.13040000000000004</v>
      </c>
      <c r="F30" s="45">
        <f>'Calculation (table 3.2)'!F30</f>
        <v>0.3601430000000001</v>
      </c>
      <c r="G30" s="71">
        <f>'Calculation (table 3.2)'!G30</f>
        <v>5.5</v>
      </c>
      <c r="H30" s="71">
        <f t="shared" si="0"/>
        <v>5.5</v>
      </c>
      <c r="I30" s="71">
        <f>'Calculation (table 3.2)'!I30</f>
        <v>40</v>
      </c>
      <c r="J30" s="71">
        <f t="shared" si="1"/>
        <v>40</v>
      </c>
      <c r="K30" s="71">
        <f>'Calculation (table 3.2)'!K30</f>
        <v>40.376354466444837</v>
      </c>
      <c r="L30" s="71">
        <f t="shared" si="2"/>
        <v>40.376354466444837</v>
      </c>
      <c r="M30" s="72">
        <f>'Calculation (table 3.2)'!L30</f>
        <v>2.0998011408333287E-7</v>
      </c>
      <c r="N30" s="75">
        <f t="shared" si="3"/>
        <v>176.18328220858893</v>
      </c>
      <c r="O30" s="71">
        <f>SQRT('Calculation (table 3.2)'!Q30)</f>
        <v>2.0688367596442765E-4</v>
      </c>
      <c r="P30" s="71">
        <f t="shared" si="4"/>
        <v>2.0688367596442765E-4</v>
      </c>
      <c r="Q30" s="44"/>
    </row>
    <row r="31" spans="1:17" x14ac:dyDescent="0.25">
      <c r="A31" s="43" t="str">
        <f>'Calculation (table 3.2)'!A31</f>
        <v>Energy</v>
      </c>
      <c r="B31" s="43" t="str">
        <f>'Calculation (table 3.2)'!B31</f>
        <v>1.A.2</v>
      </c>
      <c r="C31" s="44" t="str">
        <f>'Calculation (table 3.2)'!C31</f>
        <v>Manufacturing industries and construction, Other fossil</v>
      </c>
      <c r="D31" s="44" t="str">
        <f>'Calculation (table 3.2)'!D31</f>
        <v>N2O</v>
      </c>
      <c r="E31" s="45">
        <f>'Calculation (table 3.2)'!E31</f>
        <v>0.63042600000000015</v>
      </c>
      <c r="F31" s="45">
        <f>'Calculation (table 3.2)'!F31</f>
        <v>3.218518</v>
      </c>
      <c r="G31" s="71">
        <f>'Calculation (table 3.2)'!G31</f>
        <v>5.5</v>
      </c>
      <c r="H31" s="71">
        <f t="shared" si="0"/>
        <v>5.5</v>
      </c>
      <c r="I31" s="71">
        <f>'Calculation (table 3.2)'!I31</f>
        <v>30</v>
      </c>
      <c r="J31" s="71">
        <f t="shared" si="1"/>
        <v>30</v>
      </c>
      <c r="K31" s="71">
        <f>'Calculation (table 3.2)'!K31</f>
        <v>30.5</v>
      </c>
      <c r="L31" s="71">
        <f t="shared" si="2"/>
        <v>30.5</v>
      </c>
      <c r="M31" s="72">
        <f>'Calculation (table 3.2)'!L31</f>
        <v>9.5694188945771991E-6</v>
      </c>
      <c r="N31" s="75">
        <f t="shared" si="3"/>
        <v>410.5306570477739</v>
      </c>
      <c r="O31" s="71">
        <f>SQRT('Calculation (table 3.2)'!Q31)</f>
        <v>1.5647799809236466E-3</v>
      </c>
      <c r="P31" s="71">
        <f t="shared" si="4"/>
        <v>1.5647799809236466E-3</v>
      </c>
      <c r="Q31" s="44"/>
    </row>
    <row r="32" spans="1:17" x14ac:dyDescent="0.25">
      <c r="A32" s="43" t="str">
        <f>'Calculation (table 3.2)'!A32</f>
        <v>Energy</v>
      </c>
      <c r="B32" s="43" t="str">
        <f>'Calculation (table 3.2)'!B32</f>
        <v>1.A.2</v>
      </c>
      <c r="C32" s="44" t="str">
        <f>'Calculation (table 3.2)'!C32</f>
        <v>Manufacturing industries and construction, Peat</v>
      </c>
      <c r="D32" s="44" t="str">
        <f>'Calculation (table 3.2)'!D32</f>
        <v xml:space="preserve">CO2 </v>
      </c>
      <c r="E32" s="45">
        <f>'Calculation (table 3.2)'!E32</f>
        <v>1475.8573090000002</v>
      </c>
      <c r="F32" s="45">
        <f>'Calculation (table 3.2)'!F32</f>
        <v>940.32000399999993</v>
      </c>
      <c r="G32" s="71">
        <f>'Calculation (table 3.2)'!G32</f>
        <v>2</v>
      </c>
      <c r="H32" s="71">
        <f t="shared" si="0"/>
        <v>2</v>
      </c>
      <c r="I32" s="71">
        <f>'Calculation (table 3.2)'!I32</f>
        <v>2</v>
      </c>
      <c r="J32" s="71">
        <f t="shared" si="1"/>
        <v>2</v>
      </c>
      <c r="K32" s="71">
        <f>'Calculation (table 3.2)'!K32</f>
        <v>2.8284271247461903</v>
      </c>
      <c r="L32" s="71">
        <f t="shared" si="2"/>
        <v>2.8284271247461903</v>
      </c>
      <c r="M32" s="72">
        <f>'Calculation (table 3.2)'!L32</f>
        <v>7.0244987575395716E-3</v>
      </c>
      <c r="N32" s="75">
        <f t="shared" si="3"/>
        <v>-36.286523211574256</v>
      </c>
      <c r="O32" s="71">
        <f>SQRT('Calculation (table 3.2)'!Q32)</f>
        <v>4.6621545884202344E-2</v>
      </c>
      <c r="P32" s="71">
        <f t="shared" si="4"/>
        <v>4.6621545884202344E-2</v>
      </c>
      <c r="Q32" s="44"/>
    </row>
    <row r="33" spans="1:17" x14ac:dyDescent="0.25">
      <c r="A33" s="43" t="str">
        <f>'Calculation (table 3.2)'!A33</f>
        <v>Energy</v>
      </c>
      <c r="B33" s="43" t="str">
        <f>'Calculation (table 3.2)'!B33</f>
        <v>1.A.2</v>
      </c>
      <c r="C33" s="44" t="str">
        <f>'Calculation (table 3.2)'!C33</f>
        <v>Manufacturing industries and construction, Peat</v>
      </c>
      <c r="D33" s="44" t="str">
        <f>'Calculation (table 3.2)'!D33</f>
        <v>CH4</v>
      </c>
      <c r="E33" s="45">
        <f>'Calculation (table 3.2)'!E33</f>
        <v>1.0609700000000004</v>
      </c>
      <c r="F33" s="45">
        <f>'Calculation (table 3.2)'!F33</f>
        <v>0.66147299999999998</v>
      </c>
      <c r="G33" s="71">
        <f>'Calculation (table 3.2)'!G33</f>
        <v>2</v>
      </c>
      <c r="H33" s="71">
        <f t="shared" si="0"/>
        <v>2</v>
      </c>
      <c r="I33" s="71">
        <f>'Calculation (table 3.2)'!I33</f>
        <v>55</v>
      </c>
      <c r="J33" s="71">
        <f t="shared" si="1"/>
        <v>55</v>
      </c>
      <c r="K33" s="71">
        <f>'Calculation (table 3.2)'!K33</f>
        <v>55.036351623268054</v>
      </c>
      <c r="L33" s="71">
        <f t="shared" si="2"/>
        <v>55.036351623268054</v>
      </c>
      <c r="M33" s="72">
        <f>'Calculation (table 3.2)'!L33</f>
        <v>1.3161261544517468E-6</v>
      </c>
      <c r="N33" s="75">
        <f t="shared" si="3"/>
        <v>-37.653939319679189</v>
      </c>
      <c r="O33" s="71">
        <f>SQRT('Calculation (table 3.2)'!Q33)</f>
        <v>7.8011546650807746E-5</v>
      </c>
      <c r="P33" s="71">
        <f t="shared" si="4"/>
        <v>7.8011546650807746E-5</v>
      </c>
      <c r="Q33" s="44"/>
    </row>
    <row r="34" spans="1:17" x14ac:dyDescent="0.25">
      <c r="A34" s="43" t="str">
        <f>'Calculation (table 3.2)'!A34</f>
        <v>Energy</v>
      </c>
      <c r="B34" s="43" t="str">
        <f>'Calculation (table 3.2)'!B34</f>
        <v>1.A.2</v>
      </c>
      <c r="C34" s="44" t="str">
        <f>'Calculation (table 3.2)'!C34</f>
        <v>Manufacturing industries and construction, Peat</v>
      </c>
      <c r="D34" s="44" t="str">
        <f>'Calculation (table 3.2)'!D34</f>
        <v>N2O</v>
      </c>
      <c r="E34" s="45">
        <f>'Calculation (table 3.2)'!E34</f>
        <v>15.430937000000005</v>
      </c>
      <c r="F34" s="45">
        <f>'Calculation (table 3.2)'!F34</f>
        <v>7.336101000000002</v>
      </c>
      <c r="G34" s="71">
        <f>'Calculation (table 3.2)'!G34</f>
        <v>2</v>
      </c>
      <c r="H34" s="71">
        <f t="shared" si="0"/>
        <v>2</v>
      </c>
      <c r="I34" s="71">
        <f>'Calculation (table 3.2)'!I34</f>
        <v>60</v>
      </c>
      <c r="J34" s="71">
        <f t="shared" si="1"/>
        <v>60</v>
      </c>
      <c r="K34" s="71">
        <f>'Calculation (table 3.2)'!K34</f>
        <v>60.033324079214538</v>
      </c>
      <c r="L34" s="71">
        <f t="shared" si="2"/>
        <v>60.033324079214538</v>
      </c>
      <c r="M34" s="72">
        <f>'Calculation (table 3.2)'!L34</f>
        <v>1.9261468226977483E-4</v>
      </c>
      <c r="N34" s="75">
        <f t="shared" si="3"/>
        <v>-52.458486480762652</v>
      </c>
      <c r="O34" s="71">
        <f>SQRT('Calculation (table 3.2)'!Q34)</f>
        <v>1.3191533672302E-3</v>
      </c>
      <c r="P34" s="71">
        <f t="shared" si="4"/>
        <v>1.3191533672302E-3</v>
      </c>
      <c r="Q34" s="44"/>
    </row>
    <row r="35" spans="1:17" x14ac:dyDescent="0.25">
      <c r="A35" s="43" t="str">
        <f>'Calculation (table 3.2)'!A35</f>
        <v>Energy</v>
      </c>
      <c r="B35" s="43" t="str">
        <f>'Calculation (table 3.2)'!B35</f>
        <v>1.A.2</v>
      </c>
      <c r="C35" s="44" t="str">
        <f>'Calculation (table 3.2)'!C35</f>
        <v>Manufacturing industries and construction, Biomass</v>
      </c>
      <c r="D35" s="44" t="str">
        <f>'Calculation (table 3.2)'!D35</f>
        <v>CH4</v>
      </c>
      <c r="E35" s="45">
        <f>'Calculation (table 3.2)'!E35</f>
        <v>8.2527780000000028</v>
      </c>
      <c r="F35" s="45">
        <f>'Calculation (table 3.2)'!F35</f>
        <v>16.855476000000003</v>
      </c>
      <c r="G35" s="71">
        <f>'Calculation (table 3.2)'!G35</f>
        <v>1.8</v>
      </c>
      <c r="H35" s="71">
        <f t="shared" si="0"/>
        <v>1.8</v>
      </c>
      <c r="I35" s="71">
        <f>'Calculation (table 3.2)'!I35</f>
        <v>30</v>
      </c>
      <c r="J35" s="71">
        <f t="shared" si="1"/>
        <v>30</v>
      </c>
      <c r="K35" s="71">
        <f>'Calculation (table 3.2)'!K35</f>
        <v>30.053951487283666</v>
      </c>
      <c r="L35" s="71">
        <f t="shared" si="2"/>
        <v>30.053951487283666</v>
      </c>
      <c r="M35" s="72">
        <f>'Calculation (table 3.2)'!L35</f>
        <v>2.5483507766436064E-4</v>
      </c>
      <c r="N35" s="75">
        <f t="shared" si="3"/>
        <v>104.24002681278955</v>
      </c>
      <c r="O35" s="71">
        <f>SQRT('Calculation (table 3.2)'!Q35)</f>
        <v>6.4761094063519025E-3</v>
      </c>
      <c r="P35" s="71">
        <f t="shared" si="4"/>
        <v>6.4761094063519025E-3</v>
      </c>
      <c r="Q35" s="44"/>
    </row>
    <row r="36" spans="1:17" x14ac:dyDescent="0.25">
      <c r="A36" s="43" t="str">
        <f>'Calculation (table 3.2)'!A36</f>
        <v>Energy</v>
      </c>
      <c r="B36" s="43" t="str">
        <f>'Calculation (table 3.2)'!B36</f>
        <v>1.A.2</v>
      </c>
      <c r="C36" s="44" t="str">
        <f>'Calculation (table 3.2)'!C36</f>
        <v>Manufacturing industries and construction, Biomass</v>
      </c>
      <c r="D36" s="44" t="str">
        <f>'Calculation (table 3.2)'!D36</f>
        <v>N2O</v>
      </c>
      <c r="E36" s="45">
        <f>'Calculation (table 3.2)'!E36</f>
        <v>54.671889000000007</v>
      </c>
      <c r="F36" s="45">
        <f>'Calculation (table 3.2)'!F36</f>
        <v>81.83261600000003</v>
      </c>
      <c r="G36" s="71">
        <f>'Calculation (table 3.2)'!G36</f>
        <v>1.8</v>
      </c>
      <c r="H36" s="71">
        <f t="shared" si="0"/>
        <v>1.8</v>
      </c>
      <c r="I36" s="71">
        <f>'Calculation (table 3.2)'!I36</f>
        <v>40</v>
      </c>
      <c r="J36" s="71">
        <f t="shared" si="1"/>
        <v>40</v>
      </c>
      <c r="K36" s="71">
        <f>'Calculation (table 3.2)'!K36</f>
        <v>40.040479517608176</v>
      </c>
      <c r="L36" s="71">
        <f t="shared" si="2"/>
        <v>40.040479517608176</v>
      </c>
      <c r="M36" s="72">
        <f>'Calculation (table 3.2)'!L36</f>
        <v>1.0661674315892629E-2</v>
      </c>
      <c r="N36" s="75">
        <f t="shared" si="3"/>
        <v>49.679510799416533</v>
      </c>
      <c r="O36" s="71">
        <f>SQRT('Calculation (table 3.2)'!Q36)</f>
        <v>3.617497256319805E-2</v>
      </c>
      <c r="P36" s="71">
        <f t="shared" si="4"/>
        <v>3.617497256319805E-2</v>
      </c>
      <c r="Q36" s="44"/>
    </row>
    <row r="37" spans="1:17" x14ac:dyDescent="0.25">
      <c r="A37" s="43" t="str">
        <f>'Calculation (table 3.2)'!A37</f>
        <v>Energy</v>
      </c>
      <c r="B37" s="43" t="str">
        <f>'Calculation (table 3.2)'!B37</f>
        <v>1.A.3a</v>
      </c>
      <c r="C37" s="44" t="str">
        <f>'Calculation (table 3.2)'!C37</f>
        <v>Domestic aviation, Liquid</v>
      </c>
      <c r="D37" s="44" t="str">
        <f>'Calculation (table 3.2)'!D37</f>
        <v xml:space="preserve">CO2 </v>
      </c>
      <c r="E37" s="45">
        <f>'Calculation (table 3.2)'!E37</f>
        <v>385.137</v>
      </c>
      <c r="F37" s="45">
        <f>'Calculation (table 3.2)'!F37</f>
        <v>186.63978</v>
      </c>
      <c r="G37" s="71">
        <f>'Calculation (table 3.2)'!G37</f>
        <v>5</v>
      </c>
      <c r="H37" s="71">
        <f t="shared" si="0"/>
        <v>5</v>
      </c>
      <c r="I37" s="71">
        <f>'Calculation (table 3.2)'!I37</f>
        <v>2</v>
      </c>
      <c r="J37" s="71">
        <f t="shared" si="1"/>
        <v>2</v>
      </c>
      <c r="K37" s="71">
        <f>'Calculation (table 3.2)'!K37</f>
        <v>5.3851648071345037</v>
      </c>
      <c r="L37" s="71">
        <f t="shared" si="2"/>
        <v>5.3851648071345037</v>
      </c>
      <c r="M37" s="72">
        <f>'Calculation (table 3.2)'!L37</f>
        <v>1.0031836104073388E-3</v>
      </c>
      <c r="N37" s="75">
        <f t="shared" si="3"/>
        <v>-51.53937949353088</v>
      </c>
      <c r="O37" s="71">
        <f>SQRT('Calculation (table 3.2)'!Q37)</f>
        <v>2.3055054022824227E-2</v>
      </c>
      <c r="P37" s="71">
        <f t="shared" si="4"/>
        <v>2.3055054022824227E-2</v>
      </c>
      <c r="Q37" s="44"/>
    </row>
    <row r="38" spans="1:17" x14ac:dyDescent="0.25">
      <c r="A38" s="43" t="str">
        <f>'Calculation (table 3.2)'!A38</f>
        <v>Energy</v>
      </c>
      <c r="B38" s="43" t="str">
        <f>'Calculation (table 3.2)'!B38</f>
        <v>1.A.3a</v>
      </c>
      <c r="C38" s="44" t="str">
        <f>'Calculation (table 3.2)'!C38</f>
        <v>Domestic aviation, Liquid</v>
      </c>
      <c r="D38" s="44" t="str">
        <f>'Calculation (table 3.2)'!D38</f>
        <v>CH4</v>
      </c>
      <c r="E38" s="45">
        <f>'Calculation (table 3.2)'!E38</f>
        <v>0.13787500000000003</v>
      </c>
      <c r="F38" s="45">
        <f>'Calculation (table 3.2)'!F38</f>
        <v>7.7250000000000013E-2</v>
      </c>
      <c r="G38" s="71">
        <f>'Calculation (table 3.2)'!G38</f>
        <v>5</v>
      </c>
      <c r="H38" s="71">
        <f t="shared" si="0"/>
        <v>5</v>
      </c>
      <c r="I38" s="71">
        <f>'Calculation (table 3.2)'!I38</f>
        <v>60</v>
      </c>
      <c r="J38" s="71">
        <f t="shared" si="1"/>
        <v>60</v>
      </c>
      <c r="K38" s="71">
        <f>'Calculation (table 3.2)'!K38</f>
        <v>60.207972893961475</v>
      </c>
      <c r="L38" s="71">
        <f t="shared" si="2"/>
        <v>60.207972893961475</v>
      </c>
      <c r="M38" s="72">
        <f>'Calculation (table 3.2)'!L38</f>
        <v>2.1482211581269383E-8</v>
      </c>
      <c r="N38" s="75">
        <f t="shared" si="3"/>
        <v>-43.970988213961924</v>
      </c>
      <c r="O38" s="71">
        <f>SQRT('Calculation (table 3.2)'!Q38)</f>
        <v>9.5791455267969111E-6</v>
      </c>
      <c r="P38" s="71">
        <f t="shared" si="4"/>
        <v>9.5791455267969111E-6</v>
      </c>
      <c r="Q38" s="44"/>
    </row>
    <row r="39" spans="1:17" x14ac:dyDescent="0.25">
      <c r="A39" s="43" t="str">
        <f>'Calculation (table 3.2)'!A39</f>
        <v>Energy</v>
      </c>
      <c r="B39" s="43" t="str">
        <f>'Calculation (table 3.2)'!B39</f>
        <v>1.A.3a</v>
      </c>
      <c r="C39" s="44" t="str">
        <f>'Calculation (table 3.2)'!C39</f>
        <v>Domestic aviation, Liquid</v>
      </c>
      <c r="D39" s="44" t="str">
        <f>'Calculation (table 3.2)'!D39</f>
        <v>N2O</v>
      </c>
      <c r="E39" s="45">
        <f>'Calculation (table 3.2)'!E39</f>
        <v>3.1379399999999995</v>
      </c>
      <c r="F39" s="45">
        <f>'Calculation (table 3.2)'!F39</f>
        <v>1.5197999999999996</v>
      </c>
      <c r="G39" s="71">
        <f>'Calculation (table 3.2)'!G39</f>
        <v>5</v>
      </c>
      <c r="H39" s="71">
        <f t="shared" si="0"/>
        <v>5</v>
      </c>
      <c r="I39" s="71">
        <f>'Calculation (table 3.2)'!I39</f>
        <v>150</v>
      </c>
      <c r="J39" s="71">
        <f t="shared" si="1"/>
        <v>150</v>
      </c>
      <c r="K39" s="71">
        <f>'Calculation (table 3.2)'!K39</f>
        <v>150.08331019803634</v>
      </c>
      <c r="L39" s="71">
        <f t="shared" si="2"/>
        <v>150.08331019803634</v>
      </c>
      <c r="M39" s="72">
        <f>'Calculation (table 3.2)'!L39</f>
        <v>5.166681408389695E-5</v>
      </c>
      <c r="N39" s="75">
        <f t="shared" si="3"/>
        <v>-51.566951566951573</v>
      </c>
      <c r="O39" s="71">
        <f>SQRT('Calculation (table 3.2)'!Q39)</f>
        <v>6.0160989394547723E-4</v>
      </c>
      <c r="P39" s="71">
        <f t="shared" si="4"/>
        <v>6.0160989394547723E-4</v>
      </c>
      <c r="Q39" s="44"/>
    </row>
    <row r="40" spans="1:17" x14ac:dyDescent="0.25">
      <c r="A40" s="43" t="str">
        <f>'Calculation (table 3.2)'!A40</f>
        <v>Energy</v>
      </c>
      <c r="B40" s="43" t="str">
        <f>'Calculation (table 3.2)'!B40</f>
        <v>1.A.3b</v>
      </c>
      <c r="C40" s="44" t="str">
        <f>'Calculation (table 3.2)'!C40</f>
        <v>Road transportation, Diesel oil</v>
      </c>
      <c r="D40" s="44" t="str">
        <f>'Calculation (table 3.2)'!D40</f>
        <v xml:space="preserve">CO2 </v>
      </c>
      <c r="E40" s="45">
        <f>'Calculation (table 3.2)'!E40</f>
        <v>4923.4719999999998</v>
      </c>
      <c r="F40" s="45">
        <f>'Calculation (table 3.2)'!F40</f>
        <v>7796.6410500000002</v>
      </c>
      <c r="G40" s="71">
        <f>'Calculation (table 3.2)'!G40</f>
        <v>1</v>
      </c>
      <c r="H40" s="71">
        <f t="shared" si="0"/>
        <v>1</v>
      </c>
      <c r="I40" s="71">
        <f>'Calculation (table 3.2)'!I40</f>
        <v>1.5</v>
      </c>
      <c r="J40" s="71">
        <f t="shared" si="1"/>
        <v>1.5</v>
      </c>
      <c r="K40" s="71">
        <f>'Calculation (table 3.2)'!K40</f>
        <v>1.8027756377319946</v>
      </c>
      <c r="L40" s="71">
        <f t="shared" si="2"/>
        <v>1.8027756377319946</v>
      </c>
      <c r="M40" s="72">
        <f>'Calculation (table 3.2)'!L40</f>
        <v>0.19618800182524487</v>
      </c>
      <c r="N40" s="75">
        <f t="shared" si="3"/>
        <v>58.356563213927089</v>
      </c>
      <c r="O40" s="71">
        <f>SQRT('Calculation (table 3.2)'!Q40)</f>
        <v>0.34696546627053459</v>
      </c>
      <c r="P40" s="71">
        <f t="shared" si="4"/>
        <v>0.34696546627053459</v>
      </c>
      <c r="Q40" s="44"/>
    </row>
    <row r="41" spans="1:17" x14ac:dyDescent="0.25">
      <c r="A41" s="43" t="str">
        <f>'Calculation (table 3.2)'!A41</f>
        <v>Energy</v>
      </c>
      <c r="B41" s="43" t="str">
        <f>'Calculation (table 3.2)'!B41</f>
        <v>1.A.3b</v>
      </c>
      <c r="C41" s="44" t="str">
        <f>'Calculation (table 3.2)'!C41</f>
        <v>Road transportation, Diesel oil</v>
      </c>
      <c r="D41" s="44" t="str">
        <f>'Calculation (table 3.2)'!D41</f>
        <v>CH4</v>
      </c>
      <c r="E41" s="45">
        <f>'Calculation (table 3.2)'!E41</f>
        <v>13.656883000000002</v>
      </c>
      <c r="F41" s="45">
        <f>'Calculation (table 3.2)'!F41</f>
        <v>2.9697079999999998</v>
      </c>
      <c r="G41" s="71">
        <f>'Calculation (table 3.2)'!G41</f>
        <v>1</v>
      </c>
      <c r="H41" s="71">
        <f t="shared" si="0"/>
        <v>1</v>
      </c>
      <c r="I41" s="71">
        <f>'Calculation (table 3.2)'!I41</f>
        <v>60</v>
      </c>
      <c r="J41" s="71">
        <f t="shared" si="1"/>
        <v>60</v>
      </c>
      <c r="K41" s="71">
        <f>'Calculation (table 3.2)'!K41</f>
        <v>60.00833275470999</v>
      </c>
      <c r="L41" s="71">
        <f t="shared" si="2"/>
        <v>60.00833275470999</v>
      </c>
      <c r="M41" s="72">
        <f>'Calculation (table 3.2)'!L41</f>
        <v>3.1537308162627896E-5</v>
      </c>
      <c r="N41" s="75">
        <f t="shared" si="3"/>
        <v>-78.254862401618311</v>
      </c>
      <c r="O41" s="71">
        <f>SQRT('Calculation (table 3.2)'!Q41)</f>
        <v>4.3990848646439408E-3</v>
      </c>
      <c r="P41" s="71">
        <f t="shared" si="4"/>
        <v>4.3990848646439408E-3</v>
      </c>
      <c r="Q41" s="44"/>
    </row>
    <row r="42" spans="1:17" x14ac:dyDescent="0.25">
      <c r="A42" s="43" t="str">
        <f>'Calculation (table 3.2)'!A42</f>
        <v>Energy</v>
      </c>
      <c r="B42" s="43" t="str">
        <f>'Calculation (table 3.2)'!B42</f>
        <v>1.A.3b</v>
      </c>
      <c r="C42" s="44" t="str">
        <f>'Calculation (table 3.2)'!C42</f>
        <v>Road transportation, Diesel oil</v>
      </c>
      <c r="D42" s="44" t="str">
        <f>'Calculation (table 3.2)'!D42</f>
        <v>N2O</v>
      </c>
      <c r="E42" s="45">
        <f>'Calculation (table 3.2)'!E42</f>
        <v>65.483002000000013</v>
      </c>
      <c r="F42" s="45">
        <f>'Calculation (table 3.2)'!F42</f>
        <v>57.941354000000011</v>
      </c>
      <c r="G42" s="71">
        <f>'Calculation (table 3.2)'!G42</f>
        <v>1</v>
      </c>
      <c r="H42" s="71">
        <f t="shared" si="0"/>
        <v>1</v>
      </c>
      <c r="I42" s="71">
        <f>'Calculation (table 3.2)'!I42</f>
        <v>140</v>
      </c>
      <c r="J42" s="71">
        <f t="shared" si="1"/>
        <v>140</v>
      </c>
      <c r="K42" s="71">
        <f>'Calculation (table 3.2)'!K42</f>
        <v>140.00357138301865</v>
      </c>
      <c r="L42" s="71">
        <f t="shared" si="2"/>
        <v>140.00357138301865</v>
      </c>
      <c r="M42" s="72">
        <f>'Calculation (table 3.2)'!L42</f>
        <v>6.5347580259392135E-2</v>
      </c>
      <c r="N42" s="75">
        <f t="shared" si="3"/>
        <v>-11.516955193960108</v>
      </c>
      <c r="O42" s="71">
        <f>SQRT('Calculation (table 3.2)'!Q42)</f>
        <v>0.20024643116858637</v>
      </c>
      <c r="P42" s="71">
        <f t="shared" si="4"/>
        <v>0.20024643116858637</v>
      </c>
      <c r="Q42" s="44"/>
    </row>
    <row r="43" spans="1:17" x14ac:dyDescent="0.25">
      <c r="A43" s="43" t="str">
        <f>'Calculation (table 3.2)'!A43</f>
        <v>Energy</v>
      </c>
      <c r="B43" s="43" t="str">
        <f>'Calculation (table 3.2)'!B43</f>
        <v>1.A.3b</v>
      </c>
      <c r="C43" s="44" t="str">
        <f>'Calculation (table 3.2)'!C43</f>
        <v>Road transportation, Motor gasoline</v>
      </c>
      <c r="D43" s="44" t="str">
        <f>'Calculation (table 3.2)'!D43</f>
        <v xml:space="preserve">CO2 </v>
      </c>
      <c r="E43" s="45">
        <f>'Calculation (table 3.2)'!E43</f>
        <v>5884.2890900000002</v>
      </c>
      <c r="F43" s="45">
        <f>'Calculation (table 3.2)'!F43</f>
        <v>4047.7720999999997</v>
      </c>
      <c r="G43" s="71">
        <f>'Calculation (table 3.2)'!G43</f>
        <v>2</v>
      </c>
      <c r="H43" s="71">
        <f t="shared" si="0"/>
        <v>2</v>
      </c>
      <c r="I43" s="71">
        <f>'Calculation (table 3.2)'!I43</f>
        <v>2</v>
      </c>
      <c r="J43" s="71">
        <f t="shared" si="1"/>
        <v>2</v>
      </c>
      <c r="K43" s="71">
        <f>'Calculation (table 3.2)'!K43</f>
        <v>2.8284271247461903</v>
      </c>
      <c r="L43" s="71">
        <f t="shared" si="2"/>
        <v>2.8284271247461903</v>
      </c>
      <c r="M43" s="72">
        <f>'Calculation (table 3.2)'!L43</f>
        <v>0.1301655611055747</v>
      </c>
      <c r="N43" s="75">
        <f t="shared" si="3"/>
        <v>-31.210516035336401</v>
      </c>
      <c r="O43" s="71">
        <f>SQRT('Calculation (table 3.2)'!Q43)</f>
        <v>0.282616866422158</v>
      </c>
      <c r="P43" s="71">
        <f t="shared" si="4"/>
        <v>0.282616866422158</v>
      </c>
      <c r="Q43" s="44"/>
    </row>
    <row r="44" spans="1:17" x14ac:dyDescent="0.25">
      <c r="A44" s="43" t="str">
        <f>'Calculation (table 3.2)'!A44</f>
        <v>Energy</v>
      </c>
      <c r="B44" s="43" t="str">
        <f>'Calculation (table 3.2)'!B44</f>
        <v>1.A.3b</v>
      </c>
      <c r="C44" s="44" t="str">
        <f>'Calculation (table 3.2)'!C44</f>
        <v>Road transportation, Motor gasoline</v>
      </c>
      <c r="D44" s="44" t="str">
        <f>'Calculation (table 3.2)'!D44</f>
        <v>CH4</v>
      </c>
      <c r="E44" s="45">
        <f>'Calculation (table 3.2)'!E44</f>
        <v>93.199791000000005</v>
      </c>
      <c r="F44" s="45">
        <f>'Calculation (table 3.2)'!F44</f>
        <v>12.266018000000004</v>
      </c>
      <c r="G44" s="71">
        <f>'Calculation (table 3.2)'!G44</f>
        <v>2</v>
      </c>
      <c r="H44" s="71">
        <f t="shared" si="0"/>
        <v>2</v>
      </c>
      <c r="I44" s="71">
        <f>'Calculation (table 3.2)'!I44</f>
        <v>60</v>
      </c>
      <c r="J44" s="71">
        <f t="shared" si="1"/>
        <v>60</v>
      </c>
      <c r="K44" s="71">
        <f>'Calculation (table 3.2)'!K44</f>
        <v>60.033324079214538</v>
      </c>
      <c r="L44" s="71">
        <f t="shared" si="2"/>
        <v>60.033324079214538</v>
      </c>
      <c r="M44" s="72">
        <f>'Calculation (table 3.2)'!L44</f>
        <v>5.3847553972049709E-4</v>
      </c>
      <c r="N44" s="75">
        <f t="shared" si="3"/>
        <v>-86.839006967301032</v>
      </c>
      <c r="O44" s="71">
        <f>SQRT('Calculation (table 3.2)'!Q44)</f>
        <v>1.8177452541745878E-2</v>
      </c>
      <c r="P44" s="71">
        <f t="shared" si="4"/>
        <v>1.8177452541745878E-2</v>
      </c>
      <c r="Q44" s="44"/>
    </row>
    <row r="45" spans="1:17" x14ac:dyDescent="0.25">
      <c r="A45" s="43" t="str">
        <f>'Calculation (table 3.2)'!A45</f>
        <v>Energy</v>
      </c>
      <c r="B45" s="43" t="str">
        <f>'Calculation (table 3.2)'!B45</f>
        <v>1.A.3b</v>
      </c>
      <c r="C45" s="44" t="str">
        <f>'Calculation (table 3.2)'!C45</f>
        <v>Road transportation, Motor gasoline</v>
      </c>
      <c r="D45" s="44" t="str">
        <f>'Calculation (table 3.2)'!D45</f>
        <v>N2O</v>
      </c>
      <c r="E45" s="45">
        <f>'Calculation (table 3.2)'!E45</f>
        <v>88.258379999999988</v>
      </c>
      <c r="F45" s="45">
        <f>'Calculation (table 3.2)'!F45</f>
        <v>13.618817999999997</v>
      </c>
      <c r="G45" s="71">
        <f>'Calculation (table 3.2)'!G45</f>
        <v>2</v>
      </c>
      <c r="H45" s="71">
        <f t="shared" si="0"/>
        <v>2</v>
      </c>
      <c r="I45" s="71">
        <f>'Calculation (table 3.2)'!I45</f>
        <v>150</v>
      </c>
      <c r="J45" s="71">
        <f t="shared" si="1"/>
        <v>150</v>
      </c>
      <c r="K45" s="71">
        <f>'Calculation (table 3.2)'!K45</f>
        <v>150.0133327407934</v>
      </c>
      <c r="L45" s="71">
        <f t="shared" si="2"/>
        <v>150.0133327407934</v>
      </c>
      <c r="M45" s="72">
        <f>'Calculation (table 3.2)'!L45</f>
        <v>4.1448856523402964E-3</v>
      </c>
      <c r="N45" s="75">
        <f t="shared" si="3"/>
        <v>-84.569376868236191</v>
      </c>
      <c r="O45" s="71">
        <f>SQRT('Calculation (table 3.2)'!Q45)</f>
        <v>5.0432013331226856E-2</v>
      </c>
      <c r="P45" s="71">
        <f t="shared" si="4"/>
        <v>5.0432013331226856E-2</v>
      </c>
      <c r="Q45" s="44"/>
    </row>
    <row r="46" spans="1:17" x14ac:dyDescent="0.25">
      <c r="A46" s="43" t="str">
        <f>'Calculation (table 3.2)'!A46</f>
        <v>Energy</v>
      </c>
      <c r="B46" s="43" t="str">
        <f>'Calculation (table 3.2)'!B46</f>
        <v>1.A.3b</v>
      </c>
      <c r="C46" s="44" t="str">
        <f>'Calculation (table 3.2)'!C46</f>
        <v>Road transportation, Gaseous</v>
      </c>
      <c r="D46" s="44" t="str">
        <f>'Calculation (table 3.2)'!D46</f>
        <v xml:space="preserve">CO2 </v>
      </c>
      <c r="E46" s="45">
        <f>'Calculation (table 3.2)'!E46</f>
        <v>0</v>
      </c>
      <c r="F46" s="45">
        <f>'Calculation (table 3.2)'!F46</f>
        <v>5.3458399999999999</v>
      </c>
      <c r="G46" s="71">
        <f>'Calculation (table 3.2)'!G46</f>
        <v>3</v>
      </c>
      <c r="H46" s="71">
        <f t="shared" si="0"/>
        <v>3</v>
      </c>
      <c r="I46" s="71">
        <f>'Calculation (table 3.2)'!I46</f>
        <v>0.5</v>
      </c>
      <c r="J46" s="71">
        <f t="shared" si="1"/>
        <v>0.5</v>
      </c>
      <c r="K46" s="71">
        <f>'Calculation (table 3.2)'!K46</f>
        <v>3.0413812651491097</v>
      </c>
      <c r="L46" s="71">
        <f t="shared" si="2"/>
        <v>3.0413812651491097</v>
      </c>
      <c r="M46" s="72">
        <f>'Calculation (table 3.2)'!L46</f>
        <v>2.6251108552375536E-7</v>
      </c>
      <c r="N46" s="75" t="str">
        <f t="shared" si="3"/>
        <v>NA</v>
      </c>
      <c r="O46" s="71">
        <f>SQRT('Calculation (table 3.2)'!Q46)</f>
        <v>4.0135054149916834E-4</v>
      </c>
      <c r="P46" s="71">
        <f t="shared" si="4"/>
        <v>4.0135054149916834E-4</v>
      </c>
      <c r="Q46" s="44"/>
    </row>
    <row r="47" spans="1:17" x14ac:dyDescent="0.25">
      <c r="A47" s="43" t="str">
        <f>'Calculation (table 3.2)'!A47</f>
        <v>Energy</v>
      </c>
      <c r="B47" s="43" t="str">
        <f>'Calculation (table 3.2)'!B47</f>
        <v>1.A.3b</v>
      </c>
      <c r="C47" s="44" t="str">
        <f>'Calculation (table 3.2)'!C47</f>
        <v>Road transportation, Gaseous</v>
      </c>
      <c r="D47" s="44" t="str">
        <f>'Calculation (table 3.2)'!D47</f>
        <v>CH4</v>
      </c>
      <c r="E47" s="45">
        <f>'Calculation (table 3.2)'!E47</f>
        <v>0</v>
      </c>
      <c r="F47" s="45">
        <f>'Calculation (table 3.2)'!F47</f>
        <v>8.5534000000000013E-2</v>
      </c>
      <c r="G47" s="71">
        <f>'Calculation (table 3.2)'!G47</f>
        <v>3</v>
      </c>
      <c r="H47" s="71">
        <f t="shared" si="0"/>
        <v>3</v>
      </c>
      <c r="I47" s="71">
        <f>'Calculation (table 3.2)'!I47</f>
        <v>60</v>
      </c>
      <c r="J47" s="71">
        <f t="shared" si="1"/>
        <v>60</v>
      </c>
      <c r="K47" s="71">
        <f>'Calculation (table 3.2)'!K47</f>
        <v>60.074953183502359</v>
      </c>
      <c r="L47" s="71">
        <f t="shared" si="2"/>
        <v>60.074953183502359</v>
      </c>
      <c r="M47" s="72">
        <f>'Calculation (table 3.2)'!L47</f>
        <v>2.6220347869756966E-8</v>
      </c>
      <c r="N47" s="75" t="str">
        <f t="shared" si="3"/>
        <v>NA</v>
      </c>
      <c r="O47" s="71">
        <f>SQRT('Calculation (table 3.2)'!Q47)</f>
        <v>1.2684380285253843E-4</v>
      </c>
      <c r="P47" s="71">
        <f t="shared" si="4"/>
        <v>1.2684380285253843E-4</v>
      </c>
      <c r="Q47" s="44"/>
    </row>
    <row r="48" spans="1:17" x14ac:dyDescent="0.25">
      <c r="A48" s="43" t="str">
        <f>'Calculation (table 3.2)'!A48</f>
        <v>Energy</v>
      </c>
      <c r="B48" s="43" t="str">
        <f>'Calculation (table 3.2)'!B48</f>
        <v>1.A.3b</v>
      </c>
      <c r="C48" s="44" t="str">
        <f>'Calculation (table 3.2)'!C48</f>
        <v>Road transportation, Gaseous</v>
      </c>
      <c r="D48" s="44" t="str">
        <f>'Calculation (table 3.2)'!D48</f>
        <v>N2O</v>
      </c>
      <c r="E48" s="45">
        <f>'Calculation (table 3.2)'!E48</f>
        <v>0</v>
      </c>
      <c r="F48" s="45">
        <f>'Calculation (table 3.2)'!F48</f>
        <v>0.113469</v>
      </c>
      <c r="G48" s="71">
        <f>'Calculation (table 3.2)'!G48</f>
        <v>3</v>
      </c>
      <c r="H48" s="71">
        <f t="shared" si="0"/>
        <v>3</v>
      </c>
      <c r="I48" s="71">
        <f>'Calculation (table 3.2)'!I48</f>
        <v>150</v>
      </c>
      <c r="J48" s="71">
        <f t="shared" si="1"/>
        <v>150</v>
      </c>
      <c r="K48" s="71">
        <f>'Calculation (table 3.2)'!K48</f>
        <v>150.02999700059985</v>
      </c>
      <c r="L48" s="71">
        <f t="shared" si="2"/>
        <v>150.02999700059985</v>
      </c>
      <c r="M48" s="72">
        <f>'Calculation (table 3.2)'!L48</f>
        <v>2.8779593715680676E-7</v>
      </c>
      <c r="N48" s="75" t="str">
        <f t="shared" si="3"/>
        <v>NA</v>
      </c>
      <c r="O48" s="71">
        <f>SQRT('Calculation (table 3.2)'!Q48)</f>
        <v>4.2023513364894248E-4</v>
      </c>
      <c r="P48" s="71">
        <f t="shared" si="4"/>
        <v>4.2023513364894248E-4</v>
      </c>
      <c r="Q48" s="44"/>
    </row>
    <row r="49" spans="1:17" x14ac:dyDescent="0.25">
      <c r="A49" s="43" t="str">
        <f>'Calculation (table 3.2)'!A49</f>
        <v>Energy</v>
      </c>
      <c r="B49" s="43" t="str">
        <f>'Calculation (table 3.2)'!B49</f>
        <v>1.A.3b</v>
      </c>
      <c r="C49" s="44" t="str">
        <f>'Calculation (table 3.2)'!C49</f>
        <v>Road transportation, Biomass</v>
      </c>
      <c r="D49" s="44" t="str">
        <f>'Calculation (table 3.2)'!D49</f>
        <v>CH4</v>
      </c>
      <c r="E49" s="45">
        <f>'Calculation (table 3.2)'!E49</f>
        <v>0</v>
      </c>
      <c r="F49" s="45">
        <f>'Calculation (table 3.2)'!F49</f>
        <v>0.83447900000000019</v>
      </c>
      <c r="G49" s="71">
        <f>'Calculation (table 3.2)'!G49</f>
        <v>1</v>
      </c>
      <c r="H49" s="71">
        <f t="shared" si="0"/>
        <v>1</v>
      </c>
      <c r="I49" s="71">
        <f>'Calculation (table 3.2)'!I49</f>
        <v>45</v>
      </c>
      <c r="J49" s="71">
        <f t="shared" si="1"/>
        <v>45</v>
      </c>
      <c r="K49" s="71">
        <f>'Calculation (table 3.2)'!K49</f>
        <v>45.011109739707599</v>
      </c>
      <c r="L49" s="71">
        <f t="shared" si="2"/>
        <v>45.011109739707599</v>
      </c>
      <c r="M49" s="72">
        <f>'Calculation (table 3.2)'!L49</f>
        <v>1.4010197822897719E-6</v>
      </c>
      <c r="N49" s="75" t="str">
        <f t="shared" si="3"/>
        <v>NA</v>
      </c>
      <c r="O49" s="71">
        <f>SQRT('Calculation (table 3.2)'!Q49)</f>
        <v>9.2719731026293345E-4</v>
      </c>
      <c r="P49" s="71">
        <f t="shared" si="4"/>
        <v>9.2719731026293345E-4</v>
      </c>
      <c r="Q49" s="44"/>
    </row>
    <row r="50" spans="1:17" x14ac:dyDescent="0.25">
      <c r="A50" s="43" t="str">
        <f>'Calculation (table 3.2)'!A50</f>
        <v>Energy</v>
      </c>
      <c r="B50" s="43" t="str">
        <f>'Calculation (table 3.2)'!B50</f>
        <v>1.A.3b</v>
      </c>
      <c r="C50" s="44" t="str">
        <f>'Calculation (table 3.2)'!C50</f>
        <v>Road transportation, Biomass</v>
      </c>
      <c r="D50" s="44" t="str">
        <f>'Calculation (table 3.2)'!D50</f>
        <v>N2O</v>
      </c>
      <c r="E50" s="45">
        <f>'Calculation (table 3.2)'!E50</f>
        <v>0</v>
      </c>
      <c r="F50" s="45">
        <f>'Calculation (table 3.2)'!F50</f>
        <v>3.3574770000000007</v>
      </c>
      <c r="G50" s="71">
        <f>'Calculation (table 3.2)'!G50</f>
        <v>1</v>
      </c>
      <c r="H50" s="71">
        <f t="shared" si="0"/>
        <v>1</v>
      </c>
      <c r="I50" s="71">
        <f>'Calculation (table 3.2)'!I50</f>
        <v>120</v>
      </c>
      <c r="J50" s="71">
        <f t="shared" si="1"/>
        <v>120</v>
      </c>
      <c r="K50" s="71">
        <f>'Calculation (table 3.2)'!K50</f>
        <v>120.00416659433121</v>
      </c>
      <c r="L50" s="71">
        <f t="shared" si="2"/>
        <v>120.00416659433121</v>
      </c>
      <c r="M50" s="72">
        <f>'Calculation (table 3.2)'!L50</f>
        <v>1.6121028491040339E-4</v>
      </c>
      <c r="N50" s="75" t="str">
        <f t="shared" si="3"/>
        <v>NA</v>
      </c>
      <c r="O50" s="71">
        <f>SQRT('Calculation (table 3.2)'!Q50)</f>
        <v>9.9459529877521397E-3</v>
      </c>
      <c r="P50" s="71">
        <f t="shared" si="4"/>
        <v>9.9459529877521397E-3</v>
      </c>
      <c r="Q50" s="44"/>
    </row>
    <row r="51" spans="1:17" x14ac:dyDescent="0.25">
      <c r="A51" s="43" t="str">
        <f>'Calculation (table 3.2)'!A51</f>
        <v>Energy</v>
      </c>
      <c r="B51" s="43" t="str">
        <f>'Calculation (table 3.2)'!B51</f>
        <v>1.A.3c</v>
      </c>
      <c r="C51" s="44" t="str">
        <f>'Calculation (table 3.2)'!C51</f>
        <v>Railways, Liquid</v>
      </c>
      <c r="D51" s="44" t="str">
        <f>'Calculation (table 3.2)'!D51</f>
        <v xml:space="preserve">CO2 </v>
      </c>
      <c r="E51" s="45">
        <f>'Calculation (table 3.2)'!E51</f>
        <v>191.1011</v>
      </c>
      <c r="F51" s="45">
        <f>'Calculation (table 3.2)'!F51</f>
        <v>63.71186999999999</v>
      </c>
      <c r="G51" s="71">
        <f>'Calculation (table 3.2)'!G51</f>
        <v>2</v>
      </c>
      <c r="H51" s="71">
        <f t="shared" si="0"/>
        <v>2</v>
      </c>
      <c r="I51" s="71">
        <f>'Calculation (table 3.2)'!I51</f>
        <v>1.5</v>
      </c>
      <c r="J51" s="71">
        <f t="shared" si="1"/>
        <v>1.5</v>
      </c>
      <c r="K51" s="71">
        <f>'Calculation (table 3.2)'!K51</f>
        <v>2.5</v>
      </c>
      <c r="L51" s="71">
        <f t="shared" si="2"/>
        <v>2.5</v>
      </c>
      <c r="M51" s="72">
        <f>'Calculation (table 3.2)'!L51</f>
        <v>2.5193860733341105E-5</v>
      </c>
      <c r="N51" s="75">
        <f t="shared" si="3"/>
        <v>-66.660647165296282</v>
      </c>
      <c r="O51" s="71">
        <f>SQRT('Calculation (table 3.2)'!Q51)</f>
        <v>3.3333661376209914E-3</v>
      </c>
      <c r="P51" s="71">
        <f t="shared" si="4"/>
        <v>3.3333661376209914E-3</v>
      </c>
      <c r="Q51" s="44"/>
    </row>
    <row r="52" spans="1:17" x14ac:dyDescent="0.25">
      <c r="A52" s="43" t="str">
        <f>'Calculation (table 3.2)'!A52</f>
        <v>Energy</v>
      </c>
      <c r="B52" s="43" t="str">
        <f>'Calculation (table 3.2)'!B52</f>
        <v>1.A.3c</v>
      </c>
      <c r="C52" s="44" t="str">
        <f>'Calculation (table 3.2)'!C52</f>
        <v>Railways, Liquid</v>
      </c>
      <c r="D52" s="44" t="str">
        <f>'Calculation (table 3.2)'!D52</f>
        <v>CH4</v>
      </c>
      <c r="E52" s="45">
        <f>'Calculation (table 3.2)'!E52</f>
        <v>0.27439400000000003</v>
      </c>
      <c r="F52" s="45">
        <f>'Calculation (table 3.2)'!F52</f>
        <v>9.1323000000000015E-2</v>
      </c>
      <c r="G52" s="71">
        <f>'Calculation (table 3.2)'!G52</f>
        <v>2</v>
      </c>
      <c r="H52" s="71">
        <f t="shared" si="0"/>
        <v>2</v>
      </c>
      <c r="I52" s="71">
        <f>'Calculation (table 3.2)'!I52</f>
        <v>60</v>
      </c>
      <c r="J52" s="71">
        <f t="shared" si="1"/>
        <v>60</v>
      </c>
      <c r="K52" s="71">
        <f>'Calculation (table 3.2)'!K52</f>
        <v>60.033324079214538</v>
      </c>
      <c r="L52" s="71">
        <f t="shared" si="2"/>
        <v>60.033324079214538</v>
      </c>
      <c r="M52" s="72">
        <f>'Calculation (table 3.2)'!L52</f>
        <v>2.9848267248061592E-8</v>
      </c>
      <c r="N52" s="75">
        <f t="shared" si="3"/>
        <v>-66.718295589553705</v>
      </c>
      <c r="O52" s="71">
        <f>SQRT('Calculation (table 3.2)'!Q52)</f>
        <v>6.3694670045385716E-5</v>
      </c>
      <c r="P52" s="71">
        <f>O52</f>
        <v>6.3694670045385716E-5</v>
      </c>
      <c r="Q52" s="44"/>
    </row>
    <row r="53" spans="1:17" x14ac:dyDescent="0.25">
      <c r="A53" s="43" t="str">
        <f>'Calculation (table 3.2)'!A53</f>
        <v>Energy</v>
      </c>
      <c r="B53" s="43" t="str">
        <f>'Calculation (table 3.2)'!B53</f>
        <v>1.A.3c</v>
      </c>
      <c r="C53" s="44" t="str">
        <f>'Calculation (table 3.2)'!C53</f>
        <v>Railways, Liquid</v>
      </c>
      <c r="D53" s="44" t="str">
        <f>'Calculation (table 3.2)'!D53</f>
        <v>N2O</v>
      </c>
      <c r="E53" s="45">
        <f>'Calculation (table 3.2)'!E53</f>
        <v>1.4515299999999998</v>
      </c>
      <c r="F53" s="45">
        <f>'Calculation (table 3.2)'!F53</f>
        <v>0.30706199999999995</v>
      </c>
      <c r="G53" s="71">
        <f>'Calculation (table 3.2)'!G53</f>
        <v>2</v>
      </c>
      <c r="H53" s="71">
        <f t="shared" si="0"/>
        <v>2</v>
      </c>
      <c r="I53" s="71">
        <f>'Calculation (table 3.2)'!I53</f>
        <v>150</v>
      </c>
      <c r="J53" s="71">
        <f t="shared" si="1"/>
        <v>150</v>
      </c>
      <c r="K53" s="71">
        <f>'Calculation (table 3.2)'!K53</f>
        <v>150.0133327407934</v>
      </c>
      <c r="L53" s="71">
        <f t="shared" si="2"/>
        <v>150.0133327407934</v>
      </c>
      <c r="M53" s="72">
        <f>'Calculation (table 3.2)'!L53</f>
        <v>2.1071035090704122E-6</v>
      </c>
      <c r="N53" s="75">
        <f t="shared" si="3"/>
        <v>-78.845631850530125</v>
      </c>
      <c r="O53" s="71">
        <f>SQRT('Calculation (table 3.2)'!Q53)</f>
        <v>1.3012266617774629E-3</v>
      </c>
      <c r="P53" s="71">
        <f t="shared" si="4"/>
        <v>1.3012266617774629E-3</v>
      </c>
      <c r="Q53" s="44"/>
    </row>
    <row r="54" spans="1:17" x14ac:dyDescent="0.25">
      <c r="A54" s="43" t="str">
        <f>'Calculation (table 3.2)'!A54</f>
        <v>Energy</v>
      </c>
      <c r="B54" s="43" t="str">
        <f>'Calculation (table 3.2)'!B54</f>
        <v>1.A.3d</v>
      </c>
      <c r="C54" s="44" t="str">
        <f>'Calculation (table 3.2)'!C54</f>
        <v>Domestic navigation, Liquid</v>
      </c>
      <c r="D54" s="44" t="str">
        <f>'Calculation (table 3.2)'!D54</f>
        <v xml:space="preserve">CO2 </v>
      </c>
      <c r="E54" s="45">
        <f>'Calculation (table 3.2)'!E54</f>
        <v>441.28593000000006</v>
      </c>
      <c r="F54" s="45">
        <f>'Calculation (table 3.2)'!F54</f>
        <v>403.20708000000002</v>
      </c>
      <c r="G54" s="71">
        <f>'Calculation (table 3.2)'!G54</f>
        <v>10</v>
      </c>
      <c r="H54" s="71">
        <f t="shared" si="0"/>
        <v>10</v>
      </c>
      <c r="I54" s="71">
        <f>'Calculation (table 3.2)'!I54</f>
        <v>1</v>
      </c>
      <c r="J54" s="71">
        <f t="shared" si="1"/>
        <v>1</v>
      </c>
      <c r="K54" s="71">
        <f>'Calculation (table 3.2)'!K54</f>
        <v>10.04987562112089</v>
      </c>
      <c r="L54" s="71">
        <f t="shared" si="2"/>
        <v>10.04987562112089</v>
      </c>
      <c r="M54" s="72">
        <f>'Calculation (table 3.2)'!L54</f>
        <v>1.6306159088180425E-2</v>
      </c>
      <c r="N54" s="75">
        <f t="shared" si="3"/>
        <v>-8.6290650599261216</v>
      </c>
      <c r="O54" s="71">
        <f>SQRT('Calculation (table 3.2)'!Q54)</f>
        <v>0.10002898612377235</v>
      </c>
      <c r="P54" s="71">
        <f t="shared" si="4"/>
        <v>0.10002898612377235</v>
      </c>
      <c r="Q54" s="44"/>
    </row>
    <row r="55" spans="1:17" x14ac:dyDescent="0.25">
      <c r="A55" s="43" t="str">
        <f>'Calculation (table 3.2)'!A55</f>
        <v>Energy</v>
      </c>
      <c r="B55" s="43" t="str">
        <f>'Calculation (table 3.2)'!B55</f>
        <v>1.A.3d</v>
      </c>
      <c r="C55" s="44" t="str">
        <f>'Calculation (table 3.2)'!C55</f>
        <v>Domestic navigation, Liquid</v>
      </c>
      <c r="D55" s="44" t="str">
        <f>'Calculation (table 3.2)'!D55</f>
        <v>CH4</v>
      </c>
      <c r="E55" s="45">
        <f>'Calculation (table 3.2)'!E55</f>
        <v>5.4267820000000002</v>
      </c>
      <c r="F55" s="45">
        <f>'Calculation (table 3.2)'!F55</f>
        <v>3.4536339999999996</v>
      </c>
      <c r="G55" s="71">
        <f>'Calculation (table 3.2)'!G55</f>
        <v>10</v>
      </c>
      <c r="H55" s="71">
        <f t="shared" si="0"/>
        <v>10</v>
      </c>
      <c r="I55" s="71">
        <f>'Calculation (table 3.2)'!I55</f>
        <v>55</v>
      </c>
      <c r="J55" s="71">
        <f t="shared" si="1"/>
        <v>55</v>
      </c>
      <c r="K55" s="71">
        <f>'Calculation (table 3.2)'!K55</f>
        <v>55.901699437494742</v>
      </c>
      <c r="L55" s="71">
        <f t="shared" si="2"/>
        <v>55.901699437494742</v>
      </c>
      <c r="M55" s="72">
        <f>'Calculation (table 3.2)'!L55</f>
        <v>3.7014905641341212E-5</v>
      </c>
      <c r="N55" s="75">
        <f t="shared" si="3"/>
        <v>-36.359448380273989</v>
      </c>
      <c r="O55" s="71">
        <f>SQRT('Calculation (table 3.2)'!Q55)</f>
        <v>4.7658278699426789E-3</v>
      </c>
      <c r="P55" s="71">
        <f t="shared" si="4"/>
        <v>4.7658278699426789E-3</v>
      </c>
      <c r="Q55" s="44"/>
    </row>
    <row r="56" spans="1:17" x14ac:dyDescent="0.25">
      <c r="A56" s="43" t="str">
        <f>'Calculation (table 3.2)'!A56</f>
        <v>Energy</v>
      </c>
      <c r="B56" s="43" t="str">
        <f>'Calculation (table 3.2)'!B56</f>
        <v>1.A.3d</v>
      </c>
      <c r="C56" s="44" t="str">
        <f>'Calculation (table 3.2)'!C56</f>
        <v>Domestic navigation, Liquid</v>
      </c>
      <c r="D56" s="44" t="str">
        <f>'Calculation (table 3.2)'!D56</f>
        <v>N2O</v>
      </c>
      <c r="E56" s="45">
        <f>'Calculation (table 3.2)'!E56</f>
        <v>2.7809940000000002</v>
      </c>
      <c r="F56" s="45">
        <f>'Calculation (table 3.2)'!F56</f>
        <v>2.8340019999999999</v>
      </c>
      <c r="G56" s="71">
        <f>'Calculation (table 3.2)'!G56</f>
        <v>10</v>
      </c>
      <c r="H56" s="71">
        <f t="shared" si="0"/>
        <v>10</v>
      </c>
      <c r="I56" s="71">
        <f>'Calculation (table 3.2)'!I56</f>
        <v>110</v>
      </c>
      <c r="J56" s="71">
        <f t="shared" si="1"/>
        <v>110</v>
      </c>
      <c r="K56" s="71">
        <f>'Calculation (table 3.2)'!K56</f>
        <v>110.45361017187261</v>
      </c>
      <c r="L56" s="71">
        <f t="shared" si="2"/>
        <v>110.45361017187261</v>
      </c>
      <c r="M56" s="72">
        <f>'Calculation (table 3.2)'!L56</f>
        <v>9.7304771708867126E-5</v>
      </c>
      <c r="N56" s="75">
        <f t="shared" si="3"/>
        <v>1.9060810631018881</v>
      </c>
      <c r="O56" s="71">
        <f>SQRT('Calculation (table 3.2)'!Q56)</f>
        <v>7.7271100647166345E-3</v>
      </c>
      <c r="P56" s="71">
        <f t="shared" si="4"/>
        <v>7.7271100647166345E-3</v>
      </c>
      <c r="Q56" s="44"/>
    </row>
    <row r="57" spans="1:17" x14ac:dyDescent="0.25">
      <c r="A57" s="43" t="str">
        <f>'Calculation (table 3.2)'!A57</f>
        <v>Energy</v>
      </c>
      <c r="B57" s="43" t="str">
        <f>'Calculation (table 3.2)'!B57</f>
        <v>1.A.3d</v>
      </c>
      <c r="C57" s="44" t="str">
        <f>'Calculation (table 3.2)'!C57</f>
        <v>Domestic navigation, Biomass</v>
      </c>
      <c r="D57" s="44" t="str">
        <f>'Calculation (table 3.2)'!D57</f>
        <v>CH4</v>
      </c>
      <c r="E57" s="45">
        <f>'Calculation (table 3.2)'!E57</f>
        <v>0</v>
      </c>
      <c r="F57" s="45">
        <f>'Calculation (table 3.2)'!F57</f>
        <v>0.14681900000000001</v>
      </c>
      <c r="G57" s="71">
        <f>'Calculation (table 3.2)'!G57</f>
        <v>12.5</v>
      </c>
      <c r="H57" s="71">
        <f t="shared" si="0"/>
        <v>12.5</v>
      </c>
      <c r="I57" s="71">
        <f>'Calculation (table 3.2)'!I57</f>
        <v>60</v>
      </c>
      <c r="J57" s="71">
        <f t="shared" si="1"/>
        <v>60</v>
      </c>
      <c r="K57" s="71">
        <f>'Calculation (table 3.2)'!K57</f>
        <v>61.288253360656313</v>
      </c>
      <c r="L57" s="71">
        <f t="shared" si="2"/>
        <v>61.288253360656313</v>
      </c>
      <c r="M57" s="72">
        <f>'Calculation (table 3.2)'!L57</f>
        <v>8.0406843843844E-8</v>
      </c>
      <c r="N57" s="75" t="str">
        <f t="shared" si="3"/>
        <v>NA</v>
      </c>
      <c r="O57" s="71">
        <f>SQRT('Calculation (table 3.2)'!Q57)</f>
        <v>2.221245377454619E-4</v>
      </c>
      <c r="P57" s="71">
        <f t="shared" si="4"/>
        <v>2.221245377454619E-4</v>
      </c>
      <c r="Q57" s="44"/>
    </row>
    <row r="58" spans="1:17" x14ac:dyDescent="0.25">
      <c r="A58" s="43" t="str">
        <f>'Calculation (table 3.2)'!A58</f>
        <v>Energy</v>
      </c>
      <c r="B58" s="43" t="str">
        <f>'Calculation (table 3.2)'!B58</f>
        <v>1.A.3d</v>
      </c>
      <c r="C58" s="44" t="str">
        <f>'Calculation (table 3.2)'!C58</f>
        <v>Domestic navigation, Biomass</v>
      </c>
      <c r="D58" s="44" t="str">
        <f>'Calculation (table 3.2)'!D58</f>
        <v>N2O</v>
      </c>
      <c r="E58" s="45">
        <f>'Calculation (table 3.2)'!E58</f>
        <v>0</v>
      </c>
      <c r="F58" s="45">
        <f>'Calculation (table 3.2)'!F58</f>
        <v>3.6375000000000005E-2</v>
      </c>
      <c r="G58" s="71">
        <f>'Calculation (table 3.2)'!G58</f>
        <v>12.5</v>
      </c>
      <c r="H58" s="71">
        <f t="shared" si="0"/>
        <v>12.5</v>
      </c>
      <c r="I58" s="71">
        <f>'Calculation (table 3.2)'!I58</f>
        <v>130</v>
      </c>
      <c r="J58" s="71">
        <f t="shared" si="1"/>
        <v>130</v>
      </c>
      <c r="K58" s="71">
        <f>'Calculation (table 3.2)'!K58</f>
        <v>130.59957886608976</v>
      </c>
      <c r="L58" s="71">
        <f t="shared" si="2"/>
        <v>130.59957886608976</v>
      </c>
      <c r="M58" s="72">
        <f>'Calculation (table 3.2)'!L58</f>
        <v>2.2411119926165425E-8</v>
      </c>
      <c r="N58" s="75" t="str">
        <f t="shared" si="3"/>
        <v>NA</v>
      </c>
      <c r="O58" s="71">
        <f>SQRT('Calculation (table 3.2)'!Q58)</f>
        <v>1.1726861855859363E-4</v>
      </c>
      <c r="P58" s="71">
        <f t="shared" si="4"/>
        <v>1.1726861855859363E-4</v>
      </c>
      <c r="Q58" s="44"/>
    </row>
    <row r="59" spans="1:17" x14ac:dyDescent="0.25">
      <c r="A59" s="43" t="str">
        <f>'Calculation (table 3.2)'!A59</f>
        <v>Energy</v>
      </c>
      <c r="B59" s="43" t="str">
        <f>'Calculation (table 3.2)'!B59</f>
        <v>1.A.3e</v>
      </c>
      <c r="C59" s="44" t="str">
        <f>'Calculation (table 3.2)'!C59</f>
        <v>Other Transportation, Gaseous</v>
      </c>
      <c r="D59" s="44" t="str">
        <f>'Calculation (table 3.2)'!D59</f>
        <v xml:space="preserve">CO2 </v>
      </c>
      <c r="E59" s="45">
        <f>'Calculation (table 3.2)'!E59</f>
        <v>2.1955460000000002</v>
      </c>
      <c r="F59" s="45">
        <f>'Calculation (table 3.2)'!F59</f>
        <v>9.1617449999999998</v>
      </c>
      <c r="G59" s="71">
        <f>'Calculation (table 3.2)'!G59</f>
        <v>20</v>
      </c>
      <c r="H59" s="71">
        <f t="shared" si="0"/>
        <v>20</v>
      </c>
      <c r="I59" s="71">
        <f>'Calculation (table 3.2)'!I59</f>
        <v>0.5</v>
      </c>
      <c r="J59" s="71">
        <f t="shared" si="1"/>
        <v>0.5</v>
      </c>
      <c r="K59" s="71">
        <f>'Calculation (table 3.2)'!K59</f>
        <v>20.006249023742555</v>
      </c>
      <c r="L59" s="71">
        <f t="shared" si="2"/>
        <v>20.006249023742555</v>
      </c>
      <c r="M59" s="72">
        <f>'Calculation (table 3.2)'!L59</f>
        <v>3.3362742449462888E-5</v>
      </c>
      <c r="N59" s="75">
        <f t="shared" si="3"/>
        <v>317.28777260872687</v>
      </c>
      <c r="O59" s="71">
        <f>SQRT('Calculation (table 3.2)'!Q59)</f>
        <v>4.5237256587825564E-3</v>
      </c>
      <c r="P59" s="71">
        <f t="shared" si="4"/>
        <v>4.5237256587825564E-3</v>
      </c>
      <c r="Q59" s="44"/>
    </row>
    <row r="60" spans="1:17" x14ac:dyDescent="0.25">
      <c r="A60" s="43" t="str">
        <f>'Calculation (table 3.2)'!A60</f>
        <v>Energy</v>
      </c>
      <c r="B60" s="43" t="str">
        <f>'Calculation (table 3.2)'!B60</f>
        <v>1.A.3e</v>
      </c>
      <c r="C60" s="44" t="str">
        <f>'Calculation (table 3.2)'!C60</f>
        <v>Other Transportation, Gaseous</v>
      </c>
      <c r="D60" s="44" t="str">
        <f>'Calculation (table 3.2)'!D60</f>
        <v>CH4</v>
      </c>
      <c r="E60" s="45">
        <f>'Calculation (table 3.2)'!E60</f>
        <v>9.9700000000000006E-4</v>
      </c>
      <c r="F60" s="45">
        <f>'Calculation (table 3.2)'!F60</f>
        <v>7.2459999999999998E-3</v>
      </c>
      <c r="G60" s="71">
        <f>'Calculation (table 3.2)'!G60</f>
        <v>20</v>
      </c>
      <c r="H60" s="71">
        <f t="shared" si="0"/>
        <v>20</v>
      </c>
      <c r="I60" s="71">
        <f>'Calculation (table 3.2)'!I60</f>
        <v>60</v>
      </c>
      <c r="J60" s="71">
        <f t="shared" si="1"/>
        <v>60</v>
      </c>
      <c r="K60" s="71">
        <f>'Calculation (table 3.2)'!K60</f>
        <v>63.245553203367585</v>
      </c>
      <c r="L60" s="71">
        <f t="shared" si="2"/>
        <v>63.245553203367585</v>
      </c>
      <c r="M60" s="72">
        <f>'Calculation (table 3.2)'!L60</f>
        <v>2.0855982479355208E-10</v>
      </c>
      <c r="N60" s="75">
        <f t="shared" si="3"/>
        <v>626.78034102306913</v>
      </c>
      <c r="O60" s="71">
        <f>SQRT('Calculation (table 3.2)'!Q60)</f>
        <v>7.8704172195827883E-6</v>
      </c>
      <c r="P60" s="71">
        <f t="shared" si="4"/>
        <v>7.8704172195827883E-6</v>
      </c>
      <c r="Q60" s="44"/>
    </row>
    <row r="61" spans="1:17" x14ac:dyDescent="0.25">
      <c r="A61" s="43" t="str">
        <f>'Calculation (table 3.2)'!A61</f>
        <v>Energy</v>
      </c>
      <c r="B61" s="43" t="str">
        <f>'Calculation (table 3.2)'!B61</f>
        <v>1.A.3e</v>
      </c>
      <c r="C61" s="44" t="str">
        <f>'Calculation (table 3.2)'!C61</f>
        <v>Other Transportation, Gaseous</v>
      </c>
      <c r="D61" s="44" t="str">
        <f>'Calculation (table 3.2)'!D61</f>
        <v>N2O</v>
      </c>
      <c r="E61" s="45">
        <f>'Calculation (table 3.2)'!E61</f>
        <v>1.1887E-2</v>
      </c>
      <c r="F61" s="45">
        <f>'Calculation (table 3.2)'!F61</f>
        <v>4.9337000000000006E-2</v>
      </c>
      <c r="G61" s="71">
        <f>'Calculation (table 3.2)'!G61</f>
        <v>20</v>
      </c>
      <c r="H61" s="71">
        <f t="shared" si="0"/>
        <v>20</v>
      </c>
      <c r="I61" s="71">
        <f>'Calculation (table 3.2)'!I61</f>
        <v>60</v>
      </c>
      <c r="J61" s="71">
        <f t="shared" si="1"/>
        <v>60</v>
      </c>
      <c r="K61" s="71">
        <f>'Calculation (table 3.2)'!K61</f>
        <v>63.245553203367585</v>
      </c>
      <c r="L61" s="71">
        <f t="shared" si="2"/>
        <v>63.245553203367585</v>
      </c>
      <c r="M61" s="72">
        <f>'Calculation (table 3.2)'!L61</f>
        <v>9.668953467425403E-9</v>
      </c>
      <c r="N61" s="75">
        <f t="shared" si="3"/>
        <v>315.05005468158498</v>
      </c>
      <c r="O61" s="71">
        <f>SQRT('Calculation (table 3.2)'!Q61)</f>
        <v>5.0971780551581429E-5</v>
      </c>
      <c r="P61" s="71">
        <f t="shared" si="4"/>
        <v>5.0971780551581429E-5</v>
      </c>
      <c r="Q61" s="44"/>
    </row>
    <row r="62" spans="1:17" x14ac:dyDescent="0.25">
      <c r="A62" s="43" t="str">
        <f>'Calculation (table 3.2)'!A62</f>
        <v>Energy</v>
      </c>
      <c r="B62" s="43" t="str">
        <f>'Calculation (table 3.2)'!B62</f>
        <v>1.A.4</v>
      </c>
      <c r="C62" s="44" t="str">
        <f>'Calculation (table 3.2)'!C62</f>
        <v>Other sectors, Liquid</v>
      </c>
      <c r="D62" s="44" t="str">
        <f>'Calculation (table 3.2)'!D62</f>
        <v xml:space="preserve">CO2 </v>
      </c>
      <c r="E62" s="45">
        <f>'Calculation (table 3.2)'!E62</f>
        <v>6987.6318489999985</v>
      </c>
      <c r="F62" s="45">
        <f>'Calculation (table 3.2)'!F62</f>
        <v>3293.4577779999991</v>
      </c>
      <c r="G62" s="71">
        <f>'Calculation (table 3.2)'!G62</f>
        <v>6.5</v>
      </c>
      <c r="H62" s="71">
        <f t="shared" si="0"/>
        <v>6.5</v>
      </c>
      <c r="I62" s="71">
        <f>'Calculation (table 3.2)'!I62</f>
        <v>0.7</v>
      </c>
      <c r="J62" s="71">
        <f t="shared" si="1"/>
        <v>0.7</v>
      </c>
      <c r="K62" s="71">
        <f>'Calculation (table 3.2)'!K62</f>
        <v>6.5375836514724615</v>
      </c>
      <c r="L62" s="71">
        <f t="shared" si="2"/>
        <v>6.5375836514724615</v>
      </c>
      <c r="M62" s="72">
        <f>'Calculation (table 3.2)'!L62</f>
        <v>0.46037604829707068</v>
      </c>
      <c r="N62" s="75">
        <f t="shared" si="3"/>
        <v>-52.867325452022399</v>
      </c>
      <c r="O62" s="71">
        <f>SQRT('Calculation (table 3.2)'!Q62)</f>
        <v>0.53150381939517011</v>
      </c>
      <c r="P62" s="71">
        <f t="shared" si="4"/>
        <v>0.53150381939517011</v>
      </c>
      <c r="Q62" s="44"/>
    </row>
    <row r="63" spans="1:17" x14ac:dyDescent="0.25">
      <c r="A63" s="43" t="str">
        <f>'Calculation (table 3.2)'!A63</f>
        <v>Energy</v>
      </c>
      <c r="B63" s="43" t="str">
        <f>'Calculation (table 3.2)'!B63</f>
        <v>1.A.4</v>
      </c>
      <c r="C63" s="44" t="str">
        <f>'Calculation (table 3.2)'!C63</f>
        <v>Other sectors, Liquid</v>
      </c>
      <c r="D63" s="44" t="str">
        <f>'Calculation (table 3.2)'!D63</f>
        <v>CH4</v>
      </c>
      <c r="E63" s="45">
        <f>'Calculation (table 3.2)'!E63</f>
        <v>26.294107000000007</v>
      </c>
      <c r="F63" s="45">
        <f>'Calculation (table 3.2)'!F63</f>
        <v>16.182328999999999</v>
      </c>
      <c r="G63" s="71">
        <f>'Calculation (table 3.2)'!G63</f>
        <v>6.5</v>
      </c>
      <c r="H63" s="71">
        <f t="shared" si="0"/>
        <v>6.5</v>
      </c>
      <c r="I63" s="71">
        <f>'Calculation (table 3.2)'!I63</f>
        <v>25</v>
      </c>
      <c r="J63" s="71">
        <f t="shared" si="1"/>
        <v>25</v>
      </c>
      <c r="K63" s="71">
        <f>'Calculation (table 3.2)'!K63</f>
        <v>25.831182706178978</v>
      </c>
      <c r="L63" s="71">
        <f t="shared" si="2"/>
        <v>25.831182706178978</v>
      </c>
      <c r="M63" s="72">
        <f>'Calculation (table 3.2)'!L63</f>
        <v>1.7351804185321781E-4</v>
      </c>
      <c r="N63" s="75">
        <f t="shared" si="3"/>
        <v>-38.456441970058179</v>
      </c>
      <c r="O63" s="71">
        <f>SQRT('Calculation (table 3.2)'!Q63)</f>
        <v>1.031863732547807E-2</v>
      </c>
      <c r="P63" s="71">
        <f t="shared" si="4"/>
        <v>1.031863732547807E-2</v>
      </c>
      <c r="Q63" s="44"/>
    </row>
    <row r="64" spans="1:17" x14ac:dyDescent="0.25">
      <c r="A64" s="43" t="str">
        <f>'Calculation (table 3.2)'!A64</f>
        <v>Energy</v>
      </c>
      <c r="B64" s="43" t="str">
        <f>'Calculation (table 3.2)'!B64</f>
        <v>1.A.4</v>
      </c>
      <c r="C64" s="44" t="str">
        <f>'Calculation (table 3.2)'!C64</f>
        <v>Other sectors, Liquid</v>
      </c>
      <c r="D64" s="44" t="str">
        <f>'Calculation (table 3.2)'!D64</f>
        <v>N2O</v>
      </c>
      <c r="E64" s="45">
        <f>'Calculation (table 3.2)'!E64</f>
        <v>54.96447899999999</v>
      </c>
      <c r="F64" s="45">
        <f>'Calculation (table 3.2)'!F64</f>
        <v>23.111536000000001</v>
      </c>
      <c r="G64" s="71">
        <f>'Calculation (table 3.2)'!G64</f>
        <v>6.5</v>
      </c>
      <c r="H64" s="71">
        <f t="shared" si="0"/>
        <v>6.5</v>
      </c>
      <c r="I64" s="71">
        <f>'Calculation (table 3.2)'!I64</f>
        <v>40</v>
      </c>
      <c r="J64" s="71">
        <f t="shared" si="1"/>
        <v>40</v>
      </c>
      <c r="K64" s="71">
        <f>'Calculation (table 3.2)'!K64</f>
        <v>40.524683835904263</v>
      </c>
      <c r="L64" s="71">
        <f t="shared" si="2"/>
        <v>40.524683835904263</v>
      </c>
      <c r="M64" s="72">
        <f>'Calculation (table 3.2)'!L64</f>
        <v>8.711057746027674E-4</v>
      </c>
      <c r="N64" s="75">
        <f t="shared" si="3"/>
        <v>-57.951869242679436</v>
      </c>
      <c r="O64" s="71">
        <f>SQRT('Calculation (table 3.2)'!Q64)</f>
        <v>2.3119874680005762E-2</v>
      </c>
      <c r="P64" s="71">
        <f t="shared" si="4"/>
        <v>2.3119874680005762E-2</v>
      </c>
      <c r="Q64" s="44"/>
    </row>
    <row r="65" spans="1:17" x14ac:dyDescent="0.25">
      <c r="A65" s="43" t="str">
        <f>'Calculation (table 3.2)'!A65</f>
        <v>Energy</v>
      </c>
      <c r="B65" s="43" t="str">
        <f>'Calculation (table 3.2)'!B65</f>
        <v>1.A.4</v>
      </c>
      <c r="C65" s="44" t="str">
        <f>'Calculation (table 3.2)'!C65</f>
        <v>Other sectors, Solid</v>
      </c>
      <c r="D65" s="44" t="str">
        <f>'Calculation (table 3.2)'!D65</f>
        <v xml:space="preserve">CO2 </v>
      </c>
      <c r="E65" s="45">
        <f>'Calculation (table 3.2)'!E65</f>
        <v>46.466479</v>
      </c>
      <c r="F65" s="45">
        <f>'Calculation (table 3.2)'!F65</f>
        <v>9.3241429999999994</v>
      </c>
      <c r="G65" s="71">
        <f>'Calculation (table 3.2)'!G65</f>
        <v>18</v>
      </c>
      <c r="H65" s="71">
        <f t="shared" si="0"/>
        <v>18</v>
      </c>
      <c r="I65" s="71">
        <f>'Calculation (table 3.2)'!I65</f>
        <v>0.9</v>
      </c>
      <c r="J65" s="71">
        <f t="shared" si="1"/>
        <v>0.9</v>
      </c>
      <c r="K65" s="71">
        <f>'Calculation (table 3.2)'!K65</f>
        <v>18.022485955050708</v>
      </c>
      <c r="L65" s="71">
        <f t="shared" si="2"/>
        <v>18.022485955050708</v>
      </c>
      <c r="M65" s="72">
        <f>'Calculation (table 3.2)'!L65</f>
        <v>2.8042791632195801E-5</v>
      </c>
      <c r="N65" s="75">
        <f t="shared" si="3"/>
        <v>-79.933614079086993</v>
      </c>
      <c r="O65" s="71">
        <f>SQRT('Calculation (table 3.2)'!Q65)</f>
        <v>4.1482092143272017E-3</v>
      </c>
      <c r="P65" s="71">
        <f t="shared" si="4"/>
        <v>4.1482092143272017E-3</v>
      </c>
      <c r="Q65" s="44"/>
    </row>
    <row r="66" spans="1:17" x14ac:dyDescent="0.25">
      <c r="A66" s="43" t="str">
        <f>'Calculation (table 3.2)'!A66</f>
        <v>Energy</v>
      </c>
      <c r="B66" s="43" t="str">
        <f>'Calculation (table 3.2)'!B66</f>
        <v>1.A.4</v>
      </c>
      <c r="C66" s="44" t="str">
        <f>'Calculation (table 3.2)'!C66</f>
        <v>Other sectors, Solid</v>
      </c>
      <c r="D66" s="44" t="str">
        <f>'Calculation (table 3.2)'!D66</f>
        <v>CH4</v>
      </c>
      <c r="E66" s="45">
        <f>'Calculation (table 3.2)'!E66</f>
        <v>2.7891100000000004</v>
      </c>
      <c r="F66" s="45">
        <f>'Calculation (table 3.2)'!F66</f>
        <v>8.2419000000000006E-2</v>
      </c>
      <c r="G66" s="71">
        <f>'Calculation (table 3.2)'!G66</f>
        <v>18</v>
      </c>
      <c r="H66" s="71">
        <f t="shared" si="0"/>
        <v>18</v>
      </c>
      <c r="I66" s="71">
        <f>'Calculation (table 3.2)'!I66</f>
        <v>65</v>
      </c>
      <c r="J66" s="71">
        <f t="shared" si="1"/>
        <v>65</v>
      </c>
      <c r="K66" s="71">
        <f>'Calculation (table 3.2)'!K66</f>
        <v>67.446274915668994</v>
      </c>
      <c r="L66" s="71">
        <f t="shared" si="2"/>
        <v>67.446274915668994</v>
      </c>
      <c r="M66" s="72">
        <f>'Calculation (table 3.2)'!L66</f>
        <v>3.0686306686139627E-8</v>
      </c>
      <c r="N66" s="75">
        <f t="shared" si="3"/>
        <v>-97.044971334941977</v>
      </c>
      <c r="O66" s="71">
        <f>SQRT('Calculation (table 3.2)'!Q66)</f>
        <v>1.6597071941199754E-3</v>
      </c>
      <c r="P66" s="71">
        <f t="shared" si="4"/>
        <v>1.6597071941199754E-3</v>
      </c>
      <c r="Q66" s="44"/>
    </row>
    <row r="67" spans="1:17" x14ac:dyDescent="0.25">
      <c r="A67" s="43" t="str">
        <f>'Calculation (table 3.2)'!A67</f>
        <v>Energy</v>
      </c>
      <c r="B67" s="43" t="str">
        <f>'Calculation (table 3.2)'!B67</f>
        <v>1.A.4</v>
      </c>
      <c r="C67" s="44" t="str">
        <f>'Calculation (table 3.2)'!C67</f>
        <v>Other sectors, Solid</v>
      </c>
      <c r="D67" s="44" t="str">
        <f>'Calculation (table 3.2)'!D67</f>
        <v>N2O</v>
      </c>
      <c r="E67" s="45">
        <f>'Calculation (table 3.2)'!E67</f>
        <v>0.56718299999999999</v>
      </c>
      <c r="F67" s="45">
        <f>'Calculation (table 3.2)'!F67</f>
        <v>9.3593000000000037E-2</v>
      </c>
      <c r="G67" s="71">
        <f>'Calculation (table 3.2)'!G67</f>
        <v>18</v>
      </c>
      <c r="H67" s="71">
        <f t="shared" si="0"/>
        <v>18</v>
      </c>
      <c r="I67" s="71">
        <f>'Calculation (table 3.2)'!I67</f>
        <v>55</v>
      </c>
      <c r="J67" s="71">
        <f t="shared" si="1"/>
        <v>55</v>
      </c>
      <c r="K67" s="71">
        <f>'Calculation (table 3.2)'!K67</f>
        <v>57.870545184921149</v>
      </c>
      <c r="L67" s="71">
        <f t="shared" si="2"/>
        <v>57.870545184921149</v>
      </c>
      <c r="M67" s="72">
        <f>'Calculation (table 3.2)'!L67</f>
        <v>2.9132374659762108E-8</v>
      </c>
      <c r="N67" s="75">
        <f t="shared" si="3"/>
        <v>-83.49862390092791</v>
      </c>
      <c r="O67" s="71">
        <f>SQRT('Calculation (table 3.2)'!Q67)</f>
        <v>2.1580091774632193E-4</v>
      </c>
      <c r="P67" s="71">
        <f t="shared" si="4"/>
        <v>2.1580091774632193E-4</v>
      </c>
      <c r="Q67" s="44"/>
    </row>
    <row r="68" spans="1:17" x14ac:dyDescent="0.25">
      <c r="A68" s="43" t="str">
        <f>'Calculation (table 3.2)'!A68</f>
        <v>Energy</v>
      </c>
      <c r="B68" s="43" t="str">
        <f>'Calculation (table 3.2)'!B68</f>
        <v>1.A.4</v>
      </c>
      <c r="C68" s="44" t="str">
        <f>'Calculation (table 3.2)'!C68</f>
        <v>Other sectors, Gaseous</v>
      </c>
      <c r="D68" s="44" t="str">
        <f>'Calculation (table 3.2)'!D68</f>
        <v xml:space="preserve">CO2 </v>
      </c>
      <c r="E68" s="45">
        <f>'Calculation (table 3.2)'!E68</f>
        <v>102.34566600000001</v>
      </c>
      <c r="F68" s="45">
        <f>'Calculation (table 3.2)'!F68</f>
        <v>137.630898</v>
      </c>
      <c r="G68" s="71">
        <f>'Calculation (table 3.2)'!G68</f>
        <v>7</v>
      </c>
      <c r="H68" s="71">
        <f t="shared" ref="H68:H131" si="5">G68</f>
        <v>7</v>
      </c>
      <c r="I68" s="71">
        <f>'Calculation (table 3.2)'!I68</f>
        <v>0.34864134164192551</v>
      </c>
      <c r="J68" s="71">
        <f t="shared" ref="J68:J131" si="6">I68</f>
        <v>0.34864134164192551</v>
      </c>
      <c r="K68" s="71">
        <f>'Calculation (table 3.2)'!K68</f>
        <v>7.0086768212767439</v>
      </c>
      <c r="L68" s="71">
        <f t="shared" ref="L68:L131" si="7">K68</f>
        <v>7.0086768212767439</v>
      </c>
      <c r="M68" s="72">
        <f>'Calculation (table 3.2)'!L68</f>
        <v>9.2401273925523601E-4</v>
      </c>
      <c r="N68" s="75">
        <f t="shared" ref="N68:N131" si="8">IF(E68=0,"NA",100*(F68-E68)/E68)</f>
        <v>34.476527809199062</v>
      </c>
      <c r="O68" s="71">
        <f>SQRT('Calculation (table 3.2)'!Q68)</f>
        <v>2.3787244855103327E-2</v>
      </c>
      <c r="P68" s="71">
        <f t="shared" ref="P68:P79" si="9">O68</f>
        <v>2.3787244855103327E-2</v>
      </c>
      <c r="Q68" s="44"/>
    </row>
    <row r="69" spans="1:17" x14ac:dyDescent="0.25">
      <c r="A69" s="43" t="str">
        <f>'Calculation (table 3.2)'!A69</f>
        <v>Energy</v>
      </c>
      <c r="B69" s="43" t="str">
        <f>'Calculation (table 3.2)'!B69</f>
        <v>1.A.4</v>
      </c>
      <c r="C69" s="44" t="str">
        <f>'Calculation (table 3.2)'!C69</f>
        <v>Other sectors, Gaseous</v>
      </c>
      <c r="D69" s="44" t="str">
        <f>'Calculation (table 3.2)'!D69</f>
        <v>CH4</v>
      </c>
      <c r="E69" s="45">
        <f>'Calculation (table 3.2)'!E69</f>
        <v>0.26056400000000002</v>
      </c>
      <c r="F69" s="45">
        <f>'Calculation (table 3.2)'!F69</f>
        <v>0.17838000000000001</v>
      </c>
      <c r="G69" s="71">
        <f>'Calculation (table 3.2)'!G69</f>
        <v>7</v>
      </c>
      <c r="H69" s="71">
        <f t="shared" si="5"/>
        <v>7</v>
      </c>
      <c r="I69" s="71">
        <f>'Calculation (table 3.2)'!I69</f>
        <v>40</v>
      </c>
      <c r="J69" s="71">
        <f t="shared" si="6"/>
        <v>40</v>
      </c>
      <c r="K69" s="71">
        <f>'Calculation (table 3.2)'!K69</f>
        <v>40.607881008493905</v>
      </c>
      <c r="L69" s="71">
        <f t="shared" si="7"/>
        <v>40.607881008493905</v>
      </c>
      <c r="M69" s="72">
        <f>'Calculation (table 3.2)'!L69</f>
        <v>5.2105909089562753E-8</v>
      </c>
      <c r="N69" s="75">
        <f t="shared" si="8"/>
        <v>-31.540811470502451</v>
      </c>
      <c r="O69" s="71">
        <f>SQRT('Calculation (table 3.2)'!Q69)</f>
        <v>3.8927611889911103E-5</v>
      </c>
      <c r="P69" s="71">
        <f t="shared" si="9"/>
        <v>3.8927611889911103E-5</v>
      </c>
      <c r="Q69" s="44"/>
    </row>
    <row r="70" spans="1:17" x14ac:dyDescent="0.25">
      <c r="A70" s="43" t="str">
        <f>'Calculation (table 3.2)'!A70</f>
        <v>Energy</v>
      </c>
      <c r="B70" s="43" t="str">
        <f>'Calculation (table 3.2)'!B70</f>
        <v>1.A.4</v>
      </c>
      <c r="C70" s="44" t="str">
        <f>'Calculation (table 3.2)'!C70</f>
        <v>Other sectors, Gaseous</v>
      </c>
      <c r="D70" s="44" t="str">
        <f>'Calculation (table 3.2)'!D70</f>
        <v>N2O</v>
      </c>
      <c r="E70" s="45">
        <f>'Calculation (table 3.2)'!E70</f>
        <v>0.56055299999999997</v>
      </c>
      <c r="F70" s="45">
        <f>'Calculation (table 3.2)'!F70</f>
        <v>0.74190100000000003</v>
      </c>
      <c r="G70" s="71">
        <f>'Calculation (table 3.2)'!G70</f>
        <v>7</v>
      </c>
      <c r="H70" s="71">
        <f t="shared" si="5"/>
        <v>7</v>
      </c>
      <c r="I70" s="71">
        <f>'Calculation (table 3.2)'!I70</f>
        <v>40</v>
      </c>
      <c r="J70" s="71">
        <f t="shared" si="6"/>
        <v>40</v>
      </c>
      <c r="K70" s="71">
        <f>'Calculation (table 3.2)'!K70</f>
        <v>40.607881008493905</v>
      </c>
      <c r="L70" s="71">
        <f t="shared" si="7"/>
        <v>40.607881008493905</v>
      </c>
      <c r="M70" s="72">
        <f>'Calculation (table 3.2)'!L70</f>
        <v>9.0133569640990248E-7</v>
      </c>
      <c r="N70" s="75">
        <f t="shared" si="8"/>
        <v>32.351624199674262</v>
      </c>
      <c r="O70" s="71">
        <f>SQRT('Calculation (table 3.2)'!Q70)</f>
        <v>3.273568920018592E-4</v>
      </c>
      <c r="P70" s="71">
        <f t="shared" si="9"/>
        <v>3.273568920018592E-4</v>
      </c>
      <c r="Q70" s="44"/>
    </row>
    <row r="71" spans="1:17" x14ac:dyDescent="0.25">
      <c r="A71" s="43" t="str">
        <f>'Calculation (table 3.2)'!A71</f>
        <v>Energy</v>
      </c>
      <c r="B71" s="43" t="str">
        <f>'Calculation (table 3.2)'!B71</f>
        <v>1.A.4</v>
      </c>
      <c r="C71" s="44" t="str">
        <f>'Calculation (table 3.2)'!C71</f>
        <v>Other sectors, Other fossil</v>
      </c>
      <c r="D71" s="44" t="str">
        <f>'Calculation (table 3.2)'!D71</f>
        <v xml:space="preserve">CO2 </v>
      </c>
      <c r="E71" s="45">
        <f>'Calculation (table 3.2)'!E71</f>
        <v>0.224384</v>
      </c>
      <c r="F71" s="45">
        <f>'Calculation (table 3.2)'!F71</f>
        <v>0</v>
      </c>
      <c r="G71" s="71">
        <f>'Calculation (table 3.2)'!G71</f>
        <v>10</v>
      </c>
      <c r="H71" s="71">
        <f t="shared" si="5"/>
        <v>10</v>
      </c>
      <c r="I71" s="71">
        <f>'Calculation (table 3.2)'!I71</f>
        <v>15</v>
      </c>
      <c r="J71" s="71">
        <f t="shared" si="6"/>
        <v>15</v>
      </c>
      <c r="K71" s="71">
        <f>'Calculation (table 3.2)'!K71</f>
        <v>18.027756377319946</v>
      </c>
      <c r="L71" s="71">
        <f t="shared" si="7"/>
        <v>18.027756377319946</v>
      </c>
      <c r="M71" s="72">
        <f>'Calculation (table 3.2)'!L71</f>
        <v>0</v>
      </c>
      <c r="N71" s="75">
        <f t="shared" si="8"/>
        <v>-100</v>
      </c>
      <c r="O71" s="71">
        <f>SQRT('Calculation (table 3.2)'!Q71)</f>
        <v>0</v>
      </c>
      <c r="P71" s="71">
        <f t="shared" si="9"/>
        <v>0</v>
      </c>
      <c r="Q71" s="44"/>
    </row>
    <row r="72" spans="1:17" x14ac:dyDescent="0.25">
      <c r="A72" s="43" t="str">
        <f>'Calculation (table 3.2)'!A72</f>
        <v>Energy</v>
      </c>
      <c r="B72" s="43" t="str">
        <f>'Calculation (table 3.2)'!B72</f>
        <v>1.A.4</v>
      </c>
      <c r="C72" s="44" t="str">
        <f>'Calculation (table 3.2)'!C72</f>
        <v>Other sectors, Other fossil</v>
      </c>
      <c r="D72" s="44" t="str">
        <f>'Calculation (table 3.2)'!D72</f>
        <v>CH4</v>
      </c>
      <c r="E72" s="45">
        <f>'Calculation (table 3.2)'!E72</f>
        <v>7.6000000000000031E-5</v>
      </c>
      <c r="F72" s="45">
        <f>'Calculation (table 3.2)'!F72</f>
        <v>0</v>
      </c>
      <c r="G72" s="71">
        <f>'Calculation (table 3.2)'!G72</f>
        <v>10</v>
      </c>
      <c r="H72" s="71">
        <f t="shared" si="5"/>
        <v>10</v>
      </c>
      <c r="I72" s="71">
        <f>'Calculation (table 3.2)'!I72</f>
        <v>60</v>
      </c>
      <c r="J72" s="71">
        <f t="shared" si="6"/>
        <v>60</v>
      </c>
      <c r="K72" s="71">
        <f>'Calculation (table 3.2)'!K72</f>
        <v>60.827625302982199</v>
      </c>
      <c r="L72" s="71">
        <f t="shared" si="7"/>
        <v>60.827625302982199</v>
      </c>
      <c r="M72" s="72">
        <f>'Calculation (table 3.2)'!L72</f>
        <v>0</v>
      </c>
      <c r="N72" s="75">
        <f t="shared" si="8"/>
        <v>-100</v>
      </c>
      <c r="O72" s="71">
        <f>SQRT('Calculation (table 3.2)'!Q72)</f>
        <v>0</v>
      </c>
      <c r="P72" s="71">
        <f t="shared" si="9"/>
        <v>0</v>
      </c>
      <c r="Q72" s="44"/>
    </row>
    <row r="73" spans="1:17" x14ac:dyDescent="0.25">
      <c r="A73" s="43" t="str">
        <f>'Calculation (table 3.2)'!A73</f>
        <v>Energy</v>
      </c>
      <c r="B73" s="43" t="str">
        <f>'Calculation (table 3.2)'!B73</f>
        <v>1.A.4</v>
      </c>
      <c r="C73" s="44" t="str">
        <f>'Calculation (table 3.2)'!C73</f>
        <v>Other sectors, Other fossil</v>
      </c>
      <c r="D73" s="44" t="str">
        <f>'Calculation (table 3.2)'!D73</f>
        <v>N2O</v>
      </c>
      <c r="E73" s="45">
        <f>'Calculation (table 3.2)'!E73</f>
        <v>9.0100000000000011E-4</v>
      </c>
      <c r="F73" s="45">
        <f>'Calculation (table 3.2)'!F73</f>
        <v>0</v>
      </c>
      <c r="G73" s="71">
        <f>'Calculation (table 3.2)'!G73</f>
        <v>10</v>
      </c>
      <c r="H73" s="71">
        <f t="shared" si="5"/>
        <v>10</v>
      </c>
      <c r="I73" s="71">
        <f>'Calculation (table 3.2)'!I73</f>
        <v>60</v>
      </c>
      <c r="J73" s="71">
        <f t="shared" si="6"/>
        <v>60</v>
      </c>
      <c r="K73" s="71">
        <f>'Calculation (table 3.2)'!K73</f>
        <v>60.827625302982199</v>
      </c>
      <c r="L73" s="71">
        <f t="shared" si="7"/>
        <v>60.827625302982199</v>
      </c>
      <c r="M73" s="72">
        <f>'Calculation (table 3.2)'!L73</f>
        <v>0</v>
      </c>
      <c r="N73" s="75">
        <f t="shared" si="8"/>
        <v>-100</v>
      </c>
      <c r="O73" s="71">
        <f>SQRT('Calculation (table 3.2)'!Q73)</f>
        <v>0</v>
      </c>
      <c r="P73" s="71">
        <f t="shared" si="9"/>
        <v>0</v>
      </c>
      <c r="Q73" s="44"/>
    </row>
    <row r="74" spans="1:17" x14ac:dyDescent="0.25">
      <c r="A74" s="43" t="str">
        <f>'Calculation (table 3.2)'!A74</f>
        <v>Energy</v>
      </c>
      <c r="B74" s="43" t="str">
        <f>'Calculation (table 3.2)'!B74</f>
        <v>1.A.4</v>
      </c>
      <c r="C74" s="44" t="str">
        <f>'Calculation (table 3.2)'!C74</f>
        <v>Other sectors, Peat</v>
      </c>
      <c r="D74" s="44" t="str">
        <f>'Calculation (table 3.2)'!D74</f>
        <v xml:space="preserve">CO2 </v>
      </c>
      <c r="E74" s="45">
        <f>'Calculation (table 3.2)'!E74</f>
        <v>121.64131599999999</v>
      </c>
      <c r="F74" s="45">
        <f>'Calculation (table 3.2)'!F74</f>
        <v>223.78132799999997</v>
      </c>
      <c r="G74" s="71">
        <f>'Calculation (table 3.2)'!G74</f>
        <v>8.5</v>
      </c>
      <c r="H74" s="71">
        <f t="shared" si="5"/>
        <v>8.5</v>
      </c>
      <c r="I74" s="71">
        <f>'Calculation (table 3.2)'!I74</f>
        <v>1.7</v>
      </c>
      <c r="J74" s="71">
        <f t="shared" si="6"/>
        <v>1.7</v>
      </c>
      <c r="K74" s="71">
        <f>'Calculation (table 3.2)'!K74</f>
        <v>8.6683331731077349</v>
      </c>
      <c r="L74" s="71">
        <f t="shared" si="7"/>
        <v>8.6683331731077349</v>
      </c>
      <c r="M74" s="72">
        <f>'Calculation (table 3.2)'!L74</f>
        <v>3.7367400509301756E-3</v>
      </c>
      <c r="N74" s="75">
        <f t="shared" si="8"/>
        <v>83.968190544732352</v>
      </c>
      <c r="O74" s="71">
        <f>SQRT('Calculation (table 3.2)'!Q74)</f>
        <v>4.7884667130393507E-2</v>
      </c>
      <c r="P74" s="71">
        <f t="shared" si="9"/>
        <v>4.7884667130393507E-2</v>
      </c>
      <c r="Q74" s="44"/>
    </row>
    <row r="75" spans="1:17" x14ac:dyDescent="0.25">
      <c r="A75" s="43" t="str">
        <f>'Calculation (table 3.2)'!A75</f>
        <v>Energy</v>
      </c>
      <c r="B75" s="43" t="str">
        <f>'Calculation (table 3.2)'!B75</f>
        <v>1.A.4</v>
      </c>
      <c r="C75" s="44" t="str">
        <f>'Calculation (table 3.2)'!C75</f>
        <v>Other sectors, Peat</v>
      </c>
      <c r="D75" s="44" t="str">
        <f>'Calculation (table 3.2)'!D75</f>
        <v>CH4</v>
      </c>
      <c r="E75" s="45">
        <f>'Calculation (table 3.2)'!E75</f>
        <v>1.4808599999999998</v>
      </c>
      <c r="F75" s="45">
        <f>'Calculation (table 3.2)'!F75</f>
        <v>2.7200209999999996</v>
      </c>
      <c r="G75" s="71">
        <f>'Calculation (table 3.2)'!G75</f>
        <v>8.5</v>
      </c>
      <c r="H75" s="71">
        <f t="shared" si="5"/>
        <v>8.5</v>
      </c>
      <c r="I75" s="71">
        <f>'Calculation (table 3.2)'!I75</f>
        <v>130</v>
      </c>
      <c r="J75" s="71">
        <f t="shared" si="6"/>
        <v>130</v>
      </c>
      <c r="K75" s="71">
        <f>'Calculation (table 3.2)'!K75</f>
        <v>130.27758824909219</v>
      </c>
      <c r="L75" s="71">
        <f t="shared" si="7"/>
        <v>130.27758824909219</v>
      </c>
      <c r="M75" s="72">
        <f>'Calculation (table 3.2)'!L75</f>
        <v>1.2469755464504647E-4</v>
      </c>
      <c r="N75" s="75">
        <f t="shared" si="8"/>
        <v>83.678470618424413</v>
      </c>
      <c r="O75" s="71">
        <f>SQRT('Calculation (table 3.2)'!Q75)</f>
        <v>4.3484897203831243E-3</v>
      </c>
      <c r="P75" s="71">
        <f t="shared" si="9"/>
        <v>4.3484897203831243E-3</v>
      </c>
      <c r="Q75" s="44"/>
    </row>
    <row r="76" spans="1:17" x14ac:dyDescent="0.25">
      <c r="A76" s="43" t="str">
        <f>'Calculation (table 3.2)'!A76</f>
        <v>Energy</v>
      </c>
      <c r="B76" s="43" t="str">
        <f>'Calculation (table 3.2)'!B76</f>
        <v>1.A.4</v>
      </c>
      <c r="C76" s="44" t="str">
        <f>'Calculation (table 3.2)'!C76</f>
        <v>Other sectors, Peat</v>
      </c>
      <c r="D76" s="44" t="str">
        <f>'Calculation (table 3.2)'!D76</f>
        <v>N2O</v>
      </c>
      <c r="E76" s="45">
        <f>'Calculation (table 3.2)'!E76</f>
        <v>1.4152659999999999</v>
      </c>
      <c r="F76" s="45">
        <f>'Calculation (table 3.2)'!F76</f>
        <v>2.5390259999999998</v>
      </c>
      <c r="G76" s="71">
        <f>'Calculation (table 3.2)'!G76</f>
        <v>8.5</v>
      </c>
      <c r="H76" s="71">
        <f t="shared" si="5"/>
        <v>8.5</v>
      </c>
      <c r="I76" s="71">
        <f>'Calculation (table 3.2)'!I76</f>
        <v>130</v>
      </c>
      <c r="J76" s="71">
        <f t="shared" si="6"/>
        <v>130</v>
      </c>
      <c r="K76" s="71">
        <f>'Calculation (table 3.2)'!K76</f>
        <v>130.27758824909219</v>
      </c>
      <c r="L76" s="71">
        <f t="shared" si="7"/>
        <v>130.27758824909219</v>
      </c>
      <c r="M76" s="72">
        <f>'Calculation (table 3.2)'!L76</f>
        <v>1.0865450037615439E-4</v>
      </c>
      <c r="N76" s="75">
        <f t="shared" si="8"/>
        <v>79.402741251467916</v>
      </c>
      <c r="O76" s="71">
        <f>SQRT('Calculation (table 3.2)'!Q76)</f>
        <v>4.0180868752117552E-3</v>
      </c>
      <c r="P76" s="71">
        <f t="shared" si="9"/>
        <v>4.0180868752117552E-3</v>
      </c>
      <c r="Q76" s="44"/>
    </row>
    <row r="77" spans="1:17" x14ac:dyDescent="0.25">
      <c r="A77" s="43" t="str">
        <f>'Calculation (table 3.2)'!A77</f>
        <v>Energy</v>
      </c>
      <c r="B77" s="43" t="str">
        <f>'Calculation (table 3.2)'!B77</f>
        <v>1.A.4</v>
      </c>
      <c r="C77" s="44" t="str">
        <f>'Calculation (table 3.2)'!C77</f>
        <v>Other sectors, Biomass</v>
      </c>
      <c r="D77" s="44" t="str">
        <f>'Calculation (table 3.2)'!D77</f>
        <v>CH4</v>
      </c>
      <c r="E77" s="45">
        <f>'Calculation (table 3.2)'!E77</f>
        <v>191.99853399999998</v>
      </c>
      <c r="F77" s="45">
        <f>'Calculation (table 3.2)'!F77</f>
        <v>170.03835599999999</v>
      </c>
      <c r="G77" s="71">
        <f>'Calculation (table 3.2)'!G77</f>
        <v>17</v>
      </c>
      <c r="H77" s="71">
        <f t="shared" si="5"/>
        <v>17</v>
      </c>
      <c r="I77" s="71">
        <f>'Calculation (table 3.2)'!I77</f>
        <v>140</v>
      </c>
      <c r="J77" s="71">
        <f t="shared" si="6"/>
        <v>140</v>
      </c>
      <c r="K77" s="71">
        <f>'Calculation (table 3.2)'!K77</f>
        <v>141.02836594104039</v>
      </c>
      <c r="L77" s="71">
        <f t="shared" si="7"/>
        <v>141.02836594104039</v>
      </c>
      <c r="M77" s="72">
        <f>'Calculation (table 3.2)'!L77</f>
        <v>0.57105869050242097</v>
      </c>
      <c r="N77" s="75">
        <f t="shared" si="8"/>
        <v>-11.437680039786132</v>
      </c>
      <c r="O77" s="71">
        <f>SQRT('Calculation (table 3.2)'!Q77)</f>
        <v>0.17121193762530287</v>
      </c>
      <c r="P77" s="71">
        <f t="shared" si="9"/>
        <v>0.17121193762530287</v>
      </c>
      <c r="Q77" s="44"/>
    </row>
    <row r="78" spans="1:17" x14ac:dyDescent="0.25">
      <c r="A78" s="43" t="str">
        <f>'Calculation (table 3.2)'!A78</f>
        <v>Energy</v>
      </c>
      <c r="B78" s="43" t="str">
        <f>'Calculation (table 3.2)'!B78</f>
        <v>1.A.4</v>
      </c>
      <c r="C78" s="44" t="str">
        <f>'Calculation (table 3.2)'!C78</f>
        <v>Other sectors, Biomass</v>
      </c>
      <c r="D78" s="44" t="str">
        <f>'Calculation (table 3.2)'!D78</f>
        <v>N2O</v>
      </c>
      <c r="E78" s="45">
        <f>'Calculation (table 3.2)'!E78</f>
        <v>26.694054000000001</v>
      </c>
      <c r="F78" s="45">
        <f>'Calculation (table 3.2)'!F78</f>
        <v>38.081747</v>
      </c>
      <c r="G78" s="71">
        <f>'Calculation (table 3.2)'!G78</f>
        <v>17</v>
      </c>
      <c r="H78" s="71">
        <f t="shared" si="5"/>
        <v>17</v>
      </c>
      <c r="I78" s="71">
        <f>'Calculation (table 3.2)'!I78</f>
        <v>160</v>
      </c>
      <c r="J78" s="71">
        <f t="shared" si="6"/>
        <v>160</v>
      </c>
      <c r="K78" s="71">
        <f>'Calculation (table 3.2)'!K78</f>
        <v>160.90059042775448</v>
      </c>
      <c r="L78" s="71">
        <f t="shared" si="7"/>
        <v>160.90059042775448</v>
      </c>
      <c r="M78" s="72">
        <f>'Calculation (table 3.2)'!L78</f>
        <v>3.7284043410173051E-2</v>
      </c>
      <c r="N78" s="75">
        <f t="shared" si="8"/>
        <v>42.660035826705077</v>
      </c>
      <c r="O78" s="71">
        <f>SQRT('Calculation (table 3.2)'!Q78)</f>
        <v>6.6994468804886118E-2</v>
      </c>
      <c r="P78" s="71">
        <f t="shared" si="9"/>
        <v>6.6994468804886118E-2</v>
      </c>
      <c r="Q78" s="44"/>
    </row>
    <row r="79" spans="1:17" x14ac:dyDescent="0.25">
      <c r="A79" s="43" t="str">
        <f>'Calculation (table 3.2)'!A79</f>
        <v>Energy</v>
      </c>
      <c r="B79" s="43" t="str">
        <f>'Calculation (table 3.2)'!B79</f>
        <v>1.A.5</v>
      </c>
      <c r="C79" s="44" t="str">
        <f>'Calculation (table 3.2)'!C79</f>
        <v>Other energy, Liquid</v>
      </c>
      <c r="D79" s="44" t="str">
        <f>'Calculation (table 3.2)'!D79</f>
        <v xml:space="preserve">CO2 </v>
      </c>
      <c r="E79" s="45">
        <f>'Calculation (table 3.2)'!E79</f>
        <v>1042.738867</v>
      </c>
      <c r="F79" s="45">
        <f>'Calculation (table 3.2)'!F79</f>
        <v>849.97538999999983</v>
      </c>
      <c r="G79" s="71">
        <f>'Calculation (table 3.2)'!G79</f>
        <v>15</v>
      </c>
      <c r="H79" s="71">
        <f t="shared" si="5"/>
        <v>15</v>
      </c>
      <c r="I79" s="71">
        <f>'Calculation (table 3.2)'!I79</f>
        <v>1.7</v>
      </c>
      <c r="J79" s="71">
        <f t="shared" si="6"/>
        <v>1.7</v>
      </c>
      <c r="K79" s="71">
        <f>'Calculation (table 3.2)'!K79</f>
        <v>15.09602596712128</v>
      </c>
      <c r="L79" s="71">
        <f t="shared" si="7"/>
        <v>15.09602596712128</v>
      </c>
      <c r="M79" s="72">
        <f>'Calculation (table 3.2)'!L79</f>
        <v>0.16349782281963246</v>
      </c>
      <c r="N79" s="75">
        <f t="shared" si="8"/>
        <v>-18.486265651014637</v>
      </c>
      <c r="O79" s="71">
        <f>SQRT('Calculation (table 3.2)'!Q79)</f>
        <v>0.31674226372813308</v>
      </c>
      <c r="P79" s="71">
        <f t="shared" si="9"/>
        <v>0.31674226372813308</v>
      </c>
      <c r="Q79" s="44"/>
    </row>
    <row r="80" spans="1:17" x14ac:dyDescent="0.25">
      <c r="A80" s="43" t="str">
        <f>'Calculation (table 3.2)'!A80</f>
        <v>Energy</v>
      </c>
      <c r="B80" s="43" t="str">
        <f>'Calculation (table 3.2)'!B80</f>
        <v>1.A.5</v>
      </c>
      <c r="C80" s="44" t="str">
        <f>'Calculation (table 3.2)'!C80</f>
        <v>Other energy, Liquid</v>
      </c>
      <c r="D80" s="44" t="str">
        <f>'Calculation (table 3.2)'!D80</f>
        <v>CH4</v>
      </c>
      <c r="E80" s="45">
        <f>'Calculation (table 3.2)'!E80</f>
        <v>2.9708460000000008</v>
      </c>
      <c r="F80" s="45">
        <f>'Calculation (table 3.2)'!F80</f>
        <v>1.8475000000000004</v>
      </c>
      <c r="G80" s="71">
        <f>'Calculation (table 3.2)'!G80</f>
        <v>15</v>
      </c>
      <c r="H80" s="71">
        <f t="shared" si="5"/>
        <v>15</v>
      </c>
      <c r="I80" s="71">
        <f>'Calculation (table 3.2)'!I80</f>
        <v>45</v>
      </c>
      <c r="J80" s="71">
        <f t="shared" si="6"/>
        <v>45</v>
      </c>
      <c r="K80" s="71">
        <f>'Calculation (table 3.2)'!K80</f>
        <v>47.434164902525687</v>
      </c>
      <c r="L80" s="71">
        <f t="shared" si="7"/>
        <v>47.434164902525687</v>
      </c>
      <c r="M80" s="72">
        <f>'Calculation (table 3.2)'!L80</f>
        <v>7.6265024627589555E-6</v>
      </c>
      <c r="N80" s="75">
        <f t="shared" si="8"/>
        <v>-37.812326859083242</v>
      </c>
      <c r="O80" s="71">
        <f>SQRT('Calculation (table 3.2)'!Q80)</f>
        <v>7.0223701686965734E-4</v>
      </c>
      <c r="P80" s="71">
        <f>O80</f>
        <v>7.0223701686965734E-4</v>
      </c>
      <c r="Q80" s="44"/>
    </row>
    <row r="81" spans="1:17" x14ac:dyDescent="0.25">
      <c r="A81" s="43" t="str">
        <f>'Calculation (table 3.2)'!A81</f>
        <v>Energy</v>
      </c>
      <c r="B81" s="43" t="str">
        <f>'Calculation (table 3.2)'!B81</f>
        <v>1.A.5</v>
      </c>
      <c r="C81" s="44" t="str">
        <f>'Calculation (table 3.2)'!C81</f>
        <v>Other energy, Liquid</v>
      </c>
      <c r="D81" s="44" t="str">
        <f>'Calculation (table 3.2)'!D81</f>
        <v>N2O</v>
      </c>
      <c r="E81" s="45">
        <f>'Calculation (table 3.2)'!E81</f>
        <v>7.8797970000000008</v>
      </c>
      <c r="F81" s="45">
        <f>'Calculation (table 3.2)'!F81</f>
        <v>6.0836699999999997</v>
      </c>
      <c r="G81" s="71">
        <f>'Calculation (table 3.2)'!G81</f>
        <v>15</v>
      </c>
      <c r="H81" s="71">
        <f t="shared" si="5"/>
        <v>15</v>
      </c>
      <c r="I81" s="71">
        <f>'Calculation (table 3.2)'!I81</f>
        <v>50</v>
      </c>
      <c r="J81" s="71">
        <f t="shared" si="6"/>
        <v>50</v>
      </c>
      <c r="K81" s="71">
        <f>'Calculation (table 3.2)'!K81</f>
        <v>52.201532544552748</v>
      </c>
      <c r="L81" s="71">
        <f t="shared" si="7"/>
        <v>52.201532544552748</v>
      </c>
      <c r="M81" s="72">
        <f>'Calculation (table 3.2)'!L81</f>
        <v>1.0015480872508145E-4</v>
      </c>
      <c r="N81" s="75">
        <f t="shared" si="8"/>
        <v>-22.79407705553837</v>
      </c>
      <c r="O81" s="71">
        <f>SQRT('Calculation (table 3.2)'!Q81)</f>
        <v>2.7065219277494414E-3</v>
      </c>
      <c r="P81" s="71">
        <f t="shared" ref="P81:P118" si="10">O81</f>
        <v>2.7065219277494414E-3</v>
      </c>
      <c r="Q81" s="44"/>
    </row>
    <row r="82" spans="1:17" x14ac:dyDescent="0.25">
      <c r="A82" s="43" t="str">
        <f>'Calculation (table 3.2)'!A82</f>
        <v>Energy</v>
      </c>
      <c r="B82" s="43" t="str">
        <f>'Calculation (table 3.2)'!B82</f>
        <v>1.A.5</v>
      </c>
      <c r="C82" s="44" t="str">
        <f>'Calculation (table 3.2)'!C82</f>
        <v>Other energy, Solid</v>
      </c>
      <c r="D82" s="44" t="str">
        <f>'Calculation (table 3.2)'!D82</f>
        <v xml:space="preserve">CO2 </v>
      </c>
      <c r="E82" s="45">
        <f>'Calculation (table 3.2)'!E82</f>
        <v>1.1730160000000001</v>
      </c>
      <c r="F82" s="45">
        <f>'Calculation (table 3.2)'!F82</f>
        <v>0</v>
      </c>
      <c r="G82" s="71">
        <f>'Calculation (table 3.2)'!G82</f>
        <v>20</v>
      </c>
      <c r="H82" s="71">
        <f t="shared" si="5"/>
        <v>20</v>
      </c>
      <c r="I82" s="71">
        <f>'Calculation (table 3.2)'!I82</f>
        <v>1</v>
      </c>
      <c r="J82" s="71">
        <f t="shared" si="6"/>
        <v>1</v>
      </c>
      <c r="K82" s="71">
        <f>'Calculation (table 3.2)'!K82</f>
        <v>20.024984394500787</v>
      </c>
      <c r="L82" s="71">
        <f t="shared" si="7"/>
        <v>20.024984394500787</v>
      </c>
      <c r="M82" s="72">
        <f>'Calculation (table 3.2)'!L82</f>
        <v>0</v>
      </c>
      <c r="N82" s="75">
        <f t="shared" si="8"/>
        <v>-100</v>
      </c>
      <c r="O82" s="71">
        <f>SQRT('Calculation (table 3.2)'!Q82)</f>
        <v>0</v>
      </c>
      <c r="P82" s="71">
        <f t="shared" si="10"/>
        <v>0</v>
      </c>
      <c r="Q82" s="44"/>
    </row>
    <row r="83" spans="1:17" x14ac:dyDescent="0.25">
      <c r="A83" s="43" t="str">
        <f>'Calculation (table 3.2)'!A83</f>
        <v>Energy</v>
      </c>
      <c r="B83" s="43" t="str">
        <f>'Calculation (table 3.2)'!B83</f>
        <v>1.A.5</v>
      </c>
      <c r="C83" s="44" t="str">
        <f>'Calculation (table 3.2)'!C83</f>
        <v>Other energy, Solid</v>
      </c>
      <c r="D83" s="44" t="str">
        <f>'Calculation (table 3.2)'!D83</f>
        <v>CH4</v>
      </c>
      <c r="E83" s="45">
        <f>'Calculation (table 3.2)'!E83</f>
        <v>1.2530000000000002E-3</v>
      </c>
      <c r="F83" s="45">
        <f>'Calculation (table 3.2)'!F83</f>
        <v>0</v>
      </c>
      <c r="G83" s="71">
        <f>'Calculation (table 3.2)'!G83</f>
        <v>20</v>
      </c>
      <c r="H83" s="71">
        <f t="shared" si="5"/>
        <v>20</v>
      </c>
      <c r="I83" s="71">
        <f>'Calculation (table 3.2)'!I83</f>
        <v>60</v>
      </c>
      <c r="J83" s="71">
        <f t="shared" si="6"/>
        <v>60</v>
      </c>
      <c r="K83" s="71">
        <f>'Calculation (table 3.2)'!K83</f>
        <v>63.245553203367585</v>
      </c>
      <c r="L83" s="71">
        <f t="shared" si="7"/>
        <v>63.245553203367585</v>
      </c>
      <c r="M83" s="72">
        <f>'Calculation (table 3.2)'!L83</f>
        <v>0</v>
      </c>
      <c r="N83" s="75">
        <f t="shared" si="8"/>
        <v>-100</v>
      </c>
      <c r="O83" s="71">
        <f>SQRT('Calculation (table 3.2)'!Q83)</f>
        <v>0</v>
      </c>
      <c r="P83" s="71">
        <f t="shared" si="10"/>
        <v>0</v>
      </c>
      <c r="Q83" s="44"/>
    </row>
    <row r="84" spans="1:17" x14ac:dyDescent="0.25">
      <c r="A84" s="43" t="str">
        <f>'Calculation (table 3.2)'!A84</f>
        <v>Energy</v>
      </c>
      <c r="B84" s="43" t="str">
        <f>'Calculation (table 3.2)'!B84</f>
        <v>1.A.5</v>
      </c>
      <c r="C84" s="44" t="str">
        <f>'Calculation (table 3.2)'!C84</f>
        <v>Other energy, Solid</v>
      </c>
      <c r="D84" s="44" t="str">
        <f>'Calculation (table 3.2)'!D84</f>
        <v>N2O</v>
      </c>
      <c r="E84" s="45">
        <f>'Calculation (table 3.2)'!E84</f>
        <v>1.1197000000000002E-2</v>
      </c>
      <c r="F84" s="45">
        <f>'Calculation (table 3.2)'!F84</f>
        <v>0</v>
      </c>
      <c r="G84" s="71">
        <f>'Calculation (table 3.2)'!G84</f>
        <v>20</v>
      </c>
      <c r="H84" s="71">
        <f t="shared" si="5"/>
        <v>20</v>
      </c>
      <c r="I84" s="71">
        <f>'Calculation (table 3.2)'!I84</f>
        <v>60</v>
      </c>
      <c r="J84" s="71">
        <f t="shared" si="6"/>
        <v>60</v>
      </c>
      <c r="K84" s="71">
        <f>'Calculation (table 3.2)'!K84</f>
        <v>63.245553203367585</v>
      </c>
      <c r="L84" s="71">
        <f t="shared" si="7"/>
        <v>63.245553203367585</v>
      </c>
      <c r="M84" s="72">
        <f>'Calculation (table 3.2)'!L84</f>
        <v>0</v>
      </c>
      <c r="N84" s="75">
        <f t="shared" si="8"/>
        <v>-100</v>
      </c>
      <c r="O84" s="71">
        <f>SQRT('Calculation (table 3.2)'!Q84)</f>
        <v>0</v>
      </c>
      <c r="P84" s="71">
        <f t="shared" si="10"/>
        <v>0</v>
      </c>
      <c r="Q84" s="44"/>
    </row>
    <row r="85" spans="1:17" x14ac:dyDescent="0.25">
      <c r="A85" s="43" t="str">
        <f>'Calculation (table 3.2)'!A85</f>
        <v>Energy</v>
      </c>
      <c r="B85" s="43" t="str">
        <f>'Calculation (table 3.2)'!B85</f>
        <v>1.A.5</v>
      </c>
      <c r="C85" s="44" t="str">
        <f>'Calculation (table 3.2)'!C85</f>
        <v>Other energy, Gaseous</v>
      </c>
      <c r="D85" s="44" t="str">
        <f>'Calculation (table 3.2)'!D85</f>
        <v xml:space="preserve">CO2 </v>
      </c>
      <c r="E85" s="45">
        <f>'Calculation (table 3.2)'!E85</f>
        <v>55.859432000000339</v>
      </c>
      <c r="F85" s="45">
        <f>'Calculation (table 3.2)'!F85</f>
        <v>258.30498000000028</v>
      </c>
      <c r="G85" s="71">
        <f>'Calculation (table 3.2)'!G85</f>
        <v>20</v>
      </c>
      <c r="H85" s="71">
        <f t="shared" si="5"/>
        <v>20</v>
      </c>
      <c r="I85" s="71">
        <f>'Calculation (table 3.2)'!I85</f>
        <v>0.50252337061801344</v>
      </c>
      <c r="J85" s="71">
        <f t="shared" si="6"/>
        <v>0.50252337061801344</v>
      </c>
      <c r="K85" s="71">
        <f>'Calculation (table 3.2)'!K85</f>
        <v>20.006312247338769</v>
      </c>
      <c r="L85" s="71">
        <f t="shared" si="7"/>
        <v>20.006312247338769</v>
      </c>
      <c r="M85" s="72">
        <f>'Calculation (table 3.2)'!L85</f>
        <v>2.6520007746441358E-2</v>
      </c>
      <c r="N85" s="75">
        <f t="shared" si="8"/>
        <v>362.4196321938947</v>
      </c>
      <c r="O85" s="71">
        <f>SQRT('Calculation (table 3.2)'!Q85)</f>
        <v>0.12754190676742697</v>
      </c>
      <c r="P85" s="71">
        <f t="shared" si="10"/>
        <v>0.12754190676742697</v>
      </c>
      <c r="Q85" s="44"/>
    </row>
    <row r="86" spans="1:17" x14ac:dyDescent="0.25">
      <c r="A86" s="43" t="str">
        <f>'Calculation (table 3.2)'!A86</f>
        <v>Energy</v>
      </c>
      <c r="B86" s="43" t="str">
        <f>'Calculation (table 3.2)'!B86</f>
        <v>1.A.5</v>
      </c>
      <c r="C86" s="44" t="str">
        <f>'Calculation (table 3.2)'!C86</f>
        <v>Other energy, Gaseous</v>
      </c>
      <c r="D86" s="44" t="str">
        <f>'Calculation (table 3.2)'!D86</f>
        <v>CH4</v>
      </c>
      <c r="E86" s="45">
        <f>'Calculation (table 3.2)'!E86</f>
        <v>7.5507000000000463E-2</v>
      </c>
      <c r="F86" s="45">
        <f>'Calculation (table 3.2)'!F86</f>
        <v>0.35000000000000042</v>
      </c>
      <c r="G86" s="71">
        <f>'Calculation (table 3.2)'!G86</f>
        <v>20</v>
      </c>
      <c r="H86" s="71">
        <f t="shared" si="5"/>
        <v>20</v>
      </c>
      <c r="I86" s="71">
        <f>'Calculation (table 3.2)'!I86</f>
        <v>60</v>
      </c>
      <c r="J86" s="71">
        <f t="shared" si="6"/>
        <v>60</v>
      </c>
      <c r="K86" s="71">
        <f>'Calculation (table 3.2)'!K86</f>
        <v>63.245553203367585</v>
      </c>
      <c r="L86" s="71">
        <f t="shared" si="7"/>
        <v>63.245553203367585</v>
      </c>
      <c r="M86" s="72">
        <f>'Calculation (table 3.2)'!L86</f>
        <v>4.8659773451125984E-7</v>
      </c>
      <c r="N86" s="75">
        <f t="shared" si="8"/>
        <v>363.5331823539517</v>
      </c>
      <c r="O86" s="71">
        <f>SQRT('Calculation (table 3.2)'!Q86)</f>
        <v>3.6610002477960784E-4</v>
      </c>
      <c r="P86" s="71">
        <f t="shared" si="10"/>
        <v>3.6610002477960784E-4</v>
      </c>
      <c r="Q86" s="44"/>
    </row>
    <row r="87" spans="1:17" x14ac:dyDescent="0.25">
      <c r="A87" s="43" t="str">
        <f>'Calculation (table 3.2)'!A87</f>
        <v>Energy</v>
      </c>
      <c r="B87" s="43" t="str">
        <f>'Calculation (table 3.2)'!B87</f>
        <v>1.A.5</v>
      </c>
      <c r="C87" s="44" t="str">
        <f>'Calculation (table 3.2)'!C87</f>
        <v>Other energy, Gaseous</v>
      </c>
      <c r="D87" s="44" t="str">
        <f>'Calculation (table 3.2)'!D87</f>
        <v>N2O</v>
      </c>
      <c r="E87" s="45">
        <f>'Calculation (table 3.2)'!E87</f>
        <v>0.30255600000000182</v>
      </c>
      <c r="F87" s="45">
        <f>'Calculation (table 3.2)'!F87</f>
        <v>1.3910640000000019</v>
      </c>
      <c r="G87" s="71">
        <f>'Calculation (table 3.2)'!G87</f>
        <v>20</v>
      </c>
      <c r="H87" s="71">
        <f t="shared" si="5"/>
        <v>20</v>
      </c>
      <c r="I87" s="71">
        <f>'Calculation (table 3.2)'!I87</f>
        <v>60</v>
      </c>
      <c r="J87" s="71">
        <f t="shared" si="6"/>
        <v>60</v>
      </c>
      <c r="K87" s="71">
        <f>'Calculation (table 3.2)'!K87</f>
        <v>63.245553203367585</v>
      </c>
      <c r="L87" s="71">
        <f t="shared" si="7"/>
        <v>63.245553203367585</v>
      </c>
      <c r="M87" s="72">
        <f>'Calculation (table 3.2)'!L87</f>
        <v>7.6864926603707718E-6</v>
      </c>
      <c r="N87" s="75">
        <f t="shared" si="8"/>
        <v>359.77075318287967</v>
      </c>
      <c r="O87" s="71">
        <f>SQRT('Calculation (table 3.2)'!Q87)</f>
        <v>1.4537971989177563E-3</v>
      </c>
      <c r="P87" s="71">
        <f t="shared" si="10"/>
        <v>1.4537971989177563E-3</v>
      </c>
      <c r="Q87" s="44"/>
    </row>
    <row r="88" spans="1:17" x14ac:dyDescent="0.25">
      <c r="A88" s="43" t="str">
        <f>'Calculation (table 3.2)'!A88</f>
        <v>Energy</v>
      </c>
      <c r="B88" s="43" t="str">
        <f>'Calculation (table 3.2)'!B88</f>
        <v>1.A.5</v>
      </c>
      <c r="C88" s="44" t="str">
        <f>'Calculation (table 3.2)'!C88</f>
        <v>Other energy, Peat</v>
      </c>
      <c r="D88" s="44" t="str">
        <f>'Calculation (table 3.2)'!D88</f>
        <v xml:space="preserve">CO2 </v>
      </c>
      <c r="E88" s="45">
        <f>'Calculation (table 3.2)'!E88</f>
        <v>23.965078999999999</v>
      </c>
      <c r="F88" s="45">
        <f>'Calculation (table 3.2)'!F88</f>
        <v>0</v>
      </c>
      <c r="G88" s="71">
        <f>'Calculation (table 3.2)'!G88</f>
        <v>10</v>
      </c>
      <c r="H88" s="71">
        <f t="shared" si="5"/>
        <v>10</v>
      </c>
      <c r="I88" s="71">
        <f>'Calculation (table 3.2)'!I88</f>
        <v>2</v>
      </c>
      <c r="J88" s="71">
        <f t="shared" si="6"/>
        <v>2</v>
      </c>
      <c r="K88" s="71">
        <f>'Calculation (table 3.2)'!K88</f>
        <v>10.198039027185569</v>
      </c>
      <c r="L88" s="71">
        <f t="shared" si="7"/>
        <v>10.198039027185569</v>
      </c>
      <c r="M88" s="72">
        <f>'Calculation (table 3.2)'!L88</f>
        <v>0</v>
      </c>
      <c r="N88" s="75">
        <f t="shared" si="8"/>
        <v>-100</v>
      </c>
      <c r="O88" s="71">
        <f>SQRT('Calculation (table 3.2)'!Q88)</f>
        <v>0</v>
      </c>
      <c r="P88" s="71">
        <f t="shared" si="10"/>
        <v>0</v>
      </c>
      <c r="Q88" s="44"/>
    </row>
    <row r="89" spans="1:17" x14ac:dyDescent="0.25">
      <c r="A89" s="43" t="str">
        <f>'Calculation (table 3.2)'!A89</f>
        <v>Energy</v>
      </c>
      <c r="B89" s="43" t="str">
        <f>'Calculation (table 3.2)'!B89</f>
        <v>1.A.5</v>
      </c>
      <c r="C89" s="44" t="str">
        <f>'Calculation (table 3.2)'!C89</f>
        <v>Other energy, Peat</v>
      </c>
      <c r="D89" s="44" t="str">
        <f>'Calculation (table 3.2)'!D89</f>
        <v>CH4</v>
      </c>
      <c r="E89" s="45">
        <f>'Calculation (table 3.2)'!E89</f>
        <v>0.28135599999999999</v>
      </c>
      <c r="F89" s="45">
        <f>'Calculation (table 3.2)'!F89</f>
        <v>0</v>
      </c>
      <c r="G89" s="71">
        <f>'Calculation (table 3.2)'!G89</f>
        <v>10</v>
      </c>
      <c r="H89" s="71">
        <f t="shared" si="5"/>
        <v>10</v>
      </c>
      <c r="I89" s="71">
        <f>'Calculation (table 3.2)'!I89</f>
        <v>60</v>
      </c>
      <c r="J89" s="71">
        <f t="shared" si="6"/>
        <v>60</v>
      </c>
      <c r="K89" s="71">
        <f>'Calculation (table 3.2)'!K89</f>
        <v>60.827625302982199</v>
      </c>
      <c r="L89" s="71">
        <f t="shared" si="7"/>
        <v>60.827625302982199</v>
      </c>
      <c r="M89" s="72">
        <f>'Calculation (table 3.2)'!L89</f>
        <v>0</v>
      </c>
      <c r="N89" s="75">
        <f t="shared" si="8"/>
        <v>-100</v>
      </c>
      <c r="O89" s="71">
        <f>SQRT('Calculation (table 3.2)'!Q89)</f>
        <v>0</v>
      </c>
      <c r="P89" s="71">
        <f t="shared" si="10"/>
        <v>0</v>
      </c>
      <c r="Q89" s="44"/>
    </row>
    <row r="90" spans="1:17" x14ac:dyDescent="0.25">
      <c r="A90" s="43" t="str">
        <f>'Calculation (table 3.2)'!A90</f>
        <v>Energy</v>
      </c>
      <c r="B90" s="43" t="str">
        <f>'Calculation (table 3.2)'!B90</f>
        <v>1.A.5</v>
      </c>
      <c r="C90" s="44" t="str">
        <f>'Calculation (table 3.2)'!C90</f>
        <v>Other energy, Peat</v>
      </c>
      <c r="D90" s="44" t="str">
        <f>'Calculation (table 3.2)'!D90</f>
        <v>N2O</v>
      </c>
      <c r="E90" s="45">
        <f>'Calculation (table 3.2)'!E90</f>
        <v>0.141458</v>
      </c>
      <c r="F90" s="45">
        <f>'Calculation (table 3.2)'!F90</f>
        <v>0</v>
      </c>
      <c r="G90" s="71">
        <f>'Calculation (table 3.2)'!G90</f>
        <v>10</v>
      </c>
      <c r="H90" s="71">
        <f t="shared" si="5"/>
        <v>10</v>
      </c>
      <c r="I90" s="71">
        <f>'Calculation (table 3.2)'!I90</f>
        <v>60</v>
      </c>
      <c r="J90" s="71">
        <f t="shared" si="6"/>
        <v>60</v>
      </c>
      <c r="K90" s="71">
        <f>'Calculation (table 3.2)'!K90</f>
        <v>60.827625302982199</v>
      </c>
      <c r="L90" s="71">
        <f t="shared" si="7"/>
        <v>60.827625302982199</v>
      </c>
      <c r="M90" s="72">
        <f>'Calculation (table 3.2)'!L90</f>
        <v>0</v>
      </c>
      <c r="N90" s="75">
        <f t="shared" si="8"/>
        <v>-100</v>
      </c>
      <c r="O90" s="71">
        <f>SQRT('Calculation (table 3.2)'!Q90)</f>
        <v>0</v>
      </c>
      <c r="P90" s="71">
        <f t="shared" si="10"/>
        <v>0</v>
      </c>
      <c r="Q90" s="44"/>
    </row>
    <row r="91" spans="1:17" x14ac:dyDescent="0.25">
      <c r="A91" s="43" t="str">
        <f>'Calculation (table 3.2)'!A91</f>
        <v>Energy</v>
      </c>
      <c r="B91" s="43" t="str">
        <f>'Calculation (table 3.2)'!B91</f>
        <v>1.A.5</v>
      </c>
      <c r="C91" s="44" t="str">
        <f>'Calculation (table 3.2)'!C91</f>
        <v>Other energy, Biomass</v>
      </c>
      <c r="D91" s="44" t="str">
        <f>'Calculation (table 3.2)'!D91</f>
        <v>CH4</v>
      </c>
      <c r="E91" s="45">
        <f>'Calculation (table 3.2)'!E91</f>
        <v>0.34927200000000003</v>
      </c>
      <c r="F91" s="45">
        <f>'Calculation (table 3.2)'!F91</f>
        <v>0.62325000000000008</v>
      </c>
      <c r="G91" s="71">
        <f>'Calculation (table 3.2)'!G91</f>
        <v>10</v>
      </c>
      <c r="H91" s="71">
        <f t="shared" si="5"/>
        <v>10</v>
      </c>
      <c r="I91" s="71">
        <f>'Calculation (table 3.2)'!I91</f>
        <v>60</v>
      </c>
      <c r="J91" s="71">
        <f t="shared" si="6"/>
        <v>60</v>
      </c>
      <c r="K91" s="71">
        <f>'Calculation (table 3.2)'!K91</f>
        <v>60.827625302982199</v>
      </c>
      <c r="L91" s="71">
        <f t="shared" si="7"/>
        <v>60.827625302982199</v>
      </c>
      <c r="M91" s="72">
        <f>'Calculation (table 3.2)'!L91</f>
        <v>1.4272508194034334E-6</v>
      </c>
      <c r="N91" s="75">
        <f t="shared" si="8"/>
        <v>78.442589156874874</v>
      </c>
      <c r="O91" s="71">
        <f>SQRT('Calculation (table 3.2)'!Q91)</f>
        <v>4.7568477345611592E-4</v>
      </c>
      <c r="P91" s="71">
        <f t="shared" si="10"/>
        <v>4.7568477345611592E-4</v>
      </c>
      <c r="Q91" s="44"/>
    </row>
    <row r="92" spans="1:17" x14ac:dyDescent="0.25">
      <c r="A92" s="43" t="str">
        <f>'Calculation (table 3.2)'!A92</f>
        <v>Energy</v>
      </c>
      <c r="B92" s="43" t="str">
        <f>'Calculation (table 3.2)'!B92</f>
        <v>1.A.5</v>
      </c>
      <c r="C92" s="44" t="str">
        <f>'Calculation (table 3.2)'!C92</f>
        <v>Other energy, Biomass</v>
      </c>
      <c r="D92" s="44" t="str">
        <f>'Calculation (table 3.2)'!D92</f>
        <v>N2O</v>
      </c>
      <c r="E92" s="45">
        <f>'Calculation (table 3.2)'!E92</f>
        <v>0.25278200000000006</v>
      </c>
      <c r="F92" s="45">
        <f>'Calculation (table 3.2)'!F92</f>
        <v>0.12367000000000002</v>
      </c>
      <c r="G92" s="71">
        <f>'Calculation (table 3.2)'!G92</f>
        <v>10</v>
      </c>
      <c r="H92" s="71">
        <f t="shared" si="5"/>
        <v>10</v>
      </c>
      <c r="I92" s="71">
        <f>'Calculation (table 3.2)'!I92</f>
        <v>60</v>
      </c>
      <c r="J92" s="71">
        <f t="shared" si="6"/>
        <v>60</v>
      </c>
      <c r="K92" s="71">
        <f>'Calculation (table 3.2)'!K92</f>
        <v>60.827625302982199</v>
      </c>
      <c r="L92" s="71">
        <f t="shared" si="7"/>
        <v>60.827625302982199</v>
      </c>
      <c r="M92" s="72">
        <f>'Calculation (table 3.2)'!L92</f>
        <v>5.6195876350326953E-8</v>
      </c>
      <c r="N92" s="75">
        <f t="shared" si="8"/>
        <v>-51.076421580650532</v>
      </c>
      <c r="O92" s="71">
        <f>SQRT('Calculation (table 3.2)'!Q92)</f>
        <v>3.5001159443427353E-5</v>
      </c>
      <c r="P92" s="71">
        <f t="shared" si="10"/>
        <v>3.5001159443427353E-5</v>
      </c>
      <c r="Q92" s="44"/>
    </row>
    <row r="93" spans="1:17" x14ac:dyDescent="0.25">
      <c r="A93" s="43" t="str">
        <f>'Calculation (table 3.2)'!A93</f>
        <v>Energy</v>
      </c>
      <c r="B93" s="43" t="str">
        <f>'Calculation (table 3.2)'!B93</f>
        <v>1.B.2</v>
      </c>
      <c r="C93" s="44" t="str">
        <f>'Calculation (table 3.2)'!C93</f>
        <v>Oil and Natural gas and other emissions from energy production</v>
      </c>
      <c r="D93" s="44" t="str">
        <f>'Calculation (table 3.2)'!D93</f>
        <v xml:space="preserve">CO2 </v>
      </c>
      <c r="E93" s="45">
        <f>'Calculation (table 3.2)'!E93</f>
        <v>111.49343999999999</v>
      </c>
      <c r="F93" s="45">
        <f>'Calculation (table 3.2)'!F93</f>
        <v>104.15489599999999</v>
      </c>
      <c r="G93" s="71">
        <f>'Calculation (table 3.2)'!G93</f>
        <v>55</v>
      </c>
      <c r="H93" s="71">
        <f t="shared" si="5"/>
        <v>55</v>
      </c>
      <c r="I93" s="71">
        <f>'Calculation (table 3.2)'!I93</f>
        <v>20</v>
      </c>
      <c r="J93" s="71">
        <f t="shared" si="6"/>
        <v>20</v>
      </c>
      <c r="K93" s="71">
        <f>'Calculation (table 3.2)'!K93</f>
        <v>58.523499553598128</v>
      </c>
      <c r="L93" s="71">
        <f t="shared" si="7"/>
        <v>58.523499553598128</v>
      </c>
      <c r="M93" s="72">
        <f>'Calculation (table 3.2)'!L93</f>
        <v>3.689724649983063E-2</v>
      </c>
      <c r="N93" s="75">
        <f t="shared" si="8"/>
        <v>-6.5820410599942019</v>
      </c>
      <c r="O93" s="71">
        <f>SQRT('Calculation (table 3.2)'!Q93)</f>
        <v>0.15046899079773191</v>
      </c>
      <c r="P93" s="71">
        <f t="shared" si="10"/>
        <v>0.15046899079773191</v>
      </c>
      <c r="Q93" s="44"/>
    </row>
    <row r="94" spans="1:17" x14ac:dyDescent="0.25">
      <c r="A94" s="43" t="str">
        <f>'Calculation (table 3.2)'!A94</f>
        <v>Energy</v>
      </c>
      <c r="B94" s="43" t="str">
        <f>'Calculation (table 3.2)'!B94</f>
        <v>1.B.2</v>
      </c>
      <c r="C94" s="44" t="str">
        <f>'Calculation (table 3.2)'!C94</f>
        <v>Oil and Natural gas and other emissions from energy production</v>
      </c>
      <c r="D94" s="44" t="str">
        <f>'Calculation (table 3.2)'!D94</f>
        <v>CH4</v>
      </c>
      <c r="E94" s="45">
        <f>'Calculation (table 3.2)'!E94</f>
        <v>10.859326999999999</v>
      </c>
      <c r="F94" s="45">
        <f>'Calculation (table 3.2)'!F94</f>
        <v>32.975655000000003</v>
      </c>
      <c r="G94" s="71">
        <f>'Calculation (table 3.2)'!G94</f>
        <v>25</v>
      </c>
      <c r="H94" s="71">
        <f t="shared" si="5"/>
        <v>25</v>
      </c>
      <c r="I94" s="71">
        <f>'Calculation (table 3.2)'!I94</f>
        <v>100</v>
      </c>
      <c r="J94" s="71">
        <f t="shared" si="6"/>
        <v>100</v>
      </c>
      <c r="K94" s="71">
        <f>'Calculation (table 3.2)'!K94</f>
        <v>103.07764064044152</v>
      </c>
      <c r="L94" s="71">
        <f t="shared" si="7"/>
        <v>103.07764064044152</v>
      </c>
      <c r="M94" s="72">
        <f>'Calculation (table 3.2)'!L94</f>
        <v>1.1473338393917813E-2</v>
      </c>
      <c r="N94" s="75">
        <f t="shared" si="8"/>
        <v>203.66205014362313</v>
      </c>
      <c r="O94" s="71">
        <f>SQRT('Calculation (table 3.2)'!Q94)</f>
        <v>8.3906369597442979E-2</v>
      </c>
      <c r="P94" s="71">
        <f t="shared" si="10"/>
        <v>8.3906369597442979E-2</v>
      </c>
      <c r="Q94" s="44"/>
    </row>
    <row r="95" spans="1:17" x14ac:dyDescent="0.25">
      <c r="A95" s="43" t="str">
        <f>'Calculation (table 3.2)'!A95</f>
        <v>Energy</v>
      </c>
      <c r="B95" s="43" t="str">
        <f>'Calculation (table 3.2)'!B95</f>
        <v>1.B.2</v>
      </c>
      <c r="C95" s="44" t="str">
        <f>'Calculation (table 3.2)'!C95</f>
        <v>Oil and Natural gas and other emissions from energy production</v>
      </c>
      <c r="D95" s="44" t="str">
        <f>'Calculation (table 3.2)'!D95</f>
        <v>N2O</v>
      </c>
      <c r="E95" s="45">
        <f>'Calculation (table 3.2)'!E95</f>
        <v>0.67467200000000016</v>
      </c>
      <c r="F95" s="45">
        <f>'Calculation (table 3.2)'!F95</f>
        <v>1.144722</v>
      </c>
      <c r="G95" s="71">
        <f>'Calculation (table 3.2)'!G95</f>
        <v>90</v>
      </c>
      <c r="H95" s="71">
        <f t="shared" si="5"/>
        <v>90</v>
      </c>
      <c r="I95" s="71">
        <f>'Calculation (table 3.2)'!I95</f>
        <v>60</v>
      </c>
      <c r="J95" s="71">
        <f t="shared" si="6"/>
        <v>60</v>
      </c>
      <c r="K95" s="71">
        <f>'Calculation (table 3.2)'!K95</f>
        <v>108.16653826391968</v>
      </c>
      <c r="L95" s="71">
        <f t="shared" si="7"/>
        <v>108.16653826391968</v>
      </c>
      <c r="M95" s="72">
        <f>'Calculation (table 3.2)'!L95</f>
        <v>1.5225091917012127E-5</v>
      </c>
      <c r="N95" s="75">
        <f t="shared" si="8"/>
        <v>69.670891929708034</v>
      </c>
      <c r="O95" s="71">
        <f>SQRT('Calculation (table 3.2)'!Q95)</f>
        <v>3.0565393476474508E-3</v>
      </c>
      <c r="P95" s="71">
        <f t="shared" si="10"/>
        <v>3.0565393476474508E-3</v>
      </c>
      <c r="Q95" s="44"/>
    </row>
    <row r="96" spans="1:17" x14ac:dyDescent="0.25">
      <c r="A96" s="43" t="str">
        <f>'Calculation (table 3.2)'!A96</f>
        <v>IPPU</v>
      </c>
      <c r="B96" s="43" t="str">
        <f>'Calculation (table 3.2)'!B96</f>
        <v>2.A.1</v>
      </c>
      <c r="C96" s="44" t="str">
        <f>'Calculation (table 3.2)'!C96</f>
        <v>Cement production</v>
      </c>
      <c r="D96" s="44" t="str">
        <f>'Calculation (table 3.2)'!D96</f>
        <v xml:space="preserve">CO2 </v>
      </c>
      <c r="E96" s="45">
        <f>'Calculation (table 3.2)'!E96</f>
        <v>729.17914799999994</v>
      </c>
      <c r="F96" s="45">
        <f>'Calculation (table 3.2)'!F96</f>
        <v>553.242436</v>
      </c>
      <c r="G96" s="71">
        <f>'Calculation (table 3.2)'!G96</f>
        <v>2</v>
      </c>
      <c r="H96" s="71">
        <f t="shared" si="5"/>
        <v>2</v>
      </c>
      <c r="I96" s="71">
        <f>'Calculation (table 3.2)'!I96</f>
        <v>5</v>
      </c>
      <c r="J96" s="71">
        <f t="shared" si="6"/>
        <v>5</v>
      </c>
      <c r="K96" s="71">
        <f>'Calculation (table 3.2)'!K96</f>
        <v>5.3851648071345037</v>
      </c>
      <c r="L96" s="71">
        <f t="shared" si="7"/>
        <v>5.3851648071345037</v>
      </c>
      <c r="M96" s="72">
        <f>'Calculation (table 3.2)'!L96</f>
        <v>8.8146073309339022E-3</v>
      </c>
      <c r="N96" s="75">
        <f t="shared" si="8"/>
        <v>-24.128050353957729</v>
      </c>
      <c r="O96" s="71">
        <f>SQRT('Calculation (table 3.2)'!Q96)</f>
        <v>3.0263752093257698E-2</v>
      </c>
      <c r="P96" s="71">
        <f t="shared" si="10"/>
        <v>3.0263752093257698E-2</v>
      </c>
      <c r="Q96" s="44"/>
    </row>
    <row r="97" spans="1:17" x14ac:dyDescent="0.25">
      <c r="A97" s="43" t="str">
        <f>'Calculation (table 3.2)'!A97</f>
        <v>IPPU</v>
      </c>
      <c r="B97" s="43" t="str">
        <f>'Calculation (table 3.2)'!B97</f>
        <v>2.A.2</v>
      </c>
      <c r="C97" s="44" t="str">
        <f>'Calculation (table 3.2)'!C97</f>
        <v>Lime production</v>
      </c>
      <c r="D97" s="44" t="str">
        <f>'Calculation (table 3.2)'!D97</f>
        <v xml:space="preserve">CO2 </v>
      </c>
      <c r="E97" s="45">
        <f>'Calculation (table 3.2)'!E97</f>
        <v>400.60235999999998</v>
      </c>
      <c r="F97" s="45">
        <f>'Calculation (table 3.2)'!F97</f>
        <v>386.32902999999999</v>
      </c>
      <c r="G97" s="71">
        <f>'Calculation (table 3.2)'!G97</f>
        <v>2</v>
      </c>
      <c r="H97" s="71">
        <f t="shared" si="5"/>
        <v>2</v>
      </c>
      <c r="I97" s="71">
        <f>'Calculation (table 3.2)'!I97</f>
        <v>3</v>
      </c>
      <c r="J97" s="71">
        <f t="shared" si="6"/>
        <v>3</v>
      </c>
      <c r="K97" s="71">
        <f>'Calculation (table 3.2)'!K97</f>
        <v>3.6055512754639891</v>
      </c>
      <c r="L97" s="71">
        <f t="shared" si="7"/>
        <v>3.6055512754639891</v>
      </c>
      <c r="M97" s="72">
        <f>'Calculation (table 3.2)'!L97</f>
        <v>1.9267796118646434E-3</v>
      </c>
      <c r="N97" s="75">
        <f t="shared" si="8"/>
        <v>-3.5629670279526033</v>
      </c>
      <c r="O97" s="71">
        <f>SQRT('Calculation (table 3.2)'!Q97)</f>
        <v>3.438476419990974E-2</v>
      </c>
      <c r="P97" s="71">
        <f t="shared" si="10"/>
        <v>3.438476419990974E-2</v>
      </c>
      <c r="Q97" s="44"/>
    </row>
    <row r="98" spans="1:17" x14ac:dyDescent="0.25">
      <c r="A98" s="43" t="str">
        <f>'Calculation (table 3.2)'!A98</f>
        <v>IPPU</v>
      </c>
      <c r="B98" s="43" t="str">
        <f>'Calculation (table 3.2)'!B98</f>
        <v>2.A.3</v>
      </c>
      <c r="C98" s="44" t="str">
        <f>'Calculation (table 3.2)'!C98</f>
        <v>Glass production</v>
      </c>
      <c r="D98" s="44" t="str">
        <f>'Calculation (table 3.2)'!D98</f>
        <v xml:space="preserve">CO2 </v>
      </c>
      <c r="E98" s="45">
        <f>'Calculation (table 3.2)'!E98</f>
        <v>20.977893999999999</v>
      </c>
      <c r="F98" s="45">
        <f>'Calculation (table 3.2)'!F98</f>
        <v>2.1244230000000002</v>
      </c>
      <c r="G98" s="71">
        <f>'Calculation (table 3.2)'!G98</f>
        <v>5</v>
      </c>
      <c r="H98" s="71">
        <f t="shared" si="5"/>
        <v>5</v>
      </c>
      <c r="I98" s="71">
        <f>'Calculation (table 3.2)'!I98</f>
        <v>3</v>
      </c>
      <c r="J98" s="71">
        <f t="shared" si="6"/>
        <v>3</v>
      </c>
      <c r="K98" s="71">
        <f>'Calculation (table 3.2)'!K98</f>
        <v>5.8309518948453007</v>
      </c>
      <c r="L98" s="71">
        <f t="shared" si="7"/>
        <v>5.8309518948453007</v>
      </c>
      <c r="M98" s="72">
        <f>'Calculation (table 3.2)'!L98</f>
        <v>1.5238243493623497E-7</v>
      </c>
      <c r="N98" s="75">
        <f t="shared" si="8"/>
        <v>-89.873039686443263</v>
      </c>
      <c r="O98" s="71">
        <f>SQRT('Calculation (table 3.2)'!Q98)</f>
        <v>5.6212548979741163E-4</v>
      </c>
      <c r="P98" s="71">
        <f t="shared" si="10"/>
        <v>5.6212548979741163E-4</v>
      </c>
      <c r="Q98" s="44"/>
    </row>
    <row r="99" spans="1:17" x14ac:dyDescent="0.25">
      <c r="A99" s="43" t="str">
        <f>'Calculation (table 3.2)'!A99</f>
        <v>IPPU</v>
      </c>
      <c r="B99" s="43" t="str">
        <f>'Calculation (table 3.2)'!B99</f>
        <v>2.A.4</v>
      </c>
      <c r="C99" s="44" t="str">
        <f>'Calculation (table 3.2)'!C99</f>
        <v>Other process uses of carbonates</v>
      </c>
      <c r="D99" s="44" t="str">
        <f>'Calculation (table 3.2)'!D99</f>
        <v xml:space="preserve">CO2 </v>
      </c>
      <c r="E99" s="45">
        <f>'Calculation (table 3.2)'!E99</f>
        <v>63.143932000000007</v>
      </c>
      <c r="F99" s="45">
        <f>'Calculation (table 3.2)'!F99</f>
        <v>138.89757</v>
      </c>
      <c r="G99" s="71">
        <f>'Calculation (table 3.2)'!G99</f>
        <v>4.5</v>
      </c>
      <c r="H99" s="71">
        <f t="shared" si="5"/>
        <v>4.5</v>
      </c>
      <c r="I99" s="71">
        <f>'Calculation (table 3.2)'!I99</f>
        <v>2.5</v>
      </c>
      <c r="J99" s="71">
        <f t="shared" si="6"/>
        <v>2.5</v>
      </c>
      <c r="K99" s="71">
        <f>'Calculation (table 3.2)'!K99</f>
        <v>5.1478150704935004</v>
      </c>
      <c r="L99" s="71">
        <f t="shared" si="7"/>
        <v>5.1478150704935004</v>
      </c>
      <c r="M99" s="72">
        <f>'Calculation (table 3.2)'!L99</f>
        <v>5.0770234839850879E-4</v>
      </c>
      <c r="N99" s="75">
        <f t="shared" si="8"/>
        <v>119.96978268632365</v>
      </c>
      <c r="O99" s="71">
        <f>SQRT('Calculation (table 3.2)'!Q99)</f>
        <v>1.6081854683534572E-2</v>
      </c>
      <c r="P99" s="71">
        <f t="shared" si="10"/>
        <v>1.6081854683534572E-2</v>
      </c>
      <c r="Q99" s="44"/>
    </row>
    <row r="100" spans="1:17" x14ac:dyDescent="0.25">
      <c r="A100" s="43" t="str">
        <f>'Calculation (table 3.2)'!A100</f>
        <v>IPPU</v>
      </c>
      <c r="B100" s="43" t="str">
        <f>'Calculation (table 3.2)'!B100</f>
        <v>2.B.1</v>
      </c>
      <c r="C100" s="44" t="str">
        <f>'Calculation (table 3.2)'!C100</f>
        <v>Ammonia production</v>
      </c>
      <c r="D100" s="44" t="str">
        <f>'Calculation (table 3.2)'!D100</f>
        <v xml:space="preserve">CO2 </v>
      </c>
      <c r="E100" s="45">
        <f>'Calculation (table 3.2)'!E100</f>
        <v>92.953199999999995</v>
      </c>
      <c r="F100" s="45">
        <f>'Calculation (table 3.2)'!F100</f>
        <v>0</v>
      </c>
      <c r="G100" s="71">
        <f>'Calculation (table 3.2)'!G100</f>
        <v>3</v>
      </c>
      <c r="H100" s="71">
        <f t="shared" si="5"/>
        <v>3</v>
      </c>
      <c r="I100" s="71">
        <f>'Calculation (table 3.2)'!I100</f>
        <v>15</v>
      </c>
      <c r="J100" s="71">
        <f t="shared" si="6"/>
        <v>15</v>
      </c>
      <c r="K100" s="71">
        <f>'Calculation (table 3.2)'!K100</f>
        <v>15.297058540778355</v>
      </c>
      <c r="L100" s="71">
        <f t="shared" si="7"/>
        <v>15.297058540778355</v>
      </c>
      <c r="M100" s="72">
        <f>'Calculation (table 3.2)'!L100</f>
        <v>0</v>
      </c>
      <c r="N100" s="75">
        <f t="shared" si="8"/>
        <v>-100</v>
      </c>
      <c r="O100" s="71">
        <f>SQRT('Calculation (table 3.2)'!Q100)</f>
        <v>0</v>
      </c>
      <c r="P100" s="71">
        <f t="shared" si="10"/>
        <v>0</v>
      </c>
      <c r="Q100" s="44"/>
    </row>
    <row r="101" spans="1:17" x14ac:dyDescent="0.25">
      <c r="A101" s="43" t="str">
        <f>'Calculation (table 3.2)'!A101</f>
        <v>IPPU</v>
      </c>
      <c r="B101" s="43" t="str">
        <f>'Calculation (table 3.2)'!B101</f>
        <v>2.B.2</v>
      </c>
      <c r="C101" s="44" t="str">
        <f>'Calculation (table 3.2)'!C101</f>
        <v>Nitric acid production</v>
      </c>
      <c r="D101" s="44" t="str">
        <f>'Calculation (table 3.2)'!D101</f>
        <v>N2O</v>
      </c>
      <c r="E101" s="45">
        <f>'Calculation (table 3.2)'!E101</f>
        <v>1591.6329000000003</v>
      </c>
      <c r="F101" s="45">
        <f>'Calculation (table 3.2)'!F101</f>
        <v>218.318376</v>
      </c>
      <c r="G101" s="71">
        <f>'Calculation (table 3.2)'!G101</f>
        <v>3</v>
      </c>
      <c r="H101" s="71">
        <f t="shared" si="5"/>
        <v>3</v>
      </c>
      <c r="I101" s="71">
        <f>'Calculation (table 3.2)'!I101</f>
        <v>15</v>
      </c>
      <c r="J101" s="71">
        <f t="shared" si="6"/>
        <v>15</v>
      </c>
      <c r="K101" s="71">
        <f>'Calculation (table 3.2)'!K101</f>
        <v>15.297058540778355</v>
      </c>
      <c r="L101" s="71">
        <f t="shared" si="7"/>
        <v>15.297058540778355</v>
      </c>
      <c r="M101" s="72">
        <f>'Calculation (table 3.2)'!L101</f>
        <v>1.1075681138372592E-2</v>
      </c>
      <c r="N101" s="75">
        <f t="shared" si="8"/>
        <v>-86.283371247226682</v>
      </c>
      <c r="O101" s="71">
        <f>SQRT('Calculation (table 3.2)'!Q101)</f>
        <v>8.2439481460917327E-2</v>
      </c>
      <c r="P101" s="71">
        <f t="shared" si="10"/>
        <v>8.2439481460917327E-2</v>
      </c>
      <c r="Q101" s="44"/>
    </row>
    <row r="102" spans="1:17" x14ac:dyDescent="0.25">
      <c r="A102" s="43" t="str">
        <f>'Calculation (table 3.2)'!A102</f>
        <v>IPPU</v>
      </c>
      <c r="B102" s="43" t="str">
        <f>'Calculation (table 3.2)'!B102</f>
        <v>2.B.11a</v>
      </c>
      <c r="C102" s="44" t="str">
        <f>'Calculation (table 3.2)'!C102</f>
        <v>Phosphoric acid production</v>
      </c>
      <c r="D102" s="44" t="str">
        <f>'Calculation (table 3.2)'!D102</f>
        <v xml:space="preserve">CO2 </v>
      </c>
      <c r="E102" s="45">
        <f>'Calculation (table 3.2)'!E102</f>
        <v>24.539000000000001</v>
      </c>
      <c r="F102" s="45">
        <f>'Calculation (table 3.2)'!F102</f>
        <v>33.04663</v>
      </c>
      <c r="G102" s="71">
        <f>'Calculation (table 3.2)'!G102</f>
        <v>7</v>
      </c>
      <c r="H102" s="71">
        <f t="shared" si="5"/>
        <v>7</v>
      </c>
      <c r="I102" s="71">
        <f>'Calculation (table 3.2)'!I102</f>
        <v>0</v>
      </c>
      <c r="J102" s="71">
        <f t="shared" si="6"/>
        <v>0</v>
      </c>
      <c r="K102" s="71">
        <f>'Calculation (table 3.2)'!K102</f>
        <v>7</v>
      </c>
      <c r="L102" s="71">
        <f t="shared" si="7"/>
        <v>7</v>
      </c>
      <c r="M102" s="72">
        <f>'Calculation (table 3.2)'!L102</f>
        <v>5.3140353437567946E-5</v>
      </c>
      <c r="N102" s="75">
        <f t="shared" si="8"/>
        <v>34.669831696483143</v>
      </c>
      <c r="O102" s="71">
        <f>SQRT('Calculation (table 3.2)'!Q102)</f>
        <v>5.7103436977888845E-3</v>
      </c>
      <c r="P102" s="71">
        <f t="shared" si="10"/>
        <v>5.7103436977888845E-3</v>
      </c>
      <c r="Q102" s="44"/>
    </row>
    <row r="103" spans="1:17" x14ac:dyDescent="0.25">
      <c r="A103" s="43" t="str">
        <f>'Calculation (table 3.2)'!A103</f>
        <v>IPPU</v>
      </c>
      <c r="B103" s="43" t="str">
        <f>'Calculation (table 3.2)'!B103</f>
        <v>2.B.10</v>
      </c>
      <c r="C103" s="44" t="str">
        <f>'Calculation (table 3.2)'!C103</f>
        <v>Hydrogen production</v>
      </c>
      <c r="D103" s="44" t="str">
        <f>'Calculation (table 3.2)'!D103</f>
        <v xml:space="preserve">CO2 </v>
      </c>
      <c r="E103" s="45">
        <f>'Calculation (table 3.2)'!E103</f>
        <v>116.21842999999998</v>
      </c>
      <c r="F103" s="45">
        <f>'Calculation (table 3.2)'!F103</f>
        <v>937.84591</v>
      </c>
      <c r="G103" s="71">
        <f>'Calculation (table 3.2)'!G103</f>
        <v>5</v>
      </c>
      <c r="H103" s="71">
        <f t="shared" si="5"/>
        <v>5</v>
      </c>
      <c r="I103" s="71">
        <f>'Calculation (table 3.2)'!I103</f>
        <v>3</v>
      </c>
      <c r="J103" s="71">
        <f t="shared" si="6"/>
        <v>3</v>
      </c>
      <c r="K103" s="71">
        <f>'Calculation (table 3.2)'!K103</f>
        <v>5.8309518948453007</v>
      </c>
      <c r="L103" s="71">
        <f t="shared" si="7"/>
        <v>5.8309518948453007</v>
      </c>
      <c r="M103" s="72">
        <f>'Calculation (table 3.2)'!L103</f>
        <v>2.9697226899161485E-2</v>
      </c>
      <c r="N103" s="75">
        <f t="shared" si="8"/>
        <v>706.96831819187378</v>
      </c>
      <c r="O103" s="71">
        <f>SQRT('Calculation (table 3.2)'!Q103)</f>
        <v>0.13499198326367076</v>
      </c>
      <c r="P103" s="71">
        <f t="shared" si="10"/>
        <v>0.13499198326367076</v>
      </c>
      <c r="Q103" s="44"/>
    </row>
    <row r="104" spans="1:17" x14ac:dyDescent="0.25">
      <c r="A104" s="43" t="str">
        <f>'Calculation (table 3.2)'!A104</f>
        <v>IPPU</v>
      </c>
      <c r="B104" s="43" t="str">
        <f>'Calculation (table 3.2)'!B104</f>
        <v>2.B.11b</v>
      </c>
      <c r="C104" s="44" t="str">
        <f>'Calculation (table 3.2)'!C104</f>
        <v>Limestone and dolomite use</v>
      </c>
      <c r="D104" s="44" t="str">
        <f>'Calculation (table 3.2)'!D104</f>
        <v xml:space="preserve">CO2 </v>
      </c>
      <c r="E104" s="45">
        <f>'Calculation (table 3.2)'!E104</f>
        <v>36.520000000000003</v>
      </c>
      <c r="F104" s="45">
        <f>'Calculation (table 3.2)'!F104</f>
        <v>81.70975</v>
      </c>
      <c r="G104" s="71">
        <f>'Calculation (table 3.2)'!G104</f>
        <v>5</v>
      </c>
      <c r="H104" s="71">
        <f t="shared" si="5"/>
        <v>5</v>
      </c>
      <c r="I104" s="71">
        <f>'Calculation (table 3.2)'!I104</f>
        <v>3</v>
      </c>
      <c r="J104" s="71">
        <f t="shared" si="6"/>
        <v>3</v>
      </c>
      <c r="K104" s="71">
        <f>'Calculation (table 3.2)'!K104</f>
        <v>5.8309518948453007</v>
      </c>
      <c r="L104" s="71">
        <f t="shared" si="7"/>
        <v>5.8309518948453007</v>
      </c>
      <c r="M104" s="72">
        <f>'Calculation (table 3.2)'!L104</f>
        <v>2.2542427578100578E-4</v>
      </c>
      <c r="N104" s="75">
        <f t="shared" si="8"/>
        <v>123.73973165388826</v>
      </c>
      <c r="O104" s="71">
        <f>SQRT('Calculation (table 3.2)'!Q104)</f>
        <v>1.0586523095512602E-2</v>
      </c>
      <c r="P104" s="71">
        <f t="shared" si="10"/>
        <v>1.0586523095512602E-2</v>
      </c>
      <c r="Q104" s="44"/>
    </row>
    <row r="105" spans="1:17" x14ac:dyDescent="0.25">
      <c r="A105" s="43" t="str">
        <f>'Calculation (table 3.2)'!A105</f>
        <v>IPPU</v>
      </c>
      <c r="B105" s="43" t="str">
        <f>'Calculation (table 3.2)'!B105</f>
        <v>2.C.1</v>
      </c>
      <c r="C105" s="44" t="str">
        <f>'Calculation (table 3.2)'!C105</f>
        <v>Iron and steel production</v>
      </c>
      <c r="D105" s="44" t="str">
        <f>'Calculation (table 3.2)'!D105</f>
        <v xml:space="preserve">CO2 </v>
      </c>
      <c r="E105" s="45">
        <f>'Calculation (table 3.2)'!E105</f>
        <v>1966.6233339999999</v>
      </c>
      <c r="F105" s="45">
        <f>'Calculation (table 3.2)'!F105</f>
        <v>2170.9871079999994</v>
      </c>
      <c r="G105" s="71">
        <f>'Calculation (table 3.2)'!G105</f>
        <v>4</v>
      </c>
      <c r="H105" s="71">
        <f t="shared" si="5"/>
        <v>4</v>
      </c>
      <c r="I105" s="71">
        <f>'Calculation (table 3.2)'!I105</f>
        <v>0</v>
      </c>
      <c r="J105" s="71">
        <f t="shared" si="6"/>
        <v>0</v>
      </c>
      <c r="K105" s="71">
        <f>'Calculation (table 3.2)'!K105</f>
        <v>4</v>
      </c>
      <c r="L105" s="71">
        <f t="shared" si="7"/>
        <v>4</v>
      </c>
      <c r="M105" s="72">
        <f>'Calculation (table 3.2)'!L105</f>
        <v>7.4887351986087355E-2</v>
      </c>
      <c r="N105" s="75">
        <f t="shared" si="8"/>
        <v>10.391607303078988</v>
      </c>
      <c r="O105" s="71">
        <f>SQRT('Calculation (table 3.2)'!Q105)</f>
        <v>0.2143651915948328</v>
      </c>
      <c r="P105" s="71">
        <f t="shared" si="10"/>
        <v>0.2143651915948328</v>
      </c>
      <c r="Q105" s="44"/>
    </row>
    <row r="106" spans="1:17" x14ac:dyDescent="0.25">
      <c r="A106" s="43" t="str">
        <f>'Calculation (table 3.2)'!A106</f>
        <v>IPPU</v>
      </c>
      <c r="B106" s="43" t="str">
        <f>'Calculation (table 3.2)'!B106</f>
        <v>2.C.1</v>
      </c>
      <c r="C106" s="44" t="str">
        <f>'Calculation (table 3.2)'!C106</f>
        <v>Iron and steel production</v>
      </c>
      <c r="D106" s="44" t="str">
        <f>'Calculation (table 3.2)'!D106</f>
        <v>CH4</v>
      </c>
      <c r="E106" s="45">
        <f>'Calculation (table 3.2)'!E106</f>
        <v>1.2179999999999999E-3</v>
      </c>
      <c r="F106" s="45">
        <f>'Calculation (table 3.2)'!F106</f>
        <v>1.9120000000000001E-3</v>
      </c>
      <c r="G106" s="71">
        <f>'Calculation (table 3.2)'!G106</f>
        <v>3</v>
      </c>
      <c r="H106" s="71">
        <f t="shared" si="5"/>
        <v>3</v>
      </c>
      <c r="I106" s="71">
        <f>'Calculation (table 3.2)'!I106</f>
        <v>20</v>
      </c>
      <c r="J106" s="71">
        <f t="shared" si="6"/>
        <v>20</v>
      </c>
      <c r="K106" s="71">
        <f>'Calculation (table 3.2)'!K106</f>
        <v>20.223748416156685</v>
      </c>
      <c r="L106" s="71">
        <f t="shared" si="7"/>
        <v>20.223748416156685</v>
      </c>
      <c r="M106" s="72">
        <f>'Calculation (table 3.2)'!L106</f>
        <v>1.4848175307682221E-12</v>
      </c>
      <c r="N106" s="75">
        <f t="shared" si="8"/>
        <v>56.978653530377684</v>
      </c>
      <c r="O106" s="71">
        <f>SQRT('Calculation (table 3.2)'!Q106)</f>
        <v>4.5457401111772203E-7</v>
      </c>
      <c r="P106" s="71">
        <f t="shared" si="10"/>
        <v>4.5457401111772203E-7</v>
      </c>
      <c r="Q106" s="44"/>
    </row>
    <row r="107" spans="1:17" x14ac:dyDescent="0.25">
      <c r="A107" s="43" t="str">
        <f>'Calculation (table 3.2)'!A107</f>
        <v>IPPU</v>
      </c>
      <c r="B107" s="43" t="str">
        <f>'Calculation (table 3.2)'!B107</f>
        <v>2.C.8</v>
      </c>
      <c r="C107" s="44" t="str">
        <f>'Calculation (table 3.2)'!C107</f>
        <v>Other Metal Industry</v>
      </c>
      <c r="D107" s="44" t="str">
        <f>'Calculation (table 3.2)'!D107</f>
        <v xml:space="preserve">CO2 </v>
      </c>
      <c r="E107" s="45">
        <f>'Calculation (table 3.2)'!E107</f>
        <v>8.9094580000000008</v>
      </c>
      <c r="F107" s="45">
        <f>'Calculation (table 3.2)'!F107</f>
        <v>17.187139999999999</v>
      </c>
      <c r="G107" s="71">
        <f>'Calculation (table 3.2)'!G107</f>
        <v>5</v>
      </c>
      <c r="H107" s="71">
        <f t="shared" si="5"/>
        <v>5</v>
      </c>
      <c r="I107" s="71">
        <f>'Calculation (table 3.2)'!I107</f>
        <v>0</v>
      </c>
      <c r="J107" s="71">
        <f t="shared" si="6"/>
        <v>0</v>
      </c>
      <c r="K107" s="71">
        <f>'Calculation (table 3.2)'!K107</f>
        <v>5</v>
      </c>
      <c r="L107" s="71">
        <f t="shared" si="7"/>
        <v>5</v>
      </c>
      <c r="M107" s="72">
        <f>'Calculation (table 3.2)'!L107</f>
        <v>7.3336679183145623E-6</v>
      </c>
      <c r="N107" s="75">
        <f t="shared" si="8"/>
        <v>92.908928915765671</v>
      </c>
      <c r="O107" s="71">
        <f>SQRT('Calculation (table 3.2)'!Q107)</f>
        <v>2.1213417997109634E-3</v>
      </c>
      <c r="P107" s="71">
        <f t="shared" si="10"/>
        <v>2.1213417997109634E-3</v>
      </c>
      <c r="Q107" s="44"/>
    </row>
    <row r="108" spans="1:17" x14ac:dyDescent="0.25">
      <c r="A108" s="43" t="str">
        <f>'Calculation (table 3.2)'!A108</f>
        <v>IPPU</v>
      </c>
      <c r="B108" s="43" t="str">
        <f>'Calculation (table 3.2)'!B108</f>
        <v>2.D.1</v>
      </c>
      <c r="C108" s="44" t="str">
        <f>'Calculation (table 3.2)'!C108</f>
        <v>Lubricant use</v>
      </c>
      <c r="D108" s="44" t="str">
        <f>'Calculation (table 3.2)'!D108</f>
        <v xml:space="preserve">CO2 </v>
      </c>
      <c r="E108" s="45">
        <f>'Calculation (table 3.2)'!E108</f>
        <v>207.52799999999999</v>
      </c>
      <c r="F108" s="45">
        <f>'Calculation (table 3.2)'!F108</f>
        <v>73.647810000000007</v>
      </c>
      <c r="G108" s="71">
        <f>'Calculation (table 3.2)'!G108</f>
        <v>20</v>
      </c>
      <c r="H108" s="71">
        <f t="shared" si="5"/>
        <v>20</v>
      </c>
      <c r="I108" s="71">
        <f>'Calculation (table 3.2)'!I108</f>
        <v>7</v>
      </c>
      <c r="J108" s="71">
        <f t="shared" si="6"/>
        <v>7</v>
      </c>
      <c r="K108" s="71">
        <f>'Calculation (table 3.2)'!K108</f>
        <v>21.189620100417091</v>
      </c>
      <c r="L108" s="71">
        <f t="shared" si="7"/>
        <v>21.189620100417091</v>
      </c>
      <c r="M108" s="72">
        <f>'Calculation (table 3.2)'!L108</f>
        <v>2.4184661761693623E-3</v>
      </c>
      <c r="N108" s="75">
        <f t="shared" si="8"/>
        <v>-64.511868278015484</v>
      </c>
      <c r="O108" s="71">
        <f>SQRT('Calculation (table 3.2)'!Q108)</f>
        <v>3.6708777580577924E-2</v>
      </c>
      <c r="P108" s="71">
        <f t="shared" si="10"/>
        <v>3.6708777580577924E-2</v>
      </c>
      <c r="Q108" s="44"/>
    </row>
    <row r="109" spans="1:17" x14ac:dyDescent="0.25">
      <c r="A109" s="43" t="str">
        <f>'Calculation (table 3.2)'!A109</f>
        <v>IPPU</v>
      </c>
      <c r="B109" s="43" t="str">
        <f>'Calculation (table 3.2)'!B109</f>
        <v>2.D.1</v>
      </c>
      <c r="C109" s="44" t="str">
        <f>'Calculation (table 3.2)'!C109</f>
        <v>Lubricant use</v>
      </c>
      <c r="D109" s="44" t="str">
        <f>'Calculation (table 3.2)'!D109</f>
        <v>CH4</v>
      </c>
      <c r="E109" s="45">
        <f>'Calculation (table 3.2)'!E109</f>
        <v>0.28299999999999997</v>
      </c>
      <c r="F109" s="45">
        <f>'Calculation (table 3.2)'!F109</f>
        <v>0.10050000000000001</v>
      </c>
      <c r="G109" s="71">
        <f>'Calculation (table 3.2)'!G109</f>
        <v>20</v>
      </c>
      <c r="H109" s="71">
        <f t="shared" si="5"/>
        <v>20</v>
      </c>
      <c r="I109" s="71">
        <f>'Calculation (table 3.2)'!I109</f>
        <v>60</v>
      </c>
      <c r="J109" s="71">
        <f t="shared" si="6"/>
        <v>60</v>
      </c>
      <c r="K109" s="71">
        <f>'Calculation (table 3.2)'!K109</f>
        <v>63.245553203367585</v>
      </c>
      <c r="L109" s="71">
        <f t="shared" si="7"/>
        <v>63.245553203367585</v>
      </c>
      <c r="M109" s="72">
        <f>'Calculation (table 3.2)'!L109</f>
        <v>4.0120479738753802E-8</v>
      </c>
      <c r="N109" s="75">
        <f t="shared" si="8"/>
        <v>-64.487632508833912</v>
      </c>
      <c r="O109" s="71">
        <f>SQRT('Calculation (table 3.2)'!Q109)</f>
        <v>7.7025918755077959E-5</v>
      </c>
      <c r="P109" s="71">
        <f t="shared" si="10"/>
        <v>7.7025918755077959E-5</v>
      </c>
      <c r="Q109" s="44"/>
    </row>
    <row r="110" spans="1:17" x14ac:dyDescent="0.25">
      <c r="A110" s="43" t="str">
        <f>'Calculation (table 3.2)'!A110</f>
        <v>IPPU</v>
      </c>
      <c r="B110" s="43" t="str">
        <f>'Calculation (table 3.2)'!B110</f>
        <v>2.D.1</v>
      </c>
      <c r="C110" s="44" t="str">
        <f>'Calculation (table 3.2)'!C110</f>
        <v>Lubricant use</v>
      </c>
      <c r="D110" s="44" t="str">
        <f>'Calculation (table 3.2)'!D110</f>
        <v>N2O</v>
      </c>
      <c r="E110" s="45">
        <f>'Calculation (table 3.2)'!E110</f>
        <v>1.68668</v>
      </c>
      <c r="F110" s="45">
        <f>'Calculation (table 3.2)'!F110</f>
        <v>0.59868200000000016</v>
      </c>
      <c r="G110" s="71">
        <f>'Calculation (table 3.2)'!G110</f>
        <v>20</v>
      </c>
      <c r="H110" s="71">
        <f t="shared" si="5"/>
        <v>20</v>
      </c>
      <c r="I110" s="71">
        <f>'Calculation (table 3.2)'!I110</f>
        <v>60</v>
      </c>
      <c r="J110" s="71">
        <f t="shared" si="6"/>
        <v>60</v>
      </c>
      <c r="K110" s="71">
        <f>'Calculation (table 3.2)'!K110</f>
        <v>63.245553203367585</v>
      </c>
      <c r="L110" s="71">
        <f t="shared" si="7"/>
        <v>63.245553203367585</v>
      </c>
      <c r="M110" s="72">
        <f>'Calculation (table 3.2)'!L110</f>
        <v>1.4237259324714546E-6</v>
      </c>
      <c r="N110" s="75">
        <f t="shared" si="8"/>
        <v>-64.505300353356873</v>
      </c>
      <c r="O110" s="71">
        <f>SQRT('Calculation (table 3.2)'!Q110)</f>
        <v>4.5921846277194615E-4</v>
      </c>
      <c r="P110" s="71">
        <f t="shared" si="10"/>
        <v>4.5921846277194615E-4</v>
      </c>
      <c r="Q110" s="44"/>
    </row>
    <row r="111" spans="1:17" x14ac:dyDescent="0.25">
      <c r="A111" s="43" t="str">
        <f>'Calculation (table 3.2)'!A111</f>
        <v>IPPU</v>
      </c>
      <c r="B111" s="43" t="str">
        <f>'Calculation (table 3.2)'!B111</f>
        <v>2.D.2</v>
      </c>
      <c r="C111" s="44" t="str">
        <f>'Calculation (table 3.2)'!C111</f>
        <v>Paraffin wax use</v>
      </c>
      <c r="D111" s="44" t="str">
        <f>'Calculation (table 3.2)'!D111</f>
        <v xml:space="preserve">CO2 </v>
      </c>
      <c r="E111" s="45">
        <f>'Calculation (table 3.2)'!E111</f>
        <v>10.165459000000004</v>
      </c>
      <c r="F111" s="45">
        <f>'Calculation (table 3.2)'!F111</f>
        <v>25.039194000000002</v>
      </c>
      <c r="G111" s="71">
        <f>'Calculation (table 3.2)'!G111</f>
        <v>20</v>
      </c>
      <c r="H111" s="71">
        <f t="shared" si="5"/>
        <v>20</v>
      </c>
      <c r="I111" s="71">
        <f>'Calculation (table 3.2)'!I111</f>
        <v>100</v>
      </c>
      <c r="J111" s="71">
        <f t="shared" si="6"/>
        <v>100</v>
      </c>
      <c r="K111" s="71">
        <f>'Calculation (table 3.2)'!K111</f>
        <v>101.9803902718557</v>
      </c>
      <c r="L111" s="71">
        <f t="shared" si="7"/>
        <v>101.9803902718557</v>
      </c>
      <c r="M111" s="72">
        <f>'Calculation (table 3.2)'!L111</f>
        <v>6.4751231394364096E-3</v>
      </c>
      <c r="N111" s="75">
        <f t="shared" si="8"/>
        <v>146.31641325787643</v>
      </c>
      <c r="O111" s="71">
        <f>SQRT('Calculation (table 3.2)'!Q111)</f>
        <v>3.6062624336328446E-2</v>
      </c>
      <c r="P111" s="71">
        <f t="shared" si="10"/>
        <v>3.6062624336328446E-2</v>
      </c>
      <c r="Q111" s="44"/>
    </row>
    <row r="112" spans="1:17" x14ac:dyDescent="0.25">
      <c r="A112" s="43" t="str">
        <f>'Calculation (table 3.2)'!A112</f>
        <v>IPPU</v>
      </c>
      <c r="B112" s="43" t="str">
        <f>'Calculation (table 3.2)'!B112</f>
        <v>2.D.4</v>
      </c>
      <c r="C112" s="44" t="str">
        <f>'Calculation (table 3.2)'!C112</f>
        <v>Other non energy products</v>
      </c>
      <c r="D112" s="44" t="str">
        <f>'Calculation (table 3.2)'!D112</f>
        <v xml:space="preserve">CO2 </v>
      </c>
      <c r="E112" s="45">
        <f>'Calculation (table 3.2)'!E112</f>
        <v>0</v>
      </c>
      <c r="F112" s="45">
        <f>'Calculation (table 3.2)'!F112</f>
        <v>8.2838840000000005</v>
      </c>
      <c r="G112" s="71">
        <f>'Calculation (table 3.2)'!G112</f>
        <v>20</v>
      </c>
      <c r="H112" s="71">
        <f t="shared" si="5"/>
        <v>20</v>
      </c>
      <c r="I112" s="71">
        <f>'Calculation (table 3.2)'!I112</f>
        <v>2</v>
      </c>
      <c r="J112" s="71">
        <f t="shared" si="6"/>
        <v>2</v>
      </c>
      <c r="K112" s="71">
        <f>'Calculation (table 3.2)'!K112</f>
        <v>20.09975124224178</v>
      </c>
      <c r="L112" s="71">
        <f t="shared" si="7"/>
        <v>20.09975124224178</v>
      </c>
      <c r="M112" s="72">
        <f>'Calculation (table 3.2)'!L112</f>
        <v>2.7531088678391413E-5</v>
      </c>
      <c r="N112" s="75" t="str">
        <f t="shared" si="8"/>
        <v>NA</v>
      </c>
      <c r="O112" s="71">
        <f>SQRT('Calculation (table 3.2)'!Q112)</f>
        <v>4.1101883314496358E-3</v>
      </c>
      <c r="P112" s="71">
        <f t="shared" si="10"/>
        <v>4.1101883314496358E-3</v>
      </c>
      <c r="Q112" s="44"/>
    </row>
    <row r="113" spans="1:17" x14ac:dyDescent="0.25">
      <c r="A113" s="43" t="str">
        <f>'Calculation (table 3.2)'!A113</f>
        <v>IPPU</v>
      </c>
      <c r="B113" s="43" t="str">
        <f>'Calculation (table 3.2)'!B113</f>
        <v>2.F.1</v>
      </c>
      <c r="C113" s="44" t="str">
        <f>'Calculation (table 3.2)'!C113</f>
        <v>Refrigeration and air conditioning</v>
      </c>
      <c r="D113" s="44" t="str">
        <f>'Calculation (table 3.2)'!D113</f>
        <v>HFCs</v>
      </c>
      <c r="E113" s="45">
        <f>'Calculation (table 3.2)'!E113</f>
        <v>1.0557E-2</v>
      </c>
      <c r="F113" s="45">
        <f>'Calculation (table 3.2)'!F113</f>
        <v>1340.065873</v>
      </c>
      <c r="G113" s="71">
        <f>'Calculation (table 3.2)'!G113</f>
        <v>20</v>
      </c>
      <c r="H113" s="71">
        <f t="shared" si="5"/>
        <v>20</v>
      </c>
      <c r="I113" s="71">
        <f>'Calculation (table 3.2)'!I113</f>
        <v>0</v>
      </c>
      <c r="J113" s="71">
        <f t="shared" si="6"/>
        <v>0</v>
      </c>
      <c r="K113" s="71">
        <f>'Calculation (table 3.2)'!K113</f>
        <v>20</v>
      </c>
      <c r="L113" s="71">
        <f t="shared" si="7"/>
        <v>20</v>
      </c>
      <c r="M113" s="72">
        <f>'Calculation (table 3.2)'!L113</f>
        <v>0.71332310039898916</v>
      </c>
      <c r="N113" s="75">
        <f t="shared" si="8"/>
        <v>12693523.879890118</v>
      </c>
      <c r="O113" s="71">
        <f>SQRT('Calculation (table 3.2)'!Q113)</f>
        <v>0.66159646125209048</v>
      </c>
      <c r="P113" s="71">
        <f t="shared" si="10"/>
        <v>0.66159646125209048</v>
      </c>
      <c r="Q113" s="44"/>
    </row>
    <row r="114" spans="1:17" x14ac:dyDescent="0.25">
      <c r="A114" s="43" t="str">
        <f>'Calculation (table 3.2)'!A114</f>
        <v>IPPU</v>
      </c>
      <c r="B114" s="43" t="str">
        <f>'Calculation (table 3.2)'!B114</f>
        <v>2.F.1</v>
      </c>
      <c r="C114" s="44" t="str">
        <f>'Calculation (table 3.2)'!C114</f>
        <v>Refrigeration and air conditioning</v>
      </c>
      <c r="D114" s="44" t="str">
        <f>'Calculation (table 3.2)'!D114</f>
        <v>PFCs</v>
      </c>
      <c r="E114" s="45">
        <f>'Calculation (table 3.2)'!E114</f>
        <v>0</v>
      </c>
      <c r="F114" s="45">
        <f>'Calculation (table 3.2)'!F114</f>
        <v>0.90651099999999984</v>
      </c>
      <c r="G114" s="71">
        <f>'Calculation (table 3.2)'!G114</f>
        <v>20</v>
      </c>
      <c r="H114" s="71">
        <f t="shared" si="5"/>
        <v>20</v>
      </c>
      <c r="I114" s="71">
        <f>'Calculation (table 3.2)'!I114</f>
        <v>0</v>
      </c>
      <c r="J114" s="71">
        <f t="shared" si="6"/>
        <v>0</v>
      </c>
      <c r="K114" s="71">
        <f>'Calculation (table 3.2)'!K114</f>
        <v>20</v>
      </c>
      <c r="L114" s="71">
        <f t="shared" si="7"/>
        <v>20</v>
      </c>
      <c r="M114" s="72">
        <f>'Calculation (table 3.2)'!L114</f>
        <v>3.2642254814667912E-7</v>
      </c>
      <c r="N114" s="75" t="str">
        <f t="shared" si="8"/>
        <v>NA</v>
      </c>
      <c r="O114" s="71">
        <f>SQRT('Calculation (table 3.2)'!Q114)</f>
        <v>4.4754849874913095E-4</v>
      </c>
      <c r="P114" s="71">
        <f t="shared" si="10"/>
        <v>4.4754849874913095E-4</v>
      </c>
      <c r="Q114" s="44"/>
    </row>
    <row r="115" spans="1:17" x14ac:dyDescent="0.25">
      <c r="A115" s="43" t="str">
        <f>'Calculation (table 3.2)'!A115</f>
        <v>IPPU</v>
      </c>
      <c r="B115" s="43" t="str">
        <f>'Calculation (table 3.2)'!B115</f>
        <v>2.F.2</v>
      </c>
      <c r="C115" s="44" t="str">
        <f>'Calculation (table 3.2)'!C115</f>
        <v>Foam blowing agents</v>
      </c>
      <c r="D115" s="44" t="str">
        <f>'Calculation (table 3.2)'!D115</f>
        <v>HFCs</v>
      </c>
      <c r="E115" s="45">
        <f>'Calculation (table 3.2)'!E115</f>
        <v>0</v>
      </c>
      <c r="F115" s="45">
        <f>'Calculation (table 3.2)'!F115</f>
        <v>5.5966749999999994</v>
      </c>
      <c r="G115" s="71">
        <f>'Calculation (table 3.2)'!G115</f>
        <v>16</v>
      </c>
      <c r="H115" s="71">
        <f t="shared" si="5"/>
        <v>16</v>
      </c>
      <c r="I115" s="71">
        <f>'Calculation (table 3.2)'!I115</f>
        <v>0</v>
      </c>
      <c r="J115" s="71">
        <f t="shared" si="6"/>
        <v>0</v>
      </c>
      <c r="K115" s="71">
        <f>'Calculation (table 3.2)'!K115</f>
        <v>16</v>
      </c>
      <c r="L115" s="71">
        <f t="shared" si="7"/>
        <v>16</v>
      </c>
      <c r="M115" s="72">
        <f>'Calculation (table 3.2)'!L115</f>
        <v>7.9629528472983246E-6</v>
      </c>
      <c r="N115" s="75" t="str">
        <f t="shared" si="8"/>
        <v>NA</v>
      </c>
      <c r="O115" s="71">
        <f>SQRT('Calculation (table 3.2)'!Q115)</f>
        <v>2.2104826035088754E-3</v>
      </c>
      <c r="P115" s="71">
        <f t="shared" si="10"/>
        <v>2.2104826035088754E-3</v>
      </c>
      <c r="Q115" s="44"/>
    </row>
    <row r="116" spans="1:17" x14ac:dyDescent="0.25">
      <c r="A116" s="43" t="str">
        <f>'Calculation (table 3.2)'!A116</f>
        <v>IPPU</v>
      </c>
      <c r="B116" s="43" t="str">
        <f>'Calculation (table 3.2)'!B116</f>
        <v>2.F.4</v>
      </c>
      <c r="C116" s="44" t="str">
        <f>'Calculation (table 3.2)'!C116</f>
        <v>Aerosols</v>
      </c>
      <c r="D116" s="44" t="str">
        <f>'Calculation (table 3.2)'!D116</f>
        <v>HFCs</v>
      </c>
      <c r="E116" s="45">
        <f>'Calculation (table 3.2)'!E116</f>
        <v>0</v>
      </c>
      <c r="F116" s="45">
        <f>'Calculation (table 3.2)'!F116</f>
        <v>42.290779999999998</v>
      </c>
      <c r="G116" s="71">
        <f>'Calculation (table 3.2)'!G116</f>
        <v>35</v>
      </c>
      <c r="H116" s="71">
        <f t="shared" si="5"/>
        <v>35</v>
      </c>
      <c r="I116" s="71">
        <f>'Calculation (table 3.2)'!I116</f>
        <v>0</v>
      </c>
      <c r="J116" s="71">
        <f t="shared" si="6"/>
        <v>0</v>
      </c>
      <c r="K116" s="71">
        <f>'Calculation (table 3.2)'!K116</f>
        <v>35</v>
      </c>
      <c r="L116" s="71">
        <f t="shared" si="7"/>
        <v>35</v>
      </c>
      <c r="M116" s="72">
        <f>'Calculation (table 3.2)'!L116</f>
        <v>2.1757123741911327E-3</v>
      </c>
      <c r="N116" s="75" t="str">
        <f t="shared" si="8"/>
        <v>NA</v>
      </c>
      <c r="O116" s="71">
        <f>SQRT('Calculation (table 3.2)'!Q116)</f>
        <v>3.6538504689824065E-2</v>
      </c>
      <c r="P116" s="71">
        <f t="shared" si="10"/>
        <v>3.6538504689824065E-2</v>
      </c>
      <c r="Q116" s="44"/>
    </row>
    <row r="117" spans="1:17" x14ac:dyDescent="0.25">
      <c r="A117" s="43" t="str">
        <f>'Calculation (table 3.2)'!A117</f>
        <v>IPPU</v>
      </c>
      <c r="B117" s="43" t="str">
        <f>'Calculation (table 3.2)'!B117</f>
        <v>2.G.1</v>
      </c>
      <c r="C117" s="44" t="str">
        <f>'Calculation (table 3.2)'!C117</f>
        <v>Electrical equipment</v>
      </c>
      <c r="D117" s="44" t="str">
        <f>'Calculation (table 3.2)'!D117</f>
        <v>SF6</v>
      </c>
      <c r="E117" s="45">
        <f>'Calculation (table 3.2)'!E117</f>
        <v>45.004898000000004</v>
      </c>
      <c r="F117" s="45">
        <f>'Calculation (table 3.2)'!F117</f>
        <v>11.408429</v>
      </c>
      <c r="G117" s="71">
        <f>'Calculation (table 3.2)'!G117</f>
        <v>35</v>
      </c>
      <c r="H117" s="71">
        <f t="shared" si="5"/>
        <v>35</v>
      </c>
      <c r="I117" s="71">
        <f>'Calculation (table 3.2)'!I117</f>
        <v>0</v>
      </c>
      <c r="J117" s="71">
        <f t="shared" si="6"/>
        <v>0</v>
      </c>
      <c r="K117" s="71">
        <f>'Calculation (table 3.2)'!K117</f>
        <v>35</v>
      </c>
      <c r="L117" s="71">
        <f t="shared" si="7"/>
        <v>35</v>
      </c>
      <c r="M117" s="72">
        <f>'Calculation (table 3.2)'!L117</f>
        <v>1.5832947771358654E-4</v>
      </c>
      <c r="N117" s="75">
        <f t="shared" si="8"/>
        <v>-74.650694686609455</v>
      </c>
      <c r="O117" s="71">
        <f>SQRT('Calculation (table 3.2)'!Q117)</f>
        <v>9.8566859376919731E-3</v>
      </c>
      <c r="P117" s="71">
        <f t="shared" si="10"/>
        <v>9.8566859376919731E-3</v>
      </c>
      <c r="Q117" s="44"/>
    </row>
    <row r="118" spans="1:17" x14ac:dyDescent="0.25">
      <c r="A118" s="43" t="str">
        <f>'Calculation (table 3.2)'!A118</f>
        <v>IPPU</v>
      </c>
      <c r="B118" s="43" t="str">
        <f>'Calculation (table 3.2)'!B118</f>
        <v>2.G.3</v>
      </c>
      <c r="C118" s="44" t="str">
        <f>'Calculation (table 3.2)'!C118</f>
        <v>N2O from product uses</v>
      </c>
      <c r="D118" s="44" t="str">
        <f>'Calculation (table 3.2)'!D118</f>
        <v>N2O</v>
      </c>
      <c r="E118" s="45">
        <f>'Calculation (table 3.2)'!E118</f>
        <v>64.493002000000004</v>
      </c>
      <c r="F118" s="45">
        <f>'Calculation (table 3.2)'!F118</f>
        <v>24.564042000000001</v>
      </c>
      <c r="G118" s="71">
        <f>'Calculation (table 3.2)'!G118</f>
        <v>10</v>
      </c>
      <c r="H118" s="71">
        <f t="shared" si="5"/>
        <v>10</v>
      </c>
      <c r="I118" s="71">
        <f>'Calculation (table 3.2)'!I118</f>
        <v>0</v>
      </c>
      <c r="J118" s="71">
        <f t="shared" si="6"/>
        <v>0</v>
      </c>
      <c r="K118" s="71">
        <f>'Calculation (table 3.2)'!K118</f>
        <v>10</v>
      </c>
      <c r="L118" s="71">
        <f t="shared" si="7"/>
        <v>10</v>
      </c>
      <c r="M118" s="72">
        <f>'Calculation (table 3.2)'!L118</f>
        <v>5.9920256688791081E-5</v>
      </c>
      <c r="N118" s="75">
        <f t="shared" si="8"/>
        <v>-61.912081561965437</v>
      </c>
      <c r="O118" s="71">
        <f>SQRT('Calculation (table 3.2)'!Q118)</f>
        <v>6.0636882069332876E-3</v>
      </c>
      <c r="P118" s="71">
        <f t="shared" si="10"/>
        <v>6.0636882069332876E-3</v>
      </c>
      <c r="Q118" s="44"/>
    </row>
    <row r="119" spans="1:17" x14ac:dyDescent="0.25">
      <c r="A119" s="43" t="str">
        <f>'Calculation (table 3.2)'!A119</f>
        <v>IPPU</v>
      </c>
      <c r="B119" s="43" t="str">
        <f>'Calculation (table 3.2)'!B119</f>
        <v>2.H.3</v>
      </c>
      <c r="C119" s="44" t="str">
        <f>'Calculation (table 3.2)'!C119</f>
        <v>Other Industrial process and product use</v>
      </c>
      <c r="D119" s="44" t="str">
        <f>'Calculation (table 3.2)'!D119</f>
        <v>HFCs</v>
      </c>
      <c r="E119" s="45">
        <f>'Calculation (table 3.2)'!E119</f>
        <v>1.0391000000000001E-2</v>
      </c>
      <c r="F119" s="45">
        <f>'Calculation (table 3.2)'!F119</f>
        <v>2.8113049999999999</v>
      </c>
      <c r="G119" s="71">
        <f>'Calculation (table 3.2)'!G119</f>
        <v>17</v>
      </c>
      <c r="H119" s="71">
        <f t="shared" si="5"/>
        <v>17</v>
      </c>
      <c r="I119" s="71">
        <f>'Calculation (table 3.2)'!I119</f>
        <v>0</v>
      </c>
      <c r="J119" s="71">
        <f t="shared" si="6"/>
        <v>0</v>
      </c>
      <c r="K119" s="71">
        <f>'Calculation (table 3.2)'!K119</f>
        <v>17</v>
      </c>
      <c r="L119" s="71">
        <f t="shared" si="7"/>
        <v>17</v>
      </c>
      <c r="M119" s="72">
        <f>'Calculation (table 3.2)'!L119</f>
        <v>2.268233578488698E-6</v>
      </c>
      <c r="N119" s="75">
        <f t="shared" si="8"/>
        <v>26955.191993070926</v>
      </c>
      <c r="O119" s="71">
        <f>SQRT('Calculation (table 3.2)'!Q119)</f>
        <v>1.179760678507527E-3</v>
      </c>
      <c r="P119" s="71">
        <f>O119</f>
        <v>1.179760678507527E-3</v>
      </c>
      <c r="Q119" s="44"/>
    </row>
    <row r="120" spans="1:17" x14ac:dyDescent="0.25">
      <c r="A120" s="43" t="str">
        <f>'Calculation (table 3.2)'!A120</f>
        <v>IPPU</v>
      </c>
      <c r="B120" s="43" t="str">
        <f>'Calculation (table 3.2)'!B120</f>
        <v>2.H.3</v>
      </c>
      <c r="C120" s="44" t="str">
        <f>'Calculation (table 3.2)'!C120</f>
        <v>Other Industrial process and product use</v>
      </c>
      <c r="D120" s="44" t="str">
        <f>'Calculation (table 3.2)'!D120</f>
        <v>PFCs</v>
      </c>
      <c r="E120" s="45">
        <f>'Calculation (table 3.2)'!E120</f>
        <v>0.20705700000000002</v>
      </c>
      <c r="F120" s="45">
        <f>'Calculation (table 3.2)'!F120</f>
        <v>3.532346</v>
      </c>
      <c r="G120" s="71">
        <f>'Calculation (table 3.2)'!G120</f>
        <v>50</v>
      </c>
      <c r="H120" s="71">
        <f t="shared" si="5"/>
        <v>50</v>
      </c>
      <c r="I120" s="71">
        <f>'Calculation (table 3.2)'!I120</f>
        <v>0</v>
      </c>
      <c r="J120" s="71">
        <f t="shared" si="6"/>
        <v>0</v>
      </c>
      <c r="K120" s="71">
        <f>'Calculation (table 3.2)'!K120</f>
        <v>50</v>
      </c>
      <c r="L120" s="71">
        <f t="shared" si="7"/>
        <v>50</v>
      </c>
      <c r="M120" s="72">
        <f>'Calculation (table 3.2)'!L120</f>
        <v>3.0977080558981298E-5</v>
      </c>
      <c r="N120" s="75">
        <f t="shared" si="8"/>
        <v>1605.9775810525603</v>
      </c>
      <c r="O120" s="71">
        <f>SQRT('Calculation (table 3.2)'!Q120)</f>
        <v>4.3598371927160793E-3</v>
      </c>
      <c r="P120" s="71">
        <f t="shared" ref="P120:P142" si="11">O120</f>
        <v>4.3598371927160793E-3</v>
      </c>
      <c r="Q120" s="44"/>
    </row>
    <row r="121" spans="1:17" x14ac:dyDescent="0.25">
      <c r="A121" s="43" t="str">
        <f>'Calculation (table 3.2)'!A121</f>
        <v>IPPU</v>
      </c>
      <c r="B121" s="43" t="str">
        <f>'Calculation (table 3.2)'!B121</f>
        <v>2.H.3</v>
      </c>
      <c r="C121" s="44" t="str">
        <f>'Calculation (table 3.2)'!C121</f>
        <v>Other Industrial process and product use</v>
      </c>
      <c r="D121" s="44" t="str">
        <f>'Calculation (table 3.2)'!D121</f>
        <v>SF6</v>
      </c>
      <c r="E121" s="45">
        <f>'Calculation (table 3.2)'!E121</f>
        <v>7.4784000000000006</v>
      </c>
      <c r="F121" s="45">
        <f>'Calculation (table 3.2)'!F121</f>
        <v>36.616799999999998</v>
      </c>
      <c r="G121" s="71">
        <f>'Calculation (table 3.2)'!G121</f>
        <v>50</v>
      </c>
      <c r="H121" s="71">
        <f t="shared" si="5"/>
        <v>50</v>
      </c>
      <c r="I121" s="71">
        <f>'Calculation (table 3.2)'!I121</f>
        <v>0</v>
      </c>
      <c r="J121" s="71">
        <f t="shared" si="6"/>
        <v>0</v>
      </c>
      <c r="K121" s="71">
        <f>'Calculation (table 3.2)'!K121</f>
        <v>50</v>
      </c>
      <c r="L121" s="71">
        <f t="shared" si="7"/>
        <v>50</v>
      </c>
      <c r="M121" s="72">
        <f>'Calculation (table 3.2)'!L121</f>
        <v>3.3287010051491774E-3</v>
      </c>
      <c r="N121" s="75">
        <f t="shared" si="8"/>
        <v>389.63414634146335</v>
      </c>
      <c r="O121" s="71">
        <f>SQRT('Calculation (table 3.2)'!Q121)</f>
        <v>4.5194691153767522E-2</v>
      </c>
      <c r="P121" s="71">
        <f t="shared" si="11"/>
        <v>4.5194691153767522E-2</v>
      </c>
      <c r="Q121" s="44"/>
    </row>
    <row r="122" spans="1:17" x14ac:dyDescent="0.25">
      <c r="A122" s="43" t="str">
        <f>'Calculation (table 3.2)'!A122</f>
        <v>AFOLU</v>
      </c>
      <c r="B122" s="43" t="str">
        <f>'Calculation (table 3.2)'!B122</f>
        <v>3.A.1</v>
      </c>
      <c r="C122" s="44" t="str">
        <f>'Calculation (table 3.2)'!C122</f>
        <v>Enteric fermentation</v>
      </c>
      <c r="D122" s="44" t="str">
        <f>'Calculation (table 3.2)'!D122</f>
        <v>CH4</v>
      </c>
      <c r="E122" s="45">
        <f>'Calculation (table 3.2)'!E122</f>
        <v>2422.950562</v>
      </c>
      <c r="F122" s="45">
        <f>'Calculation (table 3.2)'!F122</f>
        <v>2104.5994019999998</v>
      </c>
      <c r="G122" s="71">
        <f>'Calculation (table 3.2)'!G122</f>
        <v>19</v>
      </c>
      <c r="H122" s="71">
        <f t="shared" si="5"/>
        <v>19</v>
      </c>
      <c r="I122" s="71">
        <f>'Calculation (table 3.2)'!I122</f>
        <v>0</v>
      </c>
      <c r="J122" s="71">
        <f t="shared" si="6"/>
        <v>0</v>
      </c>
      <c r="K122" s="71">
        <f>'Calculation (table 3.2)'!K122</f>
        <v>19</v>
      </c>
      <c r="L122" s="71">
        <f t="shared" si="7"/>
        <v>19</v>
      </c>
      <c r="M122" s="72">
        <f>'Calculation (table 3.2)'!L122</f>
        <v>1.5878888159089646</v>
      </c>
      <c r="N122" s="75">
        <f t="shared" si="8"/>
        <v>-13.138987026512849</v>
      </c>
      <c r="O122" s="71">
        <f>SQRT('Calculation (table 3.2)'!Q122)</f>
        <v>0.98709755059976978</v>
      </c>
      <c r="P122" s="71">
        <f t="shared" si="11"/>
        <v>0.98709755059976978</v>
      </c>
      <c r="Q122" s="44"/>
    </row>
    <row r="123" spans="1:17" x14ac:dyDescent="0.25">
      <c r="A123" s="43" t="str">
        <f>'Calculation (table 3.2)'!A123</f>
        <v>AFOLU</v>
      </c>
      <c r="B123" s="43" t="str">
        <f>'Calculation (table 3.2)'!B123</f>
        <v>3.A.2</v>
      </c>
      <c r="C123" s="44" t="str">
        <f>'Calculation (table 3.2)'!C123</f>
        <v>Manure management</v>
      </c>
      <c r="D123" s="44" t="str">
        <f>'Calculation (table 3.2)'!D123</f>
        <v>CH4</v>
      </c>
      <c r="E123" s="45">
        <f>'Calculation (table 3.2)'!E123</f>
        <v>369.61094400000002</v>
      </c>
      <c r="F123" s="45">
        <f>'Calculation (table 3.2)'!F123</f>
        <v>460.86286999999999</v>
      </c>
      <c r="G123" s="71">
        <f>'Calculation (table 3.2)'!G123</f>
        <v>40</v>
      </c>
      <c r="H123" s="71">
        <f t="shared" si="5"/>
        <v>40</v>
      </c>
      <c r="I123" s="71">
        <f>'Calculation (table 3.2)'!I123</f>
        <v>0</v>
      </c>
      <c r="J123" s="71">
        <f t="shared" si="6"/>
        <v>0</v>
      </c>
      <c r="K123" s="71">
        <f>'Calculation (table 3.2)'!K123</f>
        <v>40</v>
      </c>
      <c r="L123" s="71">
        <f t="shared" si="7"/>
        <v>40</v>
      </c>
      <c r="M123" s="72">
        <f>'Calculation (table 3.2)'!L123</f>
        <v>0.33747175136822666</v>
      </c>
      <c r="N123" s="75">
        <f t="shared" si="8"/>
        <v>24.688642877414356</v>
      </c>
      <c r="O123" s="71">
        <f>SQRT('Calculation (table 3.2)'!Q123)</f>
        <v>0.4550600833254444</v>
      </c>
      <c r="P123" s="71">
        <f t="shared" si="11"/>
        <v>0.4550600833254444</v>
      </c>
      <c r="Q123" s="44"/>
    </row>
    <row r="124" spans="1:17" x14ac:dyDescent="0.25">
      <c r="A124" s="43" t="str">
        <f>'Calculation (table 3.2)'!A124</f>
        <v>AFOLU</v>
      </c>
      <c r="B124" s="43" t="str">
        <f>'Calculation (table 3.2)'!B124</f>
        <v>3.A.2</v>
      </c>
      <c r="C124" s="44" t="str">
        <f>'Calculation (table 3.2)'!C124</f>
        <v>Manure management</v>
      </c>
      <c r="D124" s="44" t="str">
        <f>'Calculation (table 3.2)'!D124</f>
        <v>N2O</v>
      </c>
      <c r="E124" s="45">
        <f>'Calculation (table 3.2)'!E124</f>
        <v>285.05790100000002</v>
      </c>
      <c r="F124" s="45">
        <f>'Calculation (table 3.2)'!F124</f>
        <v>284.61906699999997</v>
      </c>
      <c r="G124" s="71">
        <f>'Calculation (table 3.2)'!G124</f>
        <v>120</v>
      </c>
      <c r="H124" s="71">
        <f t="shared" si="5"/>
        <v>120</v>
      </c>
      <c r="I124" s="71">
        <f>'Calculation (table 3.2)'!I124</f>
        <v>0</v>
      </c>
      <c r="J124" s="71">
        <f t="shared" si="6"/>
        <v>0</v>
      </c>
      <c r="K124" s="71">
        <f>'Calculation (table 3.2)'!K124</f>
        <v>120</v>
      </c>
      <c r="L124" s="71">
        <f t="shared" si="7"/>
        <v>120</v>
      </c>
      <c r="M124" s="72">
        <f>'Calculation (table 3.2)'!L124</f>
        <v>1.1584158097669368</v>
      </c>
      <c r="N124" s="75">
        <f t="shared" si="8"/>
        <v>-0.15394556630796302</v>
      </c>
      <c r="O124" s="71">
        <f>SQRT('Calculation (table 3.2)'!Q124)</f>
        <v>0.84310616959680573</v>
      </c>
      <c r="P124" s="71">
        <f t="shared" si="11"/>
        <v>0.84310616959680573</v>
      </c>
      <c r="Q124" s="44"/>
    </row>
    <row r="125" spans="1:17" x14ac:dyDescent="0.25">
      <c r="A125" s="43" t="str">
        <f>'Calculation (table 3.2)'!A125</f>
        <v>AFOLU</v>
      </c>
      <c r="B125" s="43" t="str">
        <f>'Calculation (table 3.2)'!B125</f>
        <v>3.C.4</v>
      </c>
      <c r="C125" s="44" t="str">
        <f>'Calculation (table 3.2)'!C125</f>
        <v>Direct soil emissions</v>
      </c>
      <c r="D125" s="44" t="str">
        <f>'Calculation (table 3.2)'!D125</f>
        <v>N2O</v>
      </c>
      <c r="E125" s="45">
        <f>'Calculation (table 3.2)'!E125</f>
        <v>3313.7488750000007</v>
      </c>
      <c r="F125" s="45">
        <f>'Calculation (table 3.2)'!F125</f>
        <v>3031.3189100000004</v>
      </c>
      <c r="G125" s="71">
        <f>'Calculation (table 3.2)'!G125</f>
        <v>55</v>
      </c>
      <c r="H125" s="71">
        <f t="shared" si="5"/>
        <v>55</v>
      </c>
      <c r="I125" s="71">
        <f>'Calculation (table 3.2)'!I125</f>
        <v>0</v>
      </c>
      <c r="J125" s="71">
        <f t="shared" si="6"/>
        <v>0</v>
      </c>
      <c r="K125" s="71">
        <f>'Calculation (table 3.2)'!K125</f>
        <v>55</v>
      </c>
      <c r="L125" s="71">
        <f t="shared" si="7"/>
        <v>55</v>
      </c>
      <c r="M125" s="72">
        <f>'Calculation (table 3.2)'!L125</f>
        <v>27.603403828744561</v>
      </c>
      <c r="N125" s="75">
        <f t="shared" si="8"/>
        <v>-8.5229743005193832</v>
      </c>
      <c r="O125" s="71">
        <f>SQRT('Calculation (table 3.2)'!Q125)</f>
        <v>4.115582850457379</v>
      </c>
      <c r="P125" s="71">
        <f t="shared" si="11"/>
        <v>4.115582850457379</v>
      </c>
      <c r="Q125" s="44"/>
    </row>
    <row r="126" spans="1:17" x14ac:dyDescent="0.25">
      <c r="A126" s="43" t="str">
        <f>'Calculation (table 3.2)'!A126</f>
        <v>AFOLU</v>
      </c>
      <c r="B126" s="43" t="str">
        <f>'Calculation (table 3.2)'!B126</f>
        <v>3.C.5</v>
      </c>
      <c r="C126" s="44" t="str">
        <f>'Calculation (table 3.2)'!C126</f>
        <v>Indirect emissions</v>
      </c>
      <c r="D126" s="44" t="str">
        <f>'Calculation (table 3.2)'!D126</f>
        <v>N2O</v>
      </c>
      <c r="E126" s="45">
        <f>'Calculation (table 3.2)'!E126</f>
        <v>482.72044899999997</v>
      </c>
      <c r="F126" s="45">
        <f>'Calculation (table 3.2)'!F126</f>
        <v>381.440493</v>
      </c>
      <c r="G126" s="71">
        <f>'Calculation (table 3.2)'!G126</f>
        <v>270</v>
      </c>
      <c r="H126" s="71">
        <f t="shared" si="5"/>
        <v>270</v>
      </c>
      <c r="I126" s="71">
        <f>'Calculation (table 3.2)'!I126</f>
        <v>0</v>
      </c>
      <c r="J126" s="71">
        <f t="shared" si="6"/>
        <v>0</v>
      </c>
      <c r="K126" s="71">
        <f>'Calculation (table 3.2)'!K126</f>
        <v>270</v>
      </c>
      <c r="L126" s="71">
        <f t="shared" si="7"/>
        <v>270</v>
      </c>
      <c r="M126" s="72">
        <f>'Calculation (table 3.2)'!L126</f>
        <v>10.533073652172416</v>
      </c>
      <c r="N126" s="75">
        <f t="shared" si="8"/>
        <v>-20.981078429515623</v>
      </c>
      <c r="O126" s="71">
        <f>SQRT('Calculation (table 3.2)'!Q126)</f>
        <v>2.5423046383968413</v>
      </c>
      <c r="P126" s="71">
        <f t="shared" si="11"/>
        <v>2.5423046383968413</v>
      </c>
      <c r="Q126" s="44"/>
    </row>
    <row r="127" spans="1:17" x14ac:dyDescent="0.25">
      <c r="A127" s="43" t="str">
        <f>'Calculation (table 3.2)'!A127</f>
        <v>AFOLU</v>
      </c>
      <c r="B127" s="43" t="str">
        <f>'Calculation (table 3.2)'!B127</f>
        <v>3.C.1.b</v>
      </c>
      <c r="C127" s="44" t="str">
        <f>'Calculation (table 3.2)'!C127</f>
        <v>Field burning of agricultural residues</v>
      </c>
      <c r="D127" s="44" t="str">
        <f>'Calculation (table 3.2)'!D127</f>
        <v>CH4</v>
      </c>
      <c r="E127" s="45">
        <f>'Calculation (table 3.2)'!E127</f>
        <v>3.0727450000000003</v>
      </c>
      <c r="F127" s="45">
        <f>'Calculation (table 3.2)'!F127</f>
        <v>1.9403899999999998</v>
      </c>
      <c r="G127" s="71">
        <f>'Calculation (table 3.2)'!G127</f>
        <v>55</v>
      </c>
      <c r="H127" s="71">
        <f t="shared" si="5"/>
        <v>55</v>
      </c>
      <c r="I127" s="71">
        <f>'Calculation (table 3.2)'!I127</f>
        <v>0</v>
      </c>
      <c r="J127" s="71">
        <f t="shared" si="6"/>
        <v>0</v>
      </c>
      <c r="K127" s="71">
        <f>'Calculation (table 3.2)'!K127</f>
        <v>55</v>
      </c>
      <c r="L127" s="71">
        <f t="shared" si="7"/>
        <v>55</v>
      </c>
      <c r="M127" s="72">
        <f>'Calculation (table 3.2)'!L127</f>
        <v>1.1310386270637961E-5</v>
      </c>
      <c r="N127" s="75">
        <f t="shared" si="8"/>
        <v>-36.851577335574554</v>
      </c>
      <c r="O127" s="71">
        <f>SQRT('Calculation (table 3.2)'!Q127)</f>
        <v>2.6344426450330138E-3</v>
      </c>
      <c r="P127" s="71">
        <f t="shared" si="11"/>
        <v>2.6344426450330138E-3</v>
      </c>
      <c r="Q127" s="44"/>
    </row>
    <row r="128" spans="1:17" x14ac:dyDescent="0.25">
      <c r="A128" s="43" t="str">
        <f>'Calculation (table 3.2)'!A128</f>
        <v>AFOLU</v>
      </c>
      <c r="B128" s="43" t="str">
        <f>'Calculation (table 3.2)'!B128</f>
        <v>3.C.1.b</v>
      </c>
      <c r="C128" s="44" t="str">
        <f>'Calculation (table 3.2)'!C128</f>
        <v>Field burning of agricultural residues</v>
      </c>
      <c r="D128" s="44" t="str">
        <f>'Calculation (table 3.2)'!D128</f>
        <v>N2O</v>
      </c>
      <c r="E128" s="45">
        <f>'Calculation (table 3.2)'!E128</f>
        <v>0.94959199999999999</v>
      </c>
      <c r="F128" s="45">
        <f>'Calculation (table 3.2)'!F128</f>
        <v>0.59965199999999985</v>
      </c>
      <c r="G128" s="71">
        <f>'Calculation (table 3.2)'!G128</f>
        <v>45</v>
      </c>
      <c r="H128" s="71">
        <f t="shared" si="5"/>
        <v>45</v>
      </c>
      <c r="I128" s="71">
        <f>'Calculation (table 3.2)'!I128</f>
        <v>0</v>
      </c>
      <c r="J128" s="71">
        <f t="shared" si="6"/>
        <v>0</v>
      </c>
      <c r="K128" s="71">
        <f>'Calculation (table 3.2)'!K128</f>
        <v>45</v>
      </c>
      <c r="L128" s="71">
        <f t="shared" si="7"/>
        <v>45</v>
      </c>
      <c r="M128" s="72">
        <f>'Calculation (table 3.2)'!L128</f>
        <v>7.230987373093523E-7</v>
      </c>
      <c r="N128" s="75">
        <f t="shared" si="8"/>
        <v>-36.851616273094145</v>
      </c>
      <c r="O128" s="71">
        <f>SQRT('Calculation (table 3.2)'!Q128)</f>
        <v>6.6611441321374608E-4</v>
      </c>
      <c r="P128" s="71">
        <f t="shared" si="11"/>
        <v>6.6611441321374608E-4</v>
      </c>
      <c r="Q128" s="44"/>
    </row>
    <row r="129" spans="1:17" x14ac:dyDescent="0.25">
      <c r="A129" s="43" t="str">
        <f>'Calculation (table 3.2)'!A129</f>
        <v>AFOLU</v>
      </c>
      <c r="B129" s="43" t="str">
        <f>'Calculation (table 3.2)'!B129</f>
        <v>3.C.2</v>
      </c>
      <c r="C129" s="44" t="str">
        <f>'Calculation (table 3.2)'!C129</f>
        <v>Liming</v>
      </c>
      <c r="D129" s="44" t="str">
        <f>'Calculation (table 3.2)'!D129</f>
        <v xml:space="preserve">CO2 </v>
      </c>
      <c r="E129" s="45">
        <f>'Calculation (table 3.2)'!E129</f>
        <v>642.00719700000002</v>
      </c>
      <c r="F129" s="45">
        <f>'Calculation (table 3.2)'!F129</f>
        <v>265.57966699999997</v>
      </c>
      <c r="G129" s="71">
        <f>'Calculation (table 3.2)'!G129</f>
        <v>0</v>
      </c>
      <c r="H129" s="71">
        <f t="shared" si="5"/>
        <v>0</v>
      </c>
      <c r="I129" s="71">
        <f>'Calculation (table 3.2)'!I129</f>
        <v>20</v>
      </c>
      <c r="J129" s="71">
        <f t="shared" si="6"/>
        <v>20</v>
      </c>
      <c r="K129" s="71">
        <f>'Calculation (table 3.2)'!K129</f>
        <v>20</v>
      </c>
      <c r="L129" s="71">
        <f t="shared" si="7"/>
        <v>20</v>
      </c>
      <c r="M129" s="72">
        <f>'Calculation (table 3.2)'!L129</f>
        <v>2.8017129529450287E-2</v>
      </c>
      <c r="N129" s="75">
        <f t="shared" si="8"/>
        <v>-58.632914359681237</v>
      </c>
      <c r="O129" s="71">
        <f>SQRT('Calculation (table 3.2)'!Q129)</f>
        <v>3.1426500513020983E-2</v>
      </c>
      <c r="P129" s="71">
        <f t="shared" si="11"/>
        <v>3.1426500513020983E-2</v>
      </c>
      <c r="Q129" s="44"/>
    </row>
    <row r="130" spans="1:17" x14ac:dyDescent="0.25">
      <c r="A130" s="43" t="str">
        <f>'Calculation (table 3.2)'!A130</f>
        <v>AFOLU</v>
      </c>
      <c r="B130" s="43" t="str">
        <f>'Calculation (table 3.2)'!B130</f>
        <v>2.C.3</v>
      </c>
      <c r="C130" s="44" t="str">
        <f>'Calculation (table 3.2)'!C130</f>
        <v>Urea Application</v>
      </c>
      <c r="D130" s="44" t="str">
        <f>'Calculation (table 3.2)'!D130</f>
        <v xml:space="preserve">CO2 </v>
      </c>
      <c r="E130" s="45">
        <f>'Calculation (table 3.2)'!E130</f>
        <v>5.3535659999999998</v>
      </c>
      <c r="F130" s="45">
        <f>'Calculation (table 3.2)'!F130</f>
        <v>2.770133</v>
      </c>
      <c r="G130" s="71">
        <f>'Calculation (table 3.2)'!G130</f>
        <v>0</v>
      </c>
      <c r="H130" s="71">
        <f t="shared" si="5"/>
        <v>0</v>
      </c>
      <c r="I130" s="71">
        <f>'Calculation (table 3.2)'!I130</f>
        <v>30</v>
      </c>
      <c r="J130" s="71">
        <f t="shared" si="6"/>
        <v>30</v>
      </c>
      <c r="K130" s="71">
        <f>'Calculation (table 3.2)'!K130</f>
        <v>30</v>
      </c>
      <c r="L130" s="71">
        <f t="shared" si="7"/>
        <v>30</v>
      </c>
      <c r="M130" s="72">
        <f>'Calculation (table 3.2)'!L130</f>
        <v>6.8583201441090727E-6</v>
      </c>
      <c r="N130" s="75">
        <f t="shared" si="8"/>
        <v>-48.25630243467625</v>
      </c>
      <c r="O130" s="71">
        <f>SQRT('Calculation (table 3.2)'!Q130)</f>
        <v>1.0223378090756796E-4</v>
      </c>
      <c r="P130" s="71">
        <f t="shared" si="11"/>
        <v>1.0223378090756796E-4</v>
      </c>
      <c r="Q130" s="44"/>
    </row>
    <row r="131" spans="1:17" x14ac:dyDescent="0.25">
      <c r="A131" s="43" t="str">
        <f>'Calculation (table 3.2)'!A131</f>
        <v>AFOLU</v>
      </c>
      <c r="B131" s="43" t="str">
        <f>'Calculation (table 3.2)'!B131</f>
        <v>3.B.1.a</v>
      </c>
      <c r="C131" s="44" t="str">
        <f>'Calculation (table 3.2)'!C131</f>
        <v>Forest Land remaining Forest Land</v>
      </c>
      <c r="D131" s="44" t="str">
        <f>'Calculation (table 3.2)'!D131</f>
        <v xml:space="preserve">CO2 </v>
      </c>
      <c r="E131" s="45">
        <f>'Calculation (table 3.2)'!E131</f>
        <v>-22635.986999000008</v>
      </c>
      <c r="F131" s="45">
        <f>'Calculation (table 3.2)'!F131</f>
        <v>-35773.510666999995</v>
      </c>
      <c r="G131" s="71">
        <f>'Calculation (table 3.2)'!G131</f>
        <v>30</v>
      </c>
      <c r="H131" s="71">
        <f t="shared" si="5"/>
        <v>30</v>
      </c>
      <c r="I131" s="71">
        <f>'Calculation (table 3.2)'!I131</f>
        <v>0</v>
      </c>
      <c r="J131" s="71">
        <f t="shared" si="6"/>
        <v>0</v>
      </c>
      <c r="K131" s="71">
        <f>'Calculation (table 3.2)'!K131</f>
        <v>30</v>
      </c>
      <c r="L131" s="71">
        <f t="shared" si="7"/>
        <v>30</v>
      </c>
      <c r="M131" s="72">
        <f>'Calculation (table 3.2)'!L131</f>
        <v>1143.7724626499148</v>
      </c>
      <c r="N131" s="75">
        <f t="shared" si="8"/>
        <v>58.038218826421684</v>
      </c>
      <c r="O131" s="71">
        <f>SQRT('Calculation (table 3.2)'!Q131)</f>
        <v>26.492311169972357</v>
      </c>
      <c r="P131" s="71">
        <f t="shared" si="11"/>
        <v>26.492311169972357</v>
      </c>
      <c r="Q131" s="44"/>
    </row>
    <row r="132" spans="1:17" x14ac:dyDescent="0.25">
      <c r="A132" s="43" t="str">
        <f>'Calculation (table 3.2)'!A132</f>
        <v>AFOLU</v>
      </c>
      <c r="B132" s="43" t="str">
        <f>'Calculation (table 3.2)'!B132</f>
        <v>3.B.1.b</v>
      </c>
      <c r="C132" s="44" t="str">
        <f>'Calculation (table 3.2)'!C132</f>
        <v>Land converted to Forest Land</v>
      </c>
      <c r="D132" s="44" t="str">
        <f>'Calculation (table 3.2)'!D132</f>
        <v xml:space="preserve">CO2 </v>
      </c>
      <c r="E132" s="45">
        <f>'Calculation (table 3.2)'!E132</f>
        <v>-1.3016669999999522</v>
      </c>
      <c r="F132" s="45">
        <f>'Calculation (table 3.2)'!F132</f>
        <v>-332.34666699999991</v>
      </c>
      <c r="G132" s="71">
        <f>'Calculation (table 3.2)'!G132</f>
        <v>75</v>
      </c>
      <c r="H132" s="71">
        <f t="shared" ref="H132:H195" si="12">G132</f>
        <v>75</v>
      </c>
      <c r="I132" s="71">
        <f>'Calculation (table 3.2)'!I132</f>
        <v>0</v>
      </c>
      <c r="J132" s="71">
        <f t="shared" ref="J132:J195" si="13">I132</f>
        <v>0</v>
      </c>
      <c r="K132" s="71">
        <f>'Calculation (table 3.2)'!K132</f>
        <v>75</v>
      </c>
      <c r="L132" s="71">
        <f t="shared" ref="L132:L195" si="14">K132</f>
        <v>75</v>
      </c>
      <c r="M132" s="72">
        <f>'Calculation (table 3.2)'!L132</f>
        <v>0.61699150544384862</v>
      </c>
      <c r="N132" s="75">
        <f t="shared" ref="N132:N195" si="15">IF(E132=0,"NA",100*(F132-E132)/E132)</f>
        <v>25432.387853422733</v>
      </c>
      <c r="O132" s="71">
        <f>SQRT('Calculation (table 3.2)'!Q132)</f>
        <v>0.61530383475818551</v>
      </c>
      <c r="P132" s="71">
        <f t="shared" si="11"/>
        <v>0.61530383475818551</v>
      </c>
      <c r="Q132" s="44"/>
    </row>
    <row r="133" spans="1:17" x14ac:dyDescent="0.25">
      <c r="A133" s="43" t="str">
        <f>'Calculation (table 3.2)'!A133</f>
        <v>AFOLU</v>
      </c>
      <c r="B133" s="43" t="str">
        <f>'Calculation (table 3.2)'!B133</f>
        <v>3.B.2.a</v>
      </c>
      <c r="C133" s="44" t="str">
        <f>'Calculation (table 3.2)'!C133</f>
        <v>Cropland remaining Cropland</v>
      </c>
      <c r="D133" s="44" t="str">
        <f>'Calculation (table 3.2)'!D133</f>
        <v xml:space="preserve">CO2 </v>
      </c>
      <c r="E133" s="45">
        <f>'Calculation (table 3.2)'!E133</f>
        <v>4706.2290000000003</v>
      </c>
      <c r="F133" s="45">
        <f>'Calculation (table 3.2)'!F133</f>
        <v>4742.250333</v>
      </c>
      <c r="G133" s="71">
        <f>'Calculation (table 3.2)'!G133</f>
        <v>150</v>
      </c>
      <c r="H133" s="71">
        <f t="shared" si="12"/>
        <v>150</v>
      </c>
      <c r="I133" s="71">
        <f>'Calculation (table 3.2)'!I133</f>
        <v>0</v>
      </c>
      <c r="J133" s="71">
        <f t="shared" si="13"/>
        <v>0</v>
      </c>
      <c r="K133" s="71">
        <f>'Calculation (table 3.2)'!K133</f>
        <v>150</v>
      </c>
      <c r="L133" s="71">
        <f t="shared" si="14"/>
        <v>150</v>
      </c>
      <c r="M133" s="72">
        <f>'Calculation (table 3.2)'!L133</f>
        <v>502.48774238986493</v>
      </c>
      <c r="N133" s="75">
        <f t="shared" si="15"/>
        <v>0.76539694519751766</v>
      </c>
      <c r="O133" s="71">
        <f>SQRT('Calculation (table 3.2)'!Q133)</f>
        <v>17.559525068311778</v>
      </c>
      <c r="P133" s="71">
        <f t="shared" si="11"/>
        <v>17.559525068311778</v>
      </c>
      <c r="Q133" s="44"/>
    </row>
    <row r="134" spans="1:17" x14ac:dyDescent="0.25">
      <c r="A134" s="43" t="str">
        <f>'Calculation (table 3.2)'!A134</f>
        <v>AFOLU</v>
      </c>
      <c r="B134" s="43" t="str">
        <f>'Calculation (table 3.2)'!B134</f>
        <v>3.B.2.b</v>
      </c>
      <c r="C134" s="44" t="str">
        <f>'Calculation (table 3.2)'!C134</f>
        <v>Land converted to Cropland</v>
      </c>
      <c r="D134" s="44" t="str">
        <f>'Calculation (table 3.2)'!D134</f>
        <v xml:space="preserve">CO2 </v>
      </c>
      <c r="E134" s="45">
        <f>'Calculation (table 3.2)'!E134</f>
        <v>894.44299999999976</v>
      </c>
      <c r="F134" s="45">
        <f>'Calculation (table 3.2)'!F134</f>
        <v>2416.1774999999998</v>
      </c>
      <c r="G134" s="71">
        <f>'Calculation (table 3.2)'!G134</f>
        <v>100</v>
      </c>
      <c r="H134" s="71">
        <f t="shared" si="12"/>
        <v>100</v>
      </c>
      <c r="I134" s="71">
        <f>'Calculation (table 3.2)'!I134</f>
        <v>0</v>
      </c>
      <c r="J134" s="71">
        <f t="shared" si="13"/>
        <v>0</v>
      </c>
      <c r="K134" s="71">
        <f>'Calculation (table 3.2)'!K134</f>
        <v>100</v>
      </c>
      <c r="L134" s="71">
        <f t="shared" si="14"/>
        <v>100</v>
      </c>
      <c r="M134" s="72">
        <f>'Calculation (table 3.2)'!L134</f>
        <v>57.973787475329679</v>
      </c>
      <c r="N134" s="75">
        <f t="shared" si="15"/>
        <v>170.13208220087816</v>
      </c>
      <c r="O134" s="71">
        <f>SQRT('Calculation (table 3.2)'!Q134)</f>
        <v>5.9643877064725555</v>
      </c>
      <c r="P134" s="71">
        <f t="shared" si="11"/>
        <v>5.9643877064725555</v>
      </c>
      <c r="Q134" s="44"/>
    </row>
    <row r="135" spans="1:17" x14ac:dyDescent="0.25">
      <c r="A135" s="43" t="str">
        <f>'Calculation (table 3.2)'!A135</f>
        <v>AFOLU</v>
      </c>
      <c r="B135" s="43" t="str">
        <f>'Calculation (table 3.2)'!B135</f>
        <v>3.B.3.a</v>
      </c>
      <c r="C135" s="44" t="str">
        <f>'Calculation (table 3.2)'!C135</f>
        <v>Grassland remaining Grassland</v>
      </c>
      <c r="D135" s="44" t="str">
        <f>'Calculation (table 3.2)'!D135</f>
        <v xml:space="preserve">CO2 </v>
      </c>
      <c r="E135" s="45">
        <f>'Calculation (table 3.2)'!E135</f>
        <v>682.7846659999999</v>
      </c>
      <c r="F135" s="45">
        <f>'Calculation (table 3.2)'!F135</f>
        <v>433.09566700000016</v>
      </c>
      <c r="G135" s="71">
        <f>'Calculation (table 3.2)'!G135</f>
        <v>250</v>
      </c>
      <c r="H135" s="71">
        <f t="shared" si="12"/>
        <v>250</v>
      </c>
      <c r="I135" s="71">
        <f>'Calculation (table 3.2)'!I135</f>
        <v>0</v>
      </c>
      <c r="J135" s="71">
        <f t="shared" si="13"/>
        <v>0</v>
      </c>
      <c r="K135" s="71">
        <f>'Calculation (table 3.2)'!K135</f>
        <v>250</v>
      </c>
      <c r="L135" s="71">
        <f t="shared" si="14"/>
        <v>250</v>
      </c>
      <c r="M135" s="72">
        <f>'Calculation (table 3.2)'!L135</f>
        <v>11.641841908722432</v>
      </c>
      <c r="N135" s="75">
        <f t="shared" si="15"/>
        <v>-36.569215952485933</v>
      </c>
      <c r="O135" s="71">
        <f>SQRT('Calculation (table 3.2)'!Q135)</f>
        <v>2.6727656308169956</v>
      </c>
      <c r="P135" s="71">
        <f t="shared" si="11"/>
        <v>2.6727656308169956</v>
      </c>
      <c r="Q135" s="44"/>
    </row>
    <row r="136" spans="1:17" x14ac:dyDescent="0.25">
      <c r="A136" s="43" t="str">
        <f>'Calculation (table 3.2)'!A136</f>
        <v>AFOLU</v>
      </c>
      <c r="B136" s="43" t="str">
        <f>'Calculation (table 3.2)'!B136</f>
        <v>3.B.3.b</v>
      </c>
      <c r="C136" s="44" t="str">
        <f>'Calculation (table 3.2)'!C136</f>
        <v>Land converted to Grassland</v>
      </c>
      <c r="D136" s="44" t="str">
        <f>'Calculation (table 3.2)'!D136</f>
        <v xml:space="preserve">CO2 </v>
      </c>
      <c r="E136" s="45">
        <f>'Calculation (table 3.2)'!E136</f>
        <v>179.15699999999998</v>
      </c>
      <c r="F136" s="45">
        <f>'Calculation (table 3.2)'!F136</f>
        <v>235.92433399999999</v>
      </c>
      <c r="G136" s="71">
        <f>'Calculation (table 3.2)'!G136</f>
        <v>130</v>
      </c>
      <c r="H136" s="71">
        <f t="shared" si="12"/>
        <v>130</v>
      </c>
      <c r="I136" s="71">
        <f>'Calculation (table 3.2)'!I136</f>
        <v>0</v>
      </c>
      <c r="J136" s="71">
        <f t="shared" si="13"/>
        <v>0</v>
      </c>
      <c r="K136" s="71">
        <f>'Calculation (table 3.2)'!K136</f>
        <v>130</v>
      </c>
      <c r="L136" s="71">
        <f t="shared" si="14"/>
        <v>130</v>
      </c>
      <c r="M136" s="72">
        <f>'Calculation (table 3.2)'!L136</f>
        <v>0.93412755401661907</v>
      </c>
      <c r="N136" s="75">
        <f t="shared" si="15"/>
        <v>31.685802954950137</v>
      </c>
      <c r="O136" s="71">
        <f>SQRT('Calculation (table 3.2)'!Q136)</f>
        <v>0.75709978119468568</v>
      </c>
      <c r="P136" s="71">
        <f t="shared" si="11"/>
        <v>0.75709978119468568</v>
      </c>
      <c r="Q136" s="44"/>
    </row>
    <row r="137" spans="1:17" x14ac:dyDescent="0.25">
      <c r="A137" s="43" t="str">
        <f>'Calculation (table 3.2)'!A137</f>
        <v>AFOLU</v>
      </c>
      <c r="B137" s="43" t="str">
        <f>'Calculation (table 3.2)'!B137</f>
        <v>3.B.4.a</v>
      </c>
      <c r="C137" s="44" t="str">
        <f>'Calculation (table 3.2)'!C137</f>
        <v>Wetlands remaining Wetlands</v>
      </c>
      <c r="D137" s="44" t="str">
        <f>'Calculation (table 3.2)'!D137</f>
        <v xml:space="preserve">CO2 </v>
      </c>
      <c r="E137" s="45">
        <f>'Calculation (table 3.2)'!E137</f>
        <v>1357.796634</v>
      </c>
      <c r="F137" s="45">
        <f>'Calculation (table 3.2)'!F137</f>
        <v>1961.9256840000003</v>
      </c>
      <c r="G137" s="71">
        <f>'Calculation (table 3.2)'!G137</f>
        <v>150</v>
      </c>
      <c r="H137" s="71">
        <f t="shared" si="12"/>
        <v>150</v>
      </c>
      <c r="I137" s="71">
        <f>'Calculation (table 3.2)'!I137</f>
        <v>0</v>
      </c>
      <c r="J137" s="71">
        <f t="shared" si="13"/>
        <v>0</v>
      </c>
      <c r="K137" s="71">
        <f>'Calculation (table 3.2)'!K137</f>
        <v>150</v>
      </c>
      <c r="L137" s="71">
        <f t="shared" si="14"/>
        <v>150</v>
      </c>
      <c r="M137" s="72">
        <f>'Calculation (table 3.2)'!L137</f>
        <v>86.00458924920359</v>
      </c>
      <c r="N137" s="75">
        <f t="shared" si="15"/>
        <v>44.493338315345994</v>
      </c>
      <c r="O137" s="71">
        <f>SQRT('Calculation (table 3.2)'!Q137)</f>
        <v>7.2645855472098146</v>
      </c>
      <c r="P137" s="71">
        <f t="shared" si="11"/>
        <v>7.2645855472098146</v>
      </c>
      <c r="Q137" s="44"/>
    </row>
    <row r="138" spans="1:17" x14ac:dyDescent="0.25">
      <c r="A138" s="43" t="str">
        <f>'Calculation (table 3.2)'!A138</f>
        <v>AFOLU</v>
      </c>
      <c r="B138" s="43" t="str">
        <f>'Calculation (table 3.2)'!B138</f>
        <v>3.B.4.b</v>
      </c>
      <c r="C138" s="44" t="str">
        <f>'Calculation (table 3.2)'!C138</f>
        <v>Land converted to Wetlands</v>
      </c>
      <c r="D138" s="44" t="str">
        <f>'Calculation (table 3.2)'!D138</f>
        <v xml:space="preserve">CO2 </v>
      </c>
      <c r="E138" s="45">
        <f>'Calculation (table 3.2)'!E138</f>
        <v>65.456453000000025</v>
      </c>
      <c r="F138" s="45">
        <f>'Calculation (table 3.2)'!F138</f>
        <v>137.836882</v>
      </c>
      <c r="G138" s="71">
        <f>'Calculation (table 3.2)'!G138</f>
        <v>120</v>
      </c>
      <c r="H138" s="71">
        <f t="shared" si="12"/>
        <v>120</v>
      </c>
      <c r="I138" s="71">
        <f>'Calculation (table 3.2)'!I138</f>
        <v>0</v>
      </c>
      <c r="J138" s="71">
        <f t="shared" si="13"/>
        <v>0</v>
      </c>
      <c r="K138" s="71">
        <f>'Calculation (table 3.2)'!K138</f>
        <v>120</v>
      </c>
      <c r="L138" s="71">
        <f t="shared" si="14"/>
        <v>120</v>
      </c>
      <c r="M138" s="72">
        <f>'Calculation (table 3.2)'!L138</f>
        <v>0.27168607239509757</v>
      </c>
      <c r="N138" s="75">
        <f t="shared" si="15"/>
        <v>110.57798839176323</v>
      </c>
      <c r="O138" s="71">
        <f>SQRT('Calculation (table 3.2)'!Q138)</f>
        <v>0.40830407757673853</v>
      </c>
      <c r="P138" s="71">
        <f t="shared" si="11"/>
        <v>0.40830407757673853</v>
      </c>
      <c r="Q138" s="44"/>
    </row>
    <row r="139" spans="1:17" x14ac:dyDescent="0.25">
      <c r="A139" s="43" t="str">
        <f>'Calculation (table 3.2)'!A139</f>
        <v>AFOLU</v>
      </c>
      <c r="B139" s="43" t="str">
        <f>'Calculation (table 3.2)'!B139</f>
        <v>3.B.5.a</v>
      </c>
      <c r="C139" s="44" t="str">
        <f>'Calculation (table 3.2)'!C139</f>
        <v>Settlements remaining Settlements</v>
      </c>
      <c r="D139" s="44" t="str">
        <f>'Calculation (table 3.2)'!D139</f>
        <v xml:space="preserve">CO2 </v>
      </c>
      <c r="E139" s="45">
        <f>'Calculation (table 3.2)'!E139</f>
        <v>0</v>
      </c>
      <c r="F139" s="45">
        <f>'Calculation (table 3.2)'!F139</f>
        <v>0</v>
      </c>
      <c r="G139" s="71">
        <f>'Calculation (table 3.2)'!G139</f>
        <v>0</v>
      </c>
      <c r="H139" s="71">
        <f t="shared" si="12"/>
        <v>0</v>
      </c>
      <c r="I139" s="71">
        <f>'Calculation (table 3.2)'!I139</f>
        <v>0</v>
      </c>
      <c r="J139" s="71">
        <f t="shared" si="13"/>
        <v>0</v>
      </c>
      <c r="K139" s="71">
        <f>'Calculation (table 3.2)'!K139</f>
        <v>0</v>
      </c>
      <c r="L139" s="71">
        <f t="shared" si="14"/>
        <v>0</v>
      </c>
      <c r="M139" s="72">
        <f>'Calculation (table 3.2)'!L139</f>
        <v>0</v>
      </c>
      <c r="N139" s="75" t="str">
        <f t="shared" si="15"/>
        <v>NA</v>
      </c>
      <c r="O139" s="71">
        <f>SQRT('Calculation (table 3.2)'!Q139)</f>
        <v>0</v>
      </c>
      <c r="P139" s="71">
        <f t="shared" si="11"/>
        <v>0</v>
      </c>
      <c r="Q139" s="44"/>
    </row>
    <row r="140" spans="1:17" x14ac:dyDescent="0.25">
      <c r="A140" s="43" t="str">
        <f>'Calculation (table 3.2)'!A140</f>
        <v>AFOLU</v>
      </c>
      <c r="B140" s="43" t="str">
        <f>'Calculation (table 3.2)'!B140</f>
        <v>3.B.5.b</v>
      </c>
      <c r="C140" s="44" t="str">
        <f>'Calculation (table 3.2)'!C140</f>
        <v>Land converted to Settlements</v>
      </c>
      <c r="D140" s="44" t="str">
        <f>'Calculation (table 3.2)'!D140</f>
        <v xml:space="preserve">CO2 </v>
      </c>
      <c r="E140" s="45">
        <f>'Calculation (table 3.2)'!E140</f>
        <v>870.53083300000014</v>
      </c>
      <c r="F140" s="45">
        <f>'Calculation (table 3.2)'!F140</f>
        <v>570.65800000000002</v>
      </c>
      <c r="G140" s="71">
        <f>'Calculation (table 3.2)'!G140</f>
        <v>75</v>
      </c>
      <c r="H140" s="71">
        <f t="shared" si="12"/>
        <v>75</v>
      </c>
      <c r="I140" s="71">
        <f>'Calculation (table 3.2)'!I140</f>
        <v>0</v>
      </c>
      <c r="J140" s="71">
        <f t="shared" si="13"/>
        <v>0</v>
      </c>
      <c r="K140" s="71">
        <f>'Calculation (table 3.2)'!K140</f>
        <v>75</v>
      </c>
      <c r="L140" s="71">
        <f t="shared" si="14"/>
        <v>75</v>
      </c>
      <c r="M140" s="72">
        <f>'Calculation (table 3.2)'!L140</f>
        <v>1.8190655508055986</v>
      </c>
      <c r="N140" s="75">
        <f t="shared" si="15"/>
        <v>-34.447123712618698</v>
      </c>
      <c r="O140" s="71">
        <f>SQRT('Calculation (table 3.2)'!Q140)</f>
        <v>1.0565114400122348</v>
      </c>
      <c r="P140" s="71">
        <f t="shared" si="11"/>
        <v>1.0565114400122348</v>
      </c>
      <c r="Q140" s="44"/>
    </row>
    <row r="141" spans="1:17" x14ac:dyDescent="0.25">
      <c r="A141" s="43" t="str">
        <f>'Calculation (table 3.2)'!A141</f>
        <v>AFOLU</v>
      </c>
      <c r="B141" s="43" t="str">
        <f>'Calculation (table 3.2)'!B141</f>
        <v>3.D.1</v>
      </c>
      <c r="C141" s="44" t="str">
        <f>'Calculation (table 3.2)'!C141</f>
        <v>Harvested Wood Products</v>
      </c>
      <c r="D141" s="44" t="str">
        <f>'Calculation (table 3.2)'!D141</f>
        <v xml:space="preserve">CO2 </v>
      </c>
      <c r="E141" s="45">
        <f>'Calculation (table 3.2)'!E141</f>
        <v>-2951.6039999999998</v>
      </c>
      <c r="F141" s="45">
        <f>'Calculation (table 3.2)'!F141</f>
        <v>-3642.4110000000001</v>
      </c>
      <c r="G141" s="71">
        <f>'Calculation (table 3.2)'!G141</f>
        <v>50</v>
      </c>
      <c r="H141" s="71">
        <f t="shared" si="12"/>
        <v>50</v>
      </c>
      <c r="I141" s="71">
        <f>'Calculation (table 3.2)'!I141</f>
        <v>0</v>
      </c>
      <c r="J141" s="71">
        <f t="shared" si="13"/>
        <v>0</v>
      </c>
      <c r="K141" s="71">
        <f>'Calculation (table 3.2)'!K141</f>
        <v>50</v>
      </c>
      <c r="L141" s="71">
        <f t="shared" si="14"/>
        <v>50</v>
      </c>
      <c r="M141" s="72">
        <f>'Calculation (table 3.2)'!L141</f>
        <v>32.937596806625109</v>
      </c>
      <c r="N141" s="75">
        <f t="shared" si="15"/>
        <v>23.404460760996404</v>
      </c>
      <c r="O141" s="71">
        <f>SQRT('Calculation (table 3.2)'!Q141)</f>
        <v>4.4956861386053815</v>
      </c>
      <c r="P141" s="71">
        <f t="shared" si="11"/>
        <v>4.4956861386053815</v>
      </c>
      <c r="Q141" s="44"/>
    </row>
    <row r="142" spans="1:17" x14ac:dyDescent="0.25">
      <c r="A142" s="43" t="str">
        <f>'Calculation (table 3.2)'!A142</f>
        <v>AFOLU</v>
      </c>
      <c r="B142" s="43" t="str">
        <f>'Calculation (table 3.2)'!B142</f>
        <v>3.C.4</v>
      </c>
      <c r="C142" s="44" t="str">
        <f>'Calculation (table 3.2)'!C142</f>
        <v>N fertilization</v>
      </c>
      <c r="D142" s="44" t="str">
        <f>'Calculation (table 3.2)'!D142</f>
        <v>N2O</v>
      </c>
      <c r="E142" s="45">
        <f>'Calculation (table 3.2)'!E142</f>
        <v>20.561999999999998</v>
      </c>
      <c r="F142" s="45">
        <f>'Calculation (table 3.2)'!F142</f>
        <v>17.283999999999999</v>
      </c>
      <c r="G142" s="71">
        <f>'Calculation (table 3.2)'!G142</f>
        <v>10</v>
      </c>
      <c r="H142" s="71">
        <f t="shared" si="12"/>
        <v>10</v>
      </c>
      <c r="I142" s="71">
        <f>'Calculation (table 3.2)'!I142</f>
        <v>200</v>
      </c>
      <c r="J142" s="71">
        <f t="shared" si="13"/>
        <v>200</v>
      </c>
      <c r="K142" s="71">
        <f>'Calculation (table 3.2)'!K142</f>
        <v>200.24984394500785</v>
      </c>
      <c r="L142" s="71">
        <f t="shared" si="14"/>
        <v>200.24984394500785</v>
      </c>
      <c r="M142" s="72">
        <f>'Calculation (table 3.2)'!L142</f>
        <v>1.1896162569398518E-2</v>
      </c>
      <c r="N142" s="75">
        <f t="shared" si="15"/>
        <v>-15.942028985507241</v>
      </c>
      <c r="O142" s="71">
        <f>SQRT('Calculation (table 3.2)'!Q142)</f>
        <v>2.1015776172307984E-2</v>
      </c>
      <c r="P142" s="71">
        <f t="shared" si="11"/>
        <v>2.1015776172307984E-2</v>
      </c>
      <c r="Q142" s="44"/>
    </row>
    <row r="143" spans="1:17" x14ac:dyDescent="0.25">
      <c r="A143" s="43" t="str">
        <f>'Calculation (table 3.2)'!A143</f>
        <v>AFOLU</v>
      </c>
      <c r="B143" s="43" t="str">
        <f>'Calculation (table 3.2)'!B143</f>
        <v>3.C.4</v>
      </c>
      <c r="C143" s="44" t="str">
        <f>'Calculation (table 3.2)'!C143</f>
        <v>Drainage, rewetting and other management soils</v>
      </c>
      <c r="D143" s="44" t="str">
        <f>'Calculation (table 3.2)'!D143</f>
        <v>CH4</v>
      </c>
      <c r="E143" s="45">
        <f>'Calculation (table 3.2)'!E143</f>
        <v>1533.3920500000002</v>
      </c>
      <c r="F143" s="45">
        <f>'Calculation (table 3.2)'!F143</f>
        <v>918.77452500000015</v>
      </c>
      <c r="G143" s="71">
        <f>'Calculation (table 3.2)'!G143</f>
        <v>100</v>
      </c>
      <c r="H143" s="71">
        <f t="shared" si="12"/>
        <v>100</v>
      </c>
      <c r="I143" s="71">
        <f>'Calculation (table 3.2)'!I143</f>
        <v>100</v>
      </c>
      <c r="J143" s="71">
        <f t="shared" si="13"/>
        <v>100</v>
      </c>
      <c r="K143" s="71">
        <f>'Calculation (table 3.2)'!K143</f>
        <v>141.42135623730951</v>
      </c>
      <c r="L143" s="71">
        <f t="shared" si="14"/>
        <v>141.42135623730951</v>
      </c>
      <c r="M143" s="72">
        <f>'Calculation (table 3.2)'!L143</f>
        <v>16.76570761948712</v>
      </c>
      <c r="N143" s="75">
        <f t="shared" si="15"/>
        <v>-40.082216742939288</v>
      </c>
      <c r="O143" s="71">
        <f>SQRT('Calculation (table 3.2)'!Q143)</f>
        <v>3.2074579643948673</v>
      </c>
      <c r="P143" s="71">
        <f>O143</f>
        <v>3.2074579643948673</v>
      </c>
      <c r="Q143" s="44"/>
    </row>
    <row r="144" spans="1:17" x14ac:dyDescent="0.25">
      <c r="A144" s="43" t="str">
        <f>'Calculation (table 3.2)'!A144</f>
        <v>AFOLU</v>
      </c>
      <c r="B144" s="43" t="str">
        <f>'Calculation (table 3.2)'!B144</f>
        <v>3.C.4</v>
      </c>
      <c r="C144" s="44" t="str">
        <f>'Calculation (table 3.2)'!C144</f>
        <v>Drainage, rewetting and other management soils</v>
      </c>
      <c r="D144" s="44" t="str">
        <f>'Calculation (table 3.2)'!D144</f>
        <v>N2O</v>
      </c>
      <c r="E144" s="45">
        <f>'Calculation (table 3.2)'!E144</f>
        <v>1218.2409860000005</v>
      </c>
      <c r="F144" s="45">
        <f>'Calculation (table 3.2)'!F144</f>
        <v>1212.3900540000002</v>
      </c>
      <c r="G144" s="71">
        <f>'Calculation (table 3.2)'!G144</f>
        <v>100</v>
      </c>
      <c r="H144" s="71">
        <f t="shared" si="12"/>
        <v>100</v>
      </c>
      <c r="I144" s="71">
        <f>'Calculation (table 3.2)'!I144</f>
        <v>100</v>
      </c>
      <c r="J144" s="71">
        <f t="shared" si="13"/>
        <v>100</v>
      </c>
      <c r="K144" s="71">
        <f>'Calculation (table 3.2)'!K144</f>
        <v>141.42135623730951</v>
      </c>
      <c r="L144" s="71">
        <f t="shared" si="14"/>
        <v>141.42135623730951</v>
      </c>
      <c r="M144" s="72">
        <f>'Calculation (table 3.2)'!L144</f>
        <v>29.19367225648627</v>
      </c>
      <c r="N144" s="75">
        <f t="shared" si="15"/>
        <v>-0.48027706071615311</v>
      </c>
      <c r="O144" s="71">
        <f>SQRT('Calculation (table 3.2)'!Q144)</f>
        <v>4.2324749204985013</v>
      </c>
      <c r="P144" s="71">
        <f t="shared" ref="P144:P174" si="16">O144</f>
        <v>4.2324749204985013</v>
      </c>
      <c r="Q144" s="44"/>
    </row>
    <row r="145" spans="1:17" x14ac:dyDescent="0.25">
      <c r="A145" s="43" t="str">
        <f>'Calculation (table 3.2)'!A145</f>
        <v>AFOLU</v>
      </c>
      <c r="B145" s="43" t="str">
        <f>'Calculation (table 3.2)'!B145</f>
        <v>3.C.4</v>
      </c>
      <c r="C145" s="44" t="str">
        <f>'Calculation (table 3.2)'!C145</f>
        <v>Mineralization</v>
      </c>
      <c r="D145" s="44" t="str">
        <f>'Calculation (table 3.2)'!D145</f>
        <v>N2O</v>
      </c>
      <c r="E145" s="45">
        <f>'Calculation (table 3.2)'!E145</f>
        <v>29.055000000000014</v>
      </c>
      <c r="F145" s="45">
        <f>'Calculation (table 3.2)'!F145</f>
        <v>37.965199999999996</v>
      </c>
      <c r="G145" s="71">
        <f>'Calculation (table 3.2)'!G145</f>
        <v>10</v>
      </c>
      <c r="H145" s="71">
        <f t="shared" si="12"/>
        <v>10</v>
      </c>
      <c r="I145" s="71">
        <f>'Calculation (table 3.2)'!I145</f>
        <v>200</v>
      </c>
      <c r="J145" s="71">
        <f t="shared" si="13"/>
        <v>200</v>
      </c>
      <c r="K145" s="71">
        <f>'Calculation (table 3.2)'!K145</f>
        <v>200.24984394500785</v>
      </c>
      <c r="L145" s="71">
        <f t="shared" si="14"/>
        <v>200.24984394500785</v>
      </c>
      <c r="M145" s="72">
        <f>'Calculation (table 3.2)'!L145</f>
        <v>5.7397074787422918E-2</v>
      </c>
      <c r="N145" s="75">
        <f t="shared" si="15"/>
        <v>30.66666666666659</v>
      </c>
      <c r="O145" s="71">
        <f>SQRT('Calculation (table 3.2)'!Q145)</f>
        <v>7.6926408946630553E-2</v>
      </c>
      <c r="P145" s="71">
        <f t="shared" si="16"/>
        <v>7.6926408946630553E-2</v>
      </c>
      <c r="Q145" s="44"/>
    </row>
    <row r="146" spans="1:17" x14ac:dyDescent="0.25">
      <c r="A146" s="43" t="str">
        <f>'Calculation (table 3.2)'!A146</f>
        <v>AFOLU</v>
      </c>
      <c r="B146" s="43" t="str">
        <f>'Calculation (table 3.2)'!B146</f>
        <v>3.C.5</v>
      </c>
      <c r="C146" s="44" t="str">
        <f>'Calculation (table 3.2)'!C146</f>
        <v>Indirect N2O emissions</v>
      </c>
      <c r="D146" s="44" t="str">
        <f>'Calculation (table 3.2)'!D146</f>
        <v>N2O</v>
      </c>
      <c r="E146" s="45">
        <f>'Calculation (table 3.2)'!E146</f>
        <v>2.2349999999999994</v>
      </c>
      <c r="F146" s="45">
        <f>'Calculation (table 3.2)'!F146</f>
        <v>3.2481999999999998</v>
      </c>
      <c r="G146" s="71">
        <f>'Calculation (table 3.2)'!G146</f>
        <v>100</v>
      </c>
      <c r="H146" s="71">
        <f t="shared" si="12"/>
        <v>100</v>
      </c>
      <c r="I146" s="71">
        <f>'Calculation (table 3.2)'!I146</f>
        <v>0</v>
      </c>
      <c r="J146" s="71">
        <f t="shared" si="13"/>
        <v>0</v>
      </c>
      <c r="K146" s="71">
        <f>'Calculation (table 3.2)'!K146</f>
        <v>100</v>
      </c>
      <c r="L146" s="71">
        <f t="shared" si="14"/>
        <v>100</v>
      </c>
      <c r="M146" s="72">
        <f>'Calculation (table 3.2)'!L146</f>
        <v>1.0477544803791933E-4</v>
      </c>
      <c r="N146" s="75">
        <f t="shared" si="15"/>
        <v>45.333333333333364</v>
      </c>
      <c r="O146" s="71">
        <f>SQRT('Calculation (table 3.2)'!Q146)</f>
        <v>8.0182536871418412E-3</v>
      </c>
      <c r="P146" s="71">
        <f t="shared" si="16"/>
        <v>8.0182536871418412E-3</v>
      </c>
      <c r="Q146" s="44"/>
    </row>
    <row r="147" spans="1:17" x14ac:dyDescent="0.25">
      <c r="A147" s="43" t="str">
        <f>'Calculation (table 3.2)'!A147</f>
        <v>AFOLU</v>
      </c>
      <c r="B147" s="43" t="str">
        <f>'Calculation (table 3.2)'!B147</f>
        <v>3.C.1.d</v>
      </c>
      <c r="C147" s="44" t="str">
        <f>'Calculation (table 3.2)'!C147</f>
        <v>Biomass Burning</v>
      </c>
      <c r="D147" s="44" t="str">
        <f>'Calculation (table 3.2)'!D147</f>
        <v xml:space="preserve">CO2 </v>
      </c>
      <c r="E147" s="45">
        <f>'Calculation (table 3.2)'!E147</f>
        <v>3.8861599999999998</v>
      </c>
      <c r="F147" s="45">
        <f>'Calculation (table 3.2)'!F147</f>
        <v>3.518529</v>
      </c>
      <c r="G147" s="71">
        <f>'Calculation (table 3.2)'!G147</f>
        <v>10</v>
      </c>
      <c r="H147" s="71">
        <f t="shared" si="12"/>
        <v>10</v>
      </c>
      <c r="I147" s="71">
        <f>'Calculation (table 3.2)'!I147</f>
        <v>70</v>
      </c>
      <c r="J147" s="71">
        <f t="shared" si="13"/>
        <v>70</v>
      </c>
      <c r="K147" s="71">
        <f>'Calculation (table 3.2)'!K147</f>
        <v>70.710678118654755</v>
      </c>
      <c r="L147" s="71">
        <f t="shared" si="14"/>
        <v>70.710678118654755</v>
      </c>
      <c r="M147" s="72">
        <f>'Calculation (table 3.2)'!L147</f>
        <v>6.1470433615565999E-5</v>
      </c>
      <c r="N147" s="75">
        <f t="shared" si="15"/>
        <v>-9.4600067933384064</v>
      </c>
      <c r="O147" s="71">
        <f>SQRT('Calculation (table 3.2)'!Q147)</f>
        <v>6.1416231931356105E-3</v>
      </c>
      <c r="P147" s="71">
        <f t="shared" si="16"/>
        <v>6.1416231931356105E-3</v>
      </c>
      <c r="Q147" s="44"/>
    </row>
    <row r="148" spans="1:17" x14ac:dyDescent="0.25">
      <c r="A148" s="43" t="str">
        <f>'Calculation (table 3.2)'!A148</f>
        <v>AFOLU</v>
      </c>
      <c r="B148" s="43" t="str">
        <f>'Calculation (table 3.2)'!B148</f>
        <v>3.C.1.d</v>
      </c>
      <c r="C148" s="44" t="str">
        <f>'Calculation (table 3.2)'!C148</f>
        <v>Biomass Burning</v>
      </c>
      <c r="D148" s="44" t="str">
        <f>'Calculation (table 3.2)'!D148</f>
        <v>CH4</v>
      </c>
      <c r="E148" s="45">
        <f>'Calculation (table 3.2)'!E148</f>
        <v>4.8996500000000003</v>
      </c>
      <c r="F148" s="45">
        <f>'Calculation (table 3.2)'!F148</f>
        <v>0.67917500000000008</v>
      </c>
      <c r="G148" s="71">
        <f>'Calculation (table 3.2)'!G148</f>
        <v>10</v>
      </c>
      <c r="H148" s="71">
        <f t="shared" si="12"/>
        <v>10</v>
      </c>
      <c r="I148" s="71">
        <f>'Calculation (table 3.2)'!I148</f>
        <v>70</v>
      </c>
      <c r="J148" s="71">
        <f t="shared" si="13"/>
        <v>70</v>
      </c>
      <c r="K148" s="71">
        <f>'Calculation (table 3.2)'!K148</f>
        <v>70.710678118654755</v>
      </c>
      <c r="L148" s="71">
        <f t="shared" si="14"/>
        <v>70.710678118654755</v>
      </c>
      <c r="M148" s="72">
        <f>'Calculation (table 3.2)'!L148</f>
        <v>2.2903791935761988E-6</v>
      </c>
      <c r="N148" s="75">
        <f t="shared" si="15"/>
        <v>-86.13829559254232</v>
      </c>
      <c r="O148" s="71">
        <f>SQRT('Calculation (table 3.2)'!Q148)</f>
        <v>1.1855059123281005E-3</v>
      </c>
      <c r="P148" s="71">
        <f t="shared" si="16"/>
        <v>1.1855059123281005E-3</v>
      </c>
      <c r="Q148" s="44"/>
    </row>
    <row r="149" spans="1:17" x14ac:dyDescent="0.25">
      <c r="A149" s="43" t="str">
        <f>'Calculation (table 3.2)'!A149</f>
        <v>AFOLU</v>
      </c>
      <c r="B149" s="43" t="str">
        <f>'Calculation (table 3.2)'!B149</f>
        <v>3.C.1.d</v>
      </c>
      <c r="C149" s="44" t="str">
        <f>'Calculation (table 3.2)'!C149</f>
        <v>Biomass Burning</v>
      </c>
      <c r="D149" s="44" t="str">
        <f>'Calculation (table 3.2)'!D149</f>
        <v>N2O</v>
      </c>
      <c r="E149" s="45">
        <f>'Calculation (table 3.2)'!E149</f>
        <v>0.46845600000000004</v>
      </c>
      <c r="F149" s="45">
        <f>'Calculation (table 3.2)'!F149</f>
        <v>8.2844000000000015E-2</v>
      </c>
      <c r="G149" s="71">
        <f>'Calculation (table 3.2)'!G149</f>
        <v>10</v>
      </c>
      <c r="H149" s="71">
        <f t="shared" si="12"/>
        <v>10</v>
      </c>
      <c r="I149" s="71">
        <f>'Calculation (table 3.2)'!I149</f>
        <v>70</v>
      </c>
      <c r="J149" s="71">
        <f t="shared" si="13"/>
        <v>70</v>
      </c>
      <c r="K149" s="71">
        <f>'Calculation (table 3.2)'!K149</f>
        <v>70.710678118654755</v>
      </c>
      <c r="L149" s="71">
        <f t="shared" si="14"/>
        <v>70.710678118654755</v>
      </c>
      <c r="M149" s="72">
        <f>'Calculation (table 3.2)'!L149</f>
        <v>3.4077374489363526E-8</v>
      </c>
      <c r="N149" s="75">
        <f t="shared" si="15"/>
        <v>-82.315521628498715</v>
      </c>
      <c r="O149" s="71">
        <f>SQRT('Calculation (table 3.2)'!Q149)</f>
        <v>1.4460492774455647E-4</v>
      </c>
      <c r="P149" s="71">
        <f t="shared" si="16"/>
        <v>1.4460492774455647E-4</v>
      </c>
      <c r="Q149" s="44"/>
    </row>
    <row r="150" spans="1:17" x14ac:dyDescent="0.25">
      <c r="A150" s="43" t="str">
        <f>'Calculation (table 3.2)'!A150</f>
        <v>Waste</v>
      </c>
      <c r="B150" s="43" t="str">
        <f>'Calculation (table 3.2)'!B150</f>
        <v>4.A</v>
      </c>
      <c r="C150" s="44" t="str">
        <f>'Calculation (table 3.2)'!C150</f>
        <v>Solid Waste Disposal</v>
      </c>
      <c r="D150" s="44" t="str">
        <f>'Calculation (table 3.2)'!D150</f>
        <v>CH4</v>
      </c>
      <c r="E150" s="45">
        <f>'Calculation (table 3.2)'!E150</f>
        <v>4327.7497519999997</v>
      </c>
      <c r="F150" s="45">
        <f>'Calculation (table 3.2)'!F150</f>
        <v>1639.587391</v>
      </c>
      <c r="G150" s="71">
        <f>'Calculation (table 3.2)'!G150</f>
        <v>34</v>
      </c>
      <c r="H150" s="71">
        <f t="shared" si="12"/>
        <v>34</v>
      </c>
      <c r="I150" s="71">
        <f>'Calculation (table 3.2)'!I150</f>
        <v>0</v>
      </c>
      <c r="J150" s="71">
        <f t="shared" si="13"/>
        <v>0</v>
      </c>
      <c r="K150" s="71">
        <f>'Calculation (table 3.2)'!K150</f>
        <v>34</v>
      </c>
      <c r="L150" s="71">
        <f t="shared" si="14"/>
        <v>34</v>
      </c>
      <c r="M150" s="72">
        <f>'Calculation (table 3.2)'!L150</f>
        <v>3.0860359164589872</v>
      </c>
      <c r="N150" s="75">
        <f t="shared" si="15"/>
        <v>-62.114551788899277</v>
      </c>
      <c r="O150" s="71">
        <f>SQRT('Calculation (table 3.2)'!Q150)</f>
        <v>1.3761016559060979</v>
      </c>
      <c r="P150" s="71">
        <f t="shared" si="16"/>
        <v>1.3761016559060979</v>
      </c>
      <c r="Q150" s="44"/>
    </row>
    <row r="151" spans="1:17" x14ac:dyDescent="0.25">
      <c r="A151" s="43" t="str">
        <f>'Calculation (table 3.2)'!A151</f>
        <v>Waste</v>
      </c>
      <c r="B151" s="43" t="str">
        <f>'Calculation (table 3.2)'!B151</f>
        <v>4.B</v>
      </c>
      <c r="C151" s="44" t="str">
        <f>'Calculation (table 3.2)'!C151</f>
        <v>Biological Treatment of Solid Waste</v>
      </c>
      <c r="D151" s="44" t="str">
        <f>'Calculation (table 3.2)'!D151</f>
        <v>CH4</v>
      </c>
      <c r="E151" s="45">
        <f>'Calculation (table 3.2)'!E151</f>
        <v>25.750459000000003</v>
      </c>
      <c r="F151" s="45">
        <f>'Calculation (table 3.2)'!F151</f>
        <v>62.553134000000007</v>
      </c>
      <c r="G151" s="71">
        <f>'Calculation (table 3.2)'!G151</f>
        <v>9</v>
      </c>
      <c r="H151" s="71">
        <f t="shared" si="12"/>
        <v>9</v>
      </c>
      <c r="I151" s="71">
        <f>'Calculation (table 3.2)'!I151</f>
        <v>55</v>
      </c>
      <c r="J151" s="71">
        <f t="shared" si="13"/>
        <v>55</v>
      </c>
      <c r="K151" s="71">
        <f>'Calculation (table 3.2)'!K151</f>
        <v>55.731499172371095</v>
      </c>
      <c r="L151" s="71">
        <f t="shared" si="14"/>
        <v>55.731499172371095</v>
      </c>
      <c r="M151" s="72">
        <f>'Calculation (table 3.2)'!L151</f>
        <v>1.206906428859795E-2</v>
      </c>
      <c r="N151" s="75">
        <f t="shared" si="15"/>
        <v>142.92046211681122</v>
      </c>
      <c r="O151" s="71">
        <f>SQRT('Calculation (table 3.2)'!Q151)</f>
        <v>8.6057124326916756E-2</v>
      </c>
      <c r="P151" s="71">
        <f t="shared" si="16"/>
        <v>8.6057124326916756E-2</v>
      </c>
      <c r="Q151" s="44"/>
    </row>
    <row r="152" spans="1:17" x14ac:dyDescent="0.25">
      <c r="A152" s="43" t="str">
        <f>'Calculation (table 3.2)'!A152</f>
        <v>Waste</v>
      </c>
      <c r="B152" s="43" t="str">
        <f>'Calculation (table 3.2)'!B152</f>
        <v>4.B</v>
      </c>
      <c r="C152" s="44" t="str">
        <f>'Calculation (table 3.2)'!C152</f>
        <v>Biological Treatment of Solid Waste</v>
      </c>
      <c r="D152" s="44" t="str">
        <f>'Calculation (table 3.2)'!D152</f>
        <v>N2O</v>
      </c>
      <c r="E152" s="45">
        <f>'Calculation (table 3.2)'!E152</f>
        <v>18.351355999999999</v>
      </c>
      <c r="F152" s="45">
        <f>'Calculation (table 3.2)'!F152</f>
        <v>38.462426000000008</v>
      </c>
      <c r="G152" s="71">
        <f>'Calculation (table 3.2)'!G152</f>
        <v>16</v>
      </c>
      <c r="H152" s="71">
        <f t="shared" si="12"/>
        <v>16</v>
      </c>
      <c r="I152" s="71">
        <f>'Calculation (table 3.2)'!I152</f>
        <v>85</v>
      </c>
      <c r="J152" s="71">
        <f t="shared" si="13"/>
        <v>85</v>
      </c>
      <c r="K152" s="71">
        <f>'Calculation (table 3.2)'!K152</f>
        <v>86.49277426467485</v>
      </c>
      <c r="L152" s="71">
        <f t="shared" si="14"/>
        <v>86.49277426467485</v>
      </c>
      <c r="M152" s="72">
        <f>'Calculation (table 3.2)'!L152</f>
        <v>1.0990235654103581E-2</v>
      </c>
      <c r="N152" s="75">
        <f t="shared" si="15"/>
        <v>109.58901347671534</v>
      </c>
      <c r="O152" s="71">
        <f>SQRT('Calculation (table 3.2)'!Q152)</f>
        <v>8.2120868107969189E-2</v>
      </c>
      <c r="P152" s="71">
        <f t="shared" si="16"/>
        <v>8.2120868107969189E-2</v>
      </c>
      <c r="Q152" s="44"/>
    </row>
    <row r="153" spans="1:17" x14ac:dyDescent="0.25">
      <c r="A153" s="43" t="str">
        <f>'Calculation (table 3.2)'!A153</f>
        <v>Waste</v>
      </c>
      <c r="B153" s="43" t="str">
        <f>'Calculation (table 3.2)'!B153</f>
        <v>4.D</v>
      </c>
      <c r="C153" s="44" t="str">
        <f>'Calculation (table 3.2)'!C153</f>
        <v>Wastewater Treatment and Discharge</v>
      </c>
      <c r="D153" s="44" t="str">
        <f>'Calculation (table 3.2)'!D153</f>
        <v>CH4</v>
      </c>
      <c r="E153" s="45">
        <f>'Calculation (table 3.2)'!E153</f>
        <v>220.97554057108974</v>
      </c>
      <c r="F153" s="45">
        <f>'Calculation (table 3.2)'!F153</f>
        <v>170.36866157499998</v>
      </c>
      <c r="G153" s="71">
        <f>'Calculation (table 3.2)'!G153</f>
        <v>13</v>
      </c>
      <c r="H153" s="71">
        <f t="shared" si="12"/>
        <v>13</v>
      </c>
      <c r="I153" s="71">
        <f>'Calculation (table 3.2)'!I153</f>
        <v>60</v>
      </c>
      <c r="J153" s="71">
        <f t="shared" si="13"/>
        <v>60</v>
      </c>
      <c r="K153" s="71">
        <f>'Calculation (table 3.2)'!K153</f>
        <v>61.392181912683313</v>
      </c>
      <c r="L153" s="71">
        <f t="shared" si="14"/>
        <v>61.392181912683313</v>
      </c>
      <c r="M153" s="72">
        <f>'Calculation (table 3.2)'!L153</f>
        <v>0.10863745003707602</v>
      </c>
      <c r="N153" s="75">
        <f t="shared" si="15"/>
        <v>-22.901574927840983</v>
      </c>
      <c r="O153" s="71">
        <f>SQRT('Calculation (table 3.2)'!Q153)</f>
        <v>0.25819023388187434</v>
      </c>
      <c r="P153" s="71">
        <f t="shared" si="16"/>
        <v>0.25819023388187434</v>
      </c>
      <c r="Q153" s="44"/>
    </row>
    <row r="154" spans="1:17" x14ac:dyDescent="0.25">
      <c r="A154" s="43" t="str">
        <f>'Calculation (table 3.2)'!A154</f>
        <v>Waste</v>
      </c>
      <c r="B154" s="43" t="str">
        <f>'Calculation (table 3.2)'!B154</f>
        <v>4.D</v>
      </c>
      <c r="C154" s="44" t="str">
        <f>'Calculation (table 3.2)'!C154</f>
        <v>Wastewater Treatment and Discharge</v>
      </c>
      <c r="D154" s="44" t="str">
        <f>'Calculation (table 3.2)'!D154</f>
        <v>N2O</v>
      </c>
      <c r="E154" s="45">
        <f>'Calculation (table 3.2)'!E154</f>
        <v>79.124562999999995</v>
      </c>
      <c r="F154" s="45">
        <f>'Calculation (table 3.2)'!F154</f>
        <v>82.530106999999987</v>
      </c>
      <c r="G154" s="71">
        <f>'Calculation (table 3.2)'!G154</f>
        <v>9</v>
      </c>
      <c r="H154" s="71">
        <f t="shared" si="12"/>
        <v>9</v>
      </c>
      <c r="I154" s="71">
        <f>'Calculation (table 3.2)'!I154</f>
        <v>400</v>
      </c>
      <c r="J154" s="71">
        <f t="shared" si="13"/>
        <v>400</v>
      </c>
      <c r="K154" s="71">
        <f>'Calculation (table 3.2)'!K154</f>
        <v>400.10123718878953</v>
      </c>
      <c r="L154" s="71">
        <f t="shared" si="14"/>
        <v>400.10123718878953</v>
      </c>
      <c r="M154" s="72">
        <f>'Calculation (table 3.2)'!L154</f>
        <v>1.0827759665424364</v>
      </c>
      <c r="N154" s="75">
        <f t="shared" si="15"/>
        <v>4.3040288260422903</v>
      </c>
      <c r="O154" s="71">
        <f>SQRT('Calculation (table 3.2)'!Q154)</f>
        <v>0.27084082026888046</v>
      </c>
      <c r="P154" s="71">
        <f t="shared" si="16"/>
        <v>0.27084082026888046</v>
      </c>
      <c r="Q154" s="44"/>
    </row>
    <row r="155" spans="1:17" x14ac:dyDescent="0.25">
      <c r="A155" s="43" t="str">
        <f>'Calculation (table 3.2)'!A155</f>
        <v>Other</v>
      </c>
      <c r="B155" s="43" t="str">
        <f>'Calculation (table 3.2)'!B155</f>
        <v>5.B</v>
      </c>
      <c r="C155" s="44" t="str">
        <f>'Calculation (table 3.2)'!C155</f>
        <v>Indirect emissions</v>
      </c>
      <c r="D155" s="44" t="str">
        <f>'Calculation (table 3.2)'!D155</f>
        <v xml:space="preserve">CO2 </v>
      </c>
      <c r="E155" s="45">
        <f>'Calculation (table 3.2)'!E155</f>
        <v>166.21883800000001</v>
      </c>
      <c r="F155" s="45">
        <f>'Calculation (table 3.2)'!F155</f>
        <v>52.879891999999998</v>
      </c>
      <c r="G155" s="71">
        <f>'Calculation (table 3.2)'!G155</f>
        <v>16</v>
      </c>
      <c r="H155" s="71">
        <f t="shared" si="12"/>
        <v>16</v>
      </c>
      <c r="I155" s="71">
        <f>'Calculation (table 3.2)'!I155</f>
        <v>0</v>
      </c>
      <c r="J155" s="71">
        <f t="shared" si="13"/>
        <v>0</v>
      </c>
      <c r="K155" s="71">
        <f>'Calculation (table 3.2)'!K155</f>
        <v>16</v>
      </c>
      <c r="L155" s="71">
        <f t="shared" si="14"/>
        <v>16</v>
      </c>
      <c r="M155" s="72">
        <f>'Calculation (table 3.2)'!L155</f>
        <v>7.1087802102279502E-4</v>
      </c>
      <c r="N155" s="75">
        <f t="shared" si="15"/>
        <v>-68.186583039402549</v>
      </c>
      <c r="O155" s="71">
        <f>SQRT('Calculation (table 3.2)'!Q155)</f>
        <v>2.0885629653576127E-2</v>
      </c>
      <c r="P155" s="71">
        <f t="shared" si="16"/>
        <v>2.0885629653576127E-2</v>
      </c>
      <c r="Q155" s="44"/>
    </row>
    <row r="156" spans="1:17" x14ac:dyDescent="0.25">
      <c r="A156" s="43" t="str">
        <f>'Calculation (table 3.2)'!A156</f>
        <v>Other</v>
      </c>
      <c r="B156" s="43">
        <f>'Calculation (table 3.2)'!B156</f>
        <v>0</v>
      </c>
      <c r="C156" s="44">
        <f>'Calculation (table 3.2)'!C156</f>
        <v>0</v>
      </c>
      <c r="D156" s="44">
        <f>'Calculation (table 3.2)'!D156</f>
        <v>0</v>
      </c>
      <c r="E156" s="45">
        <f>'Calculation (table 3.2)'!E156</f>
        <v>0</v>
      </c>
      <c r="F156" s="45">
        <f>'Calculation (table 3.2)'!F156</f>
        <v>0</v>
      </c>
      <c r="G156" s="71">
        <f>'Calculation (table 3.2)'!G156</f>
        <v>0</v>
      </c>
      <c r="H156" s="71">
        <f t="shared" si="12"/>
        <v>0</v>
      </c>
      <c r="I156" s="71">
        <f>'Calculation (table 3.2)'!I156</f>
        <v>0</v>
      </c>
      <c r="J156" s="71">
        <f t="shared" si="13"/>
        <v>0</v>
      </c>
      <c r="K156" s="71">
        <f>'Calculation (table 3.2)'!K156</f>
        <v>0</v>
      </c>
      <c r="L156" s="71">
        <f t="shared" si="14"/>
        <v>0</v>
      </c>
      <c r="M156" s="72">
        <f>'Calculation (table 3.2)'!L156</f>
        <v>0</v>
      </c>
      <c r="N156" s="75" t="str">
        <f t="shared" si="15"/>
        <v>NA</v>
      </c>
      <c r="O156" s="71">
        <f>SQRT('Calculation (table 3.2)'!Q156)</f>
        <v>0</v>
      </c>
      <c r="P156" s="71">
        <f t="shared" si="16"/>
        <v>0</v>
      </c>
      <c r="Q156" s="44"/>
    </row>
    <row r="157" spans="1:17" x14ac:dyDescent="0.25">
      <c r="A157" s="43" t="str">
        <f>'Calculation (table 3.2)'!A157</f>
        <v>Other</v>
      </c>
      <c r="B157" s="43">
        <f>'Calculation (table 3.2)'!B157</f>
        <v>0</v>
      </c>
      <c r="C157" s="44">
        <f>'Calculation (table 3.2)'!C157</f>
        <v>0</v>
      </c>
      <c r="D157" s="44">
        <f>'Calculation (table 3.2)'!D157</f>
        <v>0</v>
      </c>
      <c r="E157" s="45">
        <f>'Calculation (table 3.2)'!E157</f>
        <v>0</v>
      </c>
      <c r="F157" s="45">
        <f>'Calculation (table 3.2)'!F157</f>
        <v>0</v>
      </c>
      <c r="G157" s="71">
        <f>'Calculation (table 3.2)'!G157</f>
        <v>0</v>
      </c>
      <c r="H157" s="71">
        <f t="shared" si="12"/>
        <v>0</v>
      </c>
      <c r="I157" s="71">
        <f>'Calculation (table 3.2)'!I157</f>
        <v>0</v>
      </c>
      <c r="J157" s="71">
        <f t="shared" si="13"/>
        <v>0</v>
      </c>
      <c r="K157" s="71">
        <f>'Calculation (table 3.2)'!K157</f>
        <v>0</v>
      </c>
      <c r="L157" s="71">
        <f t="shared" si="14"/>
        <v>0</v>
      </c>
      <c r="M157" s="72">
        <f>'Calculation (table 3.2)'!L157</f>
        <v>0</v>
      </c>
      <c r="N157" s="75" t="str">
        <f t="shared" si="15"/>
        <v>NA</v>
      </c>
      <c r="O157" s="71">
        <f>SQRT('Calculation (table 3.2)'!Q157)</f>
        <v>0</v>
      </c>
      <c r="P157" s="71">
        <f t="shared" si="16"/>
        <v>0</v>
      </c>
      <c r="Q157" s="44"/>
    </row>
    <row r="158" spans="1:17" x14ac:dyDescent="0.25">
      <c r="A158" s="43" t="str">
        <f>'Calculation (table 3.2)'!A158</f>
        <v>Other</v>
      </c>
      <c r="B158" s="43">
        <f>'Calculation (table 3.2)'!B158</f>
        <v>0</v>
      </c>
      <c r="C158" s="44">
        <f>'Calculation (table 3.2)'!C158</f>
        <v>0</v>
      </c>
      <c r="D158" s="44">
        <f>'Calculation (table 3.2)'!D158</f>
        <v>0</v>
      </c>
      <c r="E158" s="45">
        <f>'Calculation (table 3.2)'!E158</f>
        <v>0</v>
      </c>
      <c r="F158" s="45">
        <f>'Calculation (table 3.2)'!F158</f>
        <v>0</v>
      </c>
      <c r="G158" s="71">
        <f>'Calculation (table 3.2)'!G158</f>
        <v>0</v>
      </c>
      <c r="H158" s="71">
        <f t="shared" si="12"/>
        <v>0</v>
      </c>
      <c r="I158" s="71">
        <f>'Calculation (table 3.2)'!I158</f>
        <v>0</v>
      </c>
      <c r="J158" s="71">
        <f t="shared" si="13"/>
        <v>0</v>
      </c>
      <c r="K158" s="71">
        <f>'Calculation (table 3.2)'!K158</f>
        <v>0</v>
      </c>
      <c r="L158" s="71">
        <f t="shared" si="14"/>
        <v>0</v>
      </c>
      <c r="M158" s="72">
        <f>'Calculation (table 3.2)'!L158</f>
        <v>0</v>
      </c>
      <c r="N158" s="75" t="str">
        <f t="shared" si="15"/>
        <v>NA</v>
      </c>
      <c r="O158" s="71">
        <f>SQRT('Calculation (table 3.2)'!Q158)</f>
        <v>0</v>
      </c>
      <c r="P158" s="71">
        <f t="shared" si="16"/>
        <v>0</v>
      </c>
      <c r="Q158" s="44"/>
    </row>
    <row r="159" spans="1:17" x14ac:dyDescent="0.25">
      <c r="A159" s="43" t="str">
        <f>'Calculation (table 3.2)'!A159</f>
        <v>Other</v>
      </c>
      <c r="B159" s="43">
        <f>'Calculation (table 3.2)'!B159</f>
        <v>0</v>
      </c>
      <c r="C159" s="44">
        <f>'Calculation (table 3.2)'!C159</f>
        <v>0</v>
      </c>
      <c r="D159" s="44">
        <f>'Calculation (table 3.2)'!D159</f>
        <v>0</v>
      </c>
      <c r="E159" s="45">
        <f>'Calculation (table 3.2)'!E159</f>
        <v>0</v>
      </c>
      <c r="F159" s="45">
        <f>'Calculation (table 3.2)'!F159</f>
        <v>0</v>
      </c>
      <c r="G159" s="71">
        <f>'Calculation (table 3.2)'!G159</f>
        <v>0</v>
      </c>
      <c r="H159" s="71">
        <f t="shared" si="12"/>
        <v>0</v>
      </c>
      <c r="I159" s="71">
        <f>'Calculation (table 3.2)'!I159</f>
        <v>0</v>
      </c>
      <c r="J159" s="71">
        <f t="shared" si="13"/>
        <v>0</v>
      </c>
      <c r="K159" s="71">
        <f>'Calculation (table 3.2)'!K159</f>
        <v>0</v>
      </c>
      <c r="L159" s="71">
        <f t="shared" si="14"/>
        <v>0</v>
      </c>
      <c r="M159" s="72">
        <f>'Calculation (table 3.2)'!L159</f>
        <v>0</v>
      </c>
      <c r="N159" s="75" t="str">
        <f t="shared" si="15"/>
        <v>NA</v>
      </c>
      <c r="O159" s="71">
        <f>SQRT('Calculation (table 3.2)'!Q159)</f>
        <v>0</v>
      </c>
      <c r="P159" s="71">
        <f t="shared" si="16"/>
        <v>0</v>
      </c>
      <c r="Q159" s="44"/>
    </row>
    <row r="160" spans="1:17" x14ac:dyDescent="0.25">
      <c r="A160" s="43" t="str">
        <f>'Calculation (table 3.2)'!A160</f>
        <v>Other</v>
      </c>
      <c r="B160" s="43">
        <f>'Calculation (table 3.2)'!B160</f>
        <v>0</v>
      </c>
      <c r="C160" s="44">
        <f>'Calculation (table 3.2)'!C160</f>
        <v>0</v>
      </c>
      <c r="D160" s="44">
        <f>'Calculation (table 3.2)'!D160</f>
        <v>0</v>
      </c>
      <c r="E160" s="45">
        <f>'Calculation (table 3.2)'!E160</f>
        <v>0</v>
      </c>
      <c r="F160" s="45">
        <f>'Calculation (table 3.2)'!F160</f>
        <v>0</v>
      </c>
      <c r="G160" s="71">
        <f>'Calculation (table 3.2)'!G160</f>
        <v>0</v>
      </c>
      <c r="H160" s="71">
        <f t="shared" si="12"/>
        <v>0</v>
      </c>
      <c r="I160" s="71">
        <f>'Calculation (table 3.2)'!I160</f>
        <v>0</v>
      </c>
      <c r="J160" s="71">
        <f t="shared" si="13"/>
        <v>0</v>
      </c>
      <c r="K160" s="71">
        <f>'Calculation (table 3.2)'!K160</f>
        <v>0</v>
      </c>
      <c r="L160" s="71">
        <f t="shared" si="14"/>
        <v>0</v>
      </c>
      <c r="M160" s="72">
        <f>'Calculation (table 3.2)'!L160</f>
        <v>0</v>
      </c>
      <c r="N160" s="75" t="str">
        <f t="shared" si="15"/>
        <v>NA</v>
      </c>
      <c r="O160" s="71">
        <f>SQRT('Calculation (table 3.2)'!Q160)</f>
        <v>0</v>
      </c>
      <c r="P160" s="71">
        <f t="shared" si="16"/>
        <v>0</v>
      </c>
      <c r="Q160" s="44"/>
    </row>
    <row r="161" spans="1:17" x14ac:dyDescent="0.25">
      <c r="A161" s="43" t="str">
        <f>'Calculation (table 3.2)'!A161</f>
        <v>Other</v>
      </c>
      <c r="B161" s="43">
        <f>'Calculation (table 3.2)'!B161</f>
        <v>0</v>
      </c>
      <c r="C161" s="44">
        <f>'Calculation (table 3.2)'!C161</f>
        <v>0</v>
      </c>
      <c r="D161" s="44">
        <f>'Calculation (table 3.2)'!D161</f>
        <v>0</v>
      </c>
      <c r="E161" s="45">
        <f>'Calculation (table 3.2)'!E161</f>
        <v>0</v>
      </c>
      <c r="F161" s="45">
        <f>'Calculation (table 3.2)'!F161</f>
        <v>0</v>
      </c>
      <c r="G161" s="71">
        <f>'Calculation (table 3.2)'!G161</f>
        <v>0</v>
      </c>
      <c r="H161" s="71">
        <f t="shared" si="12"/>
        <v>0</v>
      </c>
      <c r="I161" s="71">
        <f>'Calculation (table 3.2)'!I161</f>
        <v>0</v>
      </c>
      <c r="J161" s="71">
        <f t="shared" si="13"/>
        <v>0</v>
      </c>
      <c r="K161" s="71">
        <f>'Calculation (table 3.2)'!K161</f>
        <v>0</v>
      </c>
      <c r="L161" s="71">
        <f t="shared" si="14"/>
        <v>0</v>
      </c>
      <c r="M161" s="72">
        <f>'Calculation (table 3.2)'!L161</f>
        <v>0</v>
      </c>
      <c r="N161" s="75" t="str">
        <f t="shared" si="15"/>
        <v>NA</v>
      </c>
      <c r="O161" s="71">
        <f>SQRT('Calculation (table 3.2)'!Q161)</f>
        <v>0</v>
      </c>
      <c r="P161" s="71">
        <f t="shared" si="16"/>
        <v>0</v>
      </c>
      <c r="Q161" s="44"/>
    </row>
    <row r="162" spans="1:17" x14ac:dyDescent="0.25">
      <c r="A162" s="43" t="str">
        <f>'Calculation (table 3.2)'!A162</f>
        <v>Other</v>
      </c>
      <c r="B162" s="43">
        <f>'Calculation (table 3.2)'!B162</f>
        <v>0</v>
      </c>
      <c r="C162" s="44">
        <f>'Calculation (table 3.2)'!C162</f>
        <v>0</v>
      </c>
      <c r="D162" s="44">
        <f>'Calculation (table 3.2)'!D162</f>
        <v>0</v>
      </c>
      <c r="E162" s="45">
        <f>'Calculation (table 3.2)'!E162</f>
        <v>0</v>
      </c>
      <c r="F162" s="45">
        <f>'Calculation (table 3.2)'!F162</f>
        <v>0</v>
      </c>
      <c r="G162" s="71">
        <f>'Calculation (table 3.2)'!G162</f>
        <v>0</v>
      </c>
      <c r="H162" s="71">
        <f t="shared" si="12"/>
        <v>0</v>
      </c>
      <c r="I162" s="71">
        <f>'Calculation (table 3.2)'!I162</f>
        <v>0</v>
      </c>
      <c r="J162" s="71">
        <f t="shared" si="13"/>
        <v>0</v>
      </c>
      <c r="K162" s="71">
        <f>'Calculation (table 3.2)'!K162</f>
        <v>0</v>
      </c>
      <c r="L162" s="71">
        <f t="shared" si="14"/>
        <v>0</v>
      </c>
      <c r="M162" s="72">
        <f>'Calculation (table 3.2)'!L162</f>
        <v>0</v>
      </c>
      <c r="N162" s="75" t="str">
        <f t="shared" si="15"/>
        <v>NA</v>
      </c>
      <c r="O162" s="71">
        <f>SQRT('Calculation (table 3.2)'!Q162)</f>
        <v>0</v>
      </c>
      <c r="P162" s="71">
        <f t="shared" si="16"/>
        <v>0</v>
      </c>
      <c r="Q162" s="44"/>
    </row>
    <row r="163" spans="1:17" x14ac:dyDescent="0.25">
      <c r="A163" s="43" t="str">
        <f>'Calculation (table 3.2)'!A163</f>
        <v>Other</v>
      </c>
      <c r="B163" s="43">
        <f>'Calculation (table 3.2)'!B163</f>
        <v>0</v>
      </c>
      <c r="C163" s="44">
        <f>'Calculation (table 3.2)'!C163</f>
        <v>0</v>
      </c>
      <c r="D163" s="44">
        <f>'Calculation (table 3.2)'!D163</f>
        <v>0</v>
      </c>
      <c r="E163" s="45">
        <f>'Calculation (table 3.2)'!E163</f>
        <v>0</v>
      </c>
      <c r="F163" s="45">
        <f>'Calculation (table 3.2)'!F163</f>
        <v>0</v>
      </c>
      <c r="G163" s="71">
        <f>'Calculation (table 3.2)'!G163</f>
        <v>0</v>
      </c>
      <c r="H163" s="71">
        <f t="shared" si="12"/>
        <v>0</v>
      </c>
      <c r="I163" s="71">
        <f>'Calculation (table 3.2)'!I163</f>
        <v>0</v>
      </c>
      <c r="J163" s="71">
        <f t="shared" si="13"/>
        <v>0</v>
      </c>
      <c r="K163" s="71">
        <f>'Calculation (table 3.2)'!K163</f>
        <v>0</v>
      </c>
      <c r="L163" s="71">
        <f t="shared" si="14"/>
        <v>0</v>
      </c>
      <c r="M163" s="72">
        <f>'Calculation (table 3.2)'!L163</f>
        <v>0</v>
      </c>
      <c r="N163" s="75" t="str">
        <f t="shared" si="15"/>
        <v>NA</v>
      </c>
      <c r="O163" s="71">
        <f>SQRT('Calculation (table 3.2)'!Q163)</f>
        <v>0</v>
      </c>
      <c r="P163" s="71">
        <f t="shared" si="16"/>
        <v>0</v>
      </c>
      <c r="Q163" s="44"/>
    </row>
    <row r="164" spans="1:17" x14ac:dyDescent="0.25">
      <c r="A164" s="43" t="str">
        <f>'Calculation (table 3.2)'!A164</f>
        <v>Other</v>
      </c>
      <c r="B164" s="43">
        <f>'Calculation (table 3.2)'!B164</f>
        <v>0</v>
      </c>
      <c r="C164" s="44">
        <f>'Calculation (table 3.2)'!C164</f>
        <v>0</v>
      </c>
      <c r="D164" s="44">
        <f>'Calculation (table 3.2)'!D164</f>
        <v>0</v>
      </c>
      <c r="E164" s="45">
        <f>'Calculation (table 3.2)'!E164</f>
        <v>0</v>
      </c>
      <c r="F164" s="45">
        <f>'Calculation (table 3.2)'!F164</f>
        <v>0</v>
      </c>
      <c r="G164" s="71">
        <f>'Calculation (table 3.2)'!G164</f>
        <v>0</v>
      </c>
      <c r="H164" s="71">
        <f t="shared" si="12"/>
        <v>0</v>
      </c>
      <c r="I164" s="71">
        <f>'Calculation (table 3.2)'!I164</f>
        <v>0</v>
      </c>
      <c r="J164" s="71">
        <f t="shared" si="13"/>
        <v>0</v>
      </c>
      <c r="K164" s="71">
        <f>'Calculation (table 3.2)'!K164</f>
        <v>0</v>
      </c>
      <c r="L164" s="71">
        <f t="shared" si="14"/>
        <v>0</v>
      </c>
      <c r="M164" s="72">
        <f>'Calculation (table 3.2)'!L164</f>
        <v>0</v>
      </c>
      <c r="N164" s="75" t="str">
        <f t="shared" si="15"/>
        <v>NA</v>
      </c>
      <c r="O164" s="71">
        <f>SQRT('Calculation (table 3.2)'!Q164)</f>
        <v>0</v>
      </c>
      <c r="P164" s="71">
        <f t="shared" si="16"/>
        <v>0</v>
      </c>
      <c r="Q164" s="44"/>
    </row>
    <row r="165" spans="1:17" x14ac:dyDescent="0.25">
      <c r="A165" s="43" t="str">
        <f>'Calculation (table 3.2)'!A165</f>
        <v>Other</v>
      </c>
      <c r="B165" s="43">
        <f>'Calculation (table 3.2)'!B165</f>
        <v>0</v>
      </c>
      <c r="C165" s="44">
        <f>'Calculation (table 3.2)'!C165</f>
        <v>0</v>
      </c>
      <c r="D165" s="44">
        <f>'Calculation (table 3.2)'!D165</f>
        <v>0</v>
      </c>
      <c r="E165" s="45">
        <f>'Calculation (table 3.2)'!E165</f>
        <v>0</v>
      </c>
      <c r="F165" s="45">
        <f>'Calculation (table 3.2)'!F165</f>
        <v>0</v>
      </c>
      <c r="G165" s="71">
        <f>'Calculation (table 3.2)'!G165</f>
        <v>0</v>
      </c>
      <c r="H165" s="71">
        <f t="shared" si="12"/>
        <v>0</v>
      </c>
      <c r="I165" s="71">
        <f>'Calculation (table 3.2)'!I165</f>
        <v>0</v>
      </c>
      <c r="J165" s="71">
        <f t="shared" si="13"/>
        <v>0</v>
      </c>
      <c r="K165" s="71">
        <f>'Calculation (table 3.2)'!K165</f>
        <v>0</v>
      </c>
      <c r="L165" s="71">
        <f t="shared" si="14"/>
        <v>0</v>
      </c>
      <c r="M165" s="72">
        <f>'Calculation (table 3.2)'!L165</f>
        <v>0</v>
      </c>
      <c r="N165" s="75" t="str">
        <f t="shared" si="15"/>
        <v>NA</v>
      </c>
      <c r="O165" s="71">
        <f>SQRT('Calculation (table 3.2)'!Q165)</f>
        <v>0</v>
      </c>
      <c r="P165" s="71">
        <f t="shared" si="16"/>
        <v>0</v>
      </c>
      <c r="Q165" s="44"/>
    </row>
    <row r="166" spans="1:17" x14ac:dyDescent="0.25">
      <c r="A166" s="43" t="str">
        <f>'Calculation (table 3.2)'!A166</f>
        <v>Other</v>
      </c>
      <c r="B166" s="43">
        <f>'Calculation (table 3.2)'!B166</f>
        <v>0</v>
      </c>
      <c r="C166" s="44">
        <f>'Calculation (table 3.2)'!C166</f>
        <v>0</v>
      </c>
      <c r="D166" s="44">
        <f>'Calculation (table 3.2)'!D166</f>
        <v>0</v>
      </c>
      <c r="E166" s="45">
        <f>'Calculation (table 3.2)'!E166</f>
        <v>0</v>
      </c>
      <c r="F166" s="45">
        <f>'Calculation (table 3.2)'!F166</f>
        <v>0</v>
      </c>
      <c r="G166" s="71">
        <f>'Calculation (table 3.2)'!G166</f>
        <v>0</v>
      </c>
      <c r="H166" s="71">
        <f t="shared" si="12"/>
        <v>0</v>
      </c>
      <c r="I166" s="71">
        <f>'Calculation (table 3.2)'!I166</f>
        <v>0</v>
      </c>
      <c r="J166" s="71">
        <f t="shared" si="13"/>
        <v>0</v>
      </c>
      <c r="K166" s="71">
        <f>'Calculation (table 3.2)'!K166</f>
        <v>0</v>
      </c>
      <c r="L166" s="71">
        <f t="shared" si="14"/>
        <v>0</v>
      </c>
      <c r="M166" s="72">
        <f>'Calculation (table 3.2)'!L166</f>
        <v>0</v>
      </c>
      <c r="N166" s="75" t="str">
        <f t="shared" si="15"/>
        <v>NA</v>
      </c>
      <c r="O166" s="71">
        <f>SQRT('Calculation (table 3.2)'!Q166)</f>
        <v>0</v>
      </c>
      <c r="P166" s="71">
        <f t="shared" si="16"/>
        <v>0</v>
      </c>
      <c r="Q166" s="44"/>
    </row>
    <row r="167" spans="1:17" x14ac:dyDescent="0.25">
      <c r="A167" s="43" t="str">
        <f>'Calculation (table 3.2)'!A167</f>
        <v>Other</v>
      </c>
      <c r="B167" s="43">
        <f>'Calculation (table 3.2)'!B167</f>
        <v>0</v>
      </c>
      <c r="C167" s="44">
        <f>'Calculation (table 3.2)'!C167</f>
        <v>0</v>
      </c>
      <c r="D167" s="44">
        <f>'Calculation (table 3.2)'!D167</f>
        <v>0</v>
      </c>
      <c r="E167" s="45">
        <f>'Calculation (table 3.2)'!E167</f>
        <v>0</v>
      </c>
      <c r="F167" s="45">
        <f>'Calculation (table 3.2)'!F167</f>
        <v>0</v>
      </c>
      <c r="G167" s="71">
        <f>'Calculation (table 3.2)'!G167</f>
        <v>0</v>
      </c>
      <c r="H167" s="71">
        <f t="shared" si="12"/>
        <v>0</v>
      </c>
      <c r="I167" s="71">
        <f>'Calculation (table 3.2)'!I167</f>
        <v>0</v>
      </c>
      <c r="J167" s="71">
        <f t="shared" si="13"/>
        <v>0</v>
      </c>
      <c r="K167" s="71">
        <f>'Calculation (table 3.2)'!K167</f>
        <v>0</v>
      </c>
      <c r="L167" s="71">
        <f t="shared" si="14"/>
        <v>0</v>
      </c>
      <c r="M167" s="72">
        <f>'Calculation (table 3.2)'!L167</f>
        <v>0</v>
      </c>
      <c r="N167" s="75" t="str">
        <f t="shared" si="15"/>
        <v>NA</v>
      </c>
      <c r="O167" s="71">
        <f>SQRT('Calculation (table 3.2)'!Q167)</f>
        <v>0</v>
      </c>
      <c r="P167" s="71">
        <f t="shared" si="16"/>
        <v>0</v>
      </c>
      <c r="Q167" s="44"/>
    </row>
    <row r="168" spans="1:17" x14ac:dyDescent="0.25">
      <c r="A168" s="43" t="str">
        <f>'Calculation (table 3.2)'!A168</f>
        <v>Other</v>
      </c>
      <c r="B168" s="43">
        <f>'Calculation (table 3.2)'!B168</f>
        <v>0</v>
      </c>
      <c r="C168" s="44">
        <f>'Calculation (table 3.2)'!C168</f>
        <v>0</v>
      </c>
      <c r="D168" s="44">
        <f>'Calculation (table 3.2)'!D168</f>
        <v>0</v>
      </c>
      <c r="E168" s="45">
        <f>'Calculation (table 3.2)'!E168</f>
        <v>0</v>
      </c>
      <c r="F168" s="45">
        <f>'Calculation (table 3.2)'!F168</f>
        <v>0</v>
      </c>
      <c r="G168" s="71">
        <f>'Calculation (table 3.2)'!G168</f>
        <v>0</v>
      </c>
      <c r="H168" s="71">
        <f t="shared" si="12"/>
        <v>0</v>
      </c>
      <c r="I168" s="71">
        <f>'Calculation (table 3.2)'!I168</f>
        <v>0</v>
      </c>
      <c r="J168" s="71">
        <f t="shared" si="13"/>
        <v>0</v>
      </c>
      <c r="K168" s="71">
        <f>'Calculation (table 3.2)'!K168</f>
        <v>0</v>
      </c>
      <c r="L168" s="71">
        <f t="shared" si="14"/>
        <v>0</v>
      </c>
      <c r="M168" s="72">
        <f>'Calculation (table 3.2)'!L168</f>
        <v>0</v>
      </c>
      <c r="N168" s="75" t="str">
        <f t="shared" si="15"/>
        <v>NA</v>
      </c>
      <c r="O168" s="71">
        <f>SQRT('Calculation (table 3.2)'!Q168)</f>
        <v>0</v>
      </c>
      <c r="P168" s="71">
        <f t="shared" si="16"/>
        <v>0</v>
      </c>
      <c r="Q168" s="44"/>
    </row>
    <row r="169" spans="1:17" x14ac:dyDescent="0.25">
      <c r="A169" s="43" t="str">
        <f>'Calculation (table 3.2)'!A169</f>
        <v>Other</v>
      </c>
      <c r="B169" s="43">
        <f>'Calculation (table 3.2)'!B169</f>
        <v>0</v>
      </c>
      <c r="C169" s="44">
        <f>'Calculation (table 3.2)'!C169</f>
        <v>0</v>
      </c>
      <c r="D169" s="44">
        <f>'Calculation (table 3.2)'!D169</f>
        <v>0</v>
      </c>
      <c r="E169" s="45">
        <f>'Calculation (table 3.2)'!E169</f>
        <v>0</v>
      </c>
      <c r="F169" s="45">
        <f>'Calculation (table 3.2)'!F169</f>
        <v>0</v>
      </c>
      <c r="G169" s="71">
        <f>'Calculation (table 3.2)'!G169</f>
        <v>0</v>
      </c>
      <c r="H169" s="71">
        <f t="shared" si="12"/>
        <v>0</v>
      </c>
      <c r="I169" s="71">
        <f>'Calculation (table 3.2)'!I169</f>
        <v>0</v>
      </c>
      <c r="J169" s="71">
        <f t="shared" si="13"/>
        <v>0</v>
      </c>
      <c r="K169" s="71">
        <f>'Calculation (table 3.2)'!K169</f>
        <v>0</v>
      </c>
      <c r="L169" s="71">
        <f t="shared" si="14"/>
        <v>0</v>
      </c>
      <c r="M169" s="72">
        <f>'Calculation (table 3.2)'!L169</f>
        <v>0</v>
      </c>
      <c r="N169" s="75" t="str">
        <f t="shared" si="15"/>
        <v>NA</v>
      </c>
      <c r="O169" s="71">
        <f>SQRT('Calculation (table 3.2)'!Q169)</f>
        <v>0</v>
      </c>
      <c r="P169" s="71">
        <f t="shared" si="16"/>
        <v>0</v>
      </c>
      <c r="Q169" s="44"/>
    </row>
    <row r="170" spans="1:17" x14ac:dyDescent="0.25">
      <c r="A170" s="43" t="str">
        <f>'Calculation (table 3.2)'!A170</f>
        <v>Other</v>
      </c>
      <c r="B170" s="43">
        <f>'Calculation (table 3.2)'!B170</f>
        <v>0</v>
      </c>
      <c r="C170" s="44">
        <f>'Calculation (table 3.2)'!C170</f>
        <v>0</v>
      </c>
      <c r="D170" s="44">
        <f>'Calculation (table 3.2)'!D170</f>
        <v>0</v>
      </c>
      <c r="E170" s="45">
        <f>'Calculation (table 3.2)'!E170</f>
        <v>0</v>
      </c>
      <c r="F170" s="45">
        <f>'Calculation (table 3.2)'!F170</f>
        <v>0</v>
      </c>
      <c r="G170" s="71">
        <f>'Calculation (table 3.2)'!G170</f>
        <v>0</v>
      </c>
      <c r="H170" s="71">
        <f t="shared" si="12"/>
        <v>0</v>
      </c>
      <c r="I170" s="71">
        <f>'Calculation (table 3.2)'!I170</f>
        <v>0</v>
      </c>
      <c r="J170" s="71">
        <f t="shared" si="13"/>
        <v>0</v>
      </c>
      <c r="K170" s="71">
        <f>'Calculation (table 3.2)'!K170</f>
        <v>0</v>
      </c>
      <c r="L170" s="71">
        <f t="shared" si="14"/>
        <v>0</v>
      </c>
      <c r="M170" s="72">
        <f>'Calculation (table 3.2)'!L170</f>
        <v>0</v>
      </c>
      <c r="N170" s="75" t="str">
        <f t="shared" si="15"/>
        <v>NA</v>
      </c>
      <c r="O170" s="71">
        <f>SQRT('Calculation (table 3.2)'!Q170)</f>
        <v>0</v>
      </c>
      <c r="P170" s="71">
        <f t="shared" si="16"/>
        <v>0</v>
      </c>
      <c r="Q170" s="44"/>
    </row>
    <row r="171" spans="1:17" x14ac:dyDescent="0.25">
      <c r="A171" s="43" t="str">
        <f>'Calculation (table 3.2)'!A171</f>
        <v>Other</v>
      </c>
      <c r="B171" s="43">
        <f>'Calculation (table 3.2)'!B171</f>
        <v>0</v>
      </c>
      <c r="C171" s="44">
        <f>'Calculation (table 3.2)'!C171</f>
        <v>0</v>
      </c>
      <c r="D171" s="44">
        <f>'Calculation (table 3.2)'!D171</f>
        <v>0</v>
      </c>
      <c r="E171" s="45">
        <f>'Calculation (table 3.2)'!E171</f>
        <v>0</v>
      </c>
      <c r="F171" s="45">
        <f>'Calculation (table 3.2)'!F171</f>
        <v>0</v>
      </c>
      <c r="G171" s="71">
        <f>'Calculation (table 3.2)'!G171</f>
        <v>0</v>
      </c>
      <c r="H171" s="71">
        <f t="shared" si="12"/>
        <v>0</v>
      </c>
      <c r="I171" s="71">
        <f>'Calculation (table 3.2)'!I171</f>
        <v>0</v>
      </c>
      <c r="J171" s="71">
        <f t="shared" si="13"/>
        <v>0</v>
      </c>
      <c r="K171" s="71">
        <f>'Calculation (table 3.2)'!K171</f>
        <v>0</v>
      </c>
      <c r="L171" s="71">
        <f t="shared" si="14"/>
        <v>0</v>
      </c>
      <c r="M171" s="72">
        <f>'Calculation (table 3.2)'!L171</f>
        <v>0</v>
      </c>
      <c r="N171" s="75" t="str">
        <f t="shared" si="15"/>
        <v>NA</v>
      </c>
      <c r="O171" s="71">
        <f>SQRT('Calculation (table 3.2)'!Q171)</f>
        <v>0</v>
      </c>
      <c r="P171" s="71">
        <f t="shared" si="16"/>
        <v>0</v>
      </c>
      <c r="Q171" s="44"/>
    </row>
    <row r="172" spans="1:17" x14ac:dyDescent="0.25">
      <c r="A172" s="43" t="str">
        <f>'Calculation (table 3.2)'!A172</f>
        <v>Other</v>
      </c>
      <c r="B172" s="43">
        <f>'Calculation (table 3.2)'!B172</f>
        <v>0</v>
      </c>
      <c r="C172" s="44">
        <f>'Calculation (table 3.2)'!C172</f>
        <v>0</v>
      </c>
      <c r="D172" s="44">
        <f>'Calculation (table 3.2)'!D172</f>
        <v>0</v>
      </c>
      <c r="E172" s="45">
        <f>'Calculation (table 3.2)'!E172</f>
        <v>0</v>
      </c>
      <c r="F172" s="45">
        <f>'Calculation (table 3.2)'!F172</f>
        <v>0</v>
      </c>
      <c r="G172" s="71">
        <f>'Calculation (table 3.2)'!G172</f>
        <v>0</v>
      </c>
      <c r="H172" s="71">
        <f t="shared" si="12"/>
        <v>0</v>
      </c>
      <c r="I172" s="71">
        <f>'Calculation (table 3.2)'!I172</f>
        <v>0</v>
      </c>
      <c r="J172" s="71">
        <f t="shared" si="13"/>
        <v>0</v>
      </c>
      <c r="K172" s="71">
        <f>'Calculation (table 3.2)'!K172</f>
        <v>0</v>
      </c>
      <c r="L172" s="71">
        <f t="shared" si="14"/>
        <v>0</v>
      </c>
      <c r="M172" s="72">
        <f>'Calculation (table 3.2)'!L172</f>
        <v>0</v>
      </c>
      <c r="N172" s="75" t="str">
        <f t="shared" si="15"/>
        <v>NA</v>
      </c>
      <c r="O172" s="71">
        <f>SQRT('Calculation (table 3.2)'!Q172)</f>
        <v>0</v>
      </c>
      <c r="P172" s="71">
        <f t="shared" si="16"/>
        <v>0</v>
      </c>
      <c r="Q172" s="44"/>
    </row>
    <row r="173" spans="1:17" x14ac:dyDescent="0.25">
      <c r="A173" s="43" t="str">
        <f>'Calculation (table 3.2)'!A173</f>
        <v>Other</v>
      </c>
      <c r="B173" s="43">
        <f>'Calculation (table 3.2)'!B173</f>
        <v>0</v>
      </c>
      <c r="C173" s="44">
        <f>'Calculation (table 3.2)'!C173</f>
        <v>0</v>
      </c>
      <c r="D173" s="44">
        <f>'Calculation (table 3.2)'!D173</f>
        <v>0</v>
      </c>
      <c r="E173" s="45">
        <f>'Calculation (table 3.2)'!E173</f>
        <v>0</v>
      </c>
      <c r="F173" s="45">
        <f>'Calculation (table 3.2)'!F173</f>
        <v>0</v>
      </c>
      <c r="G173" s="71">
        <f>'Calculation (table 3.2)'!G173</f>
        <v>0</v>
      </c>
      <c r="H173" s="71">
        <f t="shared" si="12"/>
        <v>0</v>
      </c>
      <c r="I173" s="71">
        <f>'Calculation (table 3.2)'!I173</f>
        <v>0</v>
      </c>
      <c r="J173" s="71">
        <f t="shared" si="13"/>
        <v>0</v>
      </c>
      <c r="K173" s="71">
        <f>'Calculation (table 3.2)'!K173</f>
        <v>0</v>
      </c>
      <c r="L173" s="71">
        <f t="shared" si="14"/>
        <v>0</v>
      </c>
      <c r="M173" s="72">
        <f>'Calculation (table 3.2)'!L173</f>
        <v>0</v>
      </c>
      <c r="N173" s="75" t="str">
        <f t="shared" si="15"/>
        <v>NA</v>
      </c>
      <c r="O173" s="71">
        <f>SQRT('Calculation (table 3.2)'!Q173)</f>
        <v>0</v>
      </c>
      <c r="P173" s="71">
        <f t="shared" si="16"/>
        <v>0</v>
      </c>
      <c r="Q173" s="44"/>
    </row>
    <row r="174" spans="1:17" x14ac:dyDescent="0.25">
      <c r="A174" s="43" t="str">
        <f>'Calculation (table 3.2)'!A174</f>
        <v>Other</v>
      </c>
      <c r="B174" s="43">
        <f>'Calculation (table 3.2)'!B174</f>
        <v>0</v>
      </c>
      <c r="C174" s="44">
        <f>'Calculation (table 3.2)'!C174</f>
        <v>0</v>
      </c>
      <c r="D174" s="44">
        <f>'Calculation (table 3.2)'!D174</f>
        <v>0</v>
      </c>
      <c r="E174" s="45">
        <f>'Calculation (table 3.2)'!E174</f>
        <v>0</v>
      </c>
      <c r="F174" s="45">
        <f>'Calculation (table 3.2)'!F174</f>
        <v>0</v>
      </c>
      <c r="G174" s="71">
        <f>'Calculation (table 3.2)'!G174</f>
        <v>0</v>
      </c>
      <c r="H174" s="71">
        <f t="shared" si="12"/>
        <v>0</v>
      </c>
      <c r="I174" s="71">
        <f>'Calculation (table 3.2)'!I174</f>
        <v>0</v>
      </c>
      <c r="J174" s="71">
        <f t="shared" si="13"/>
        <v>0</v>
      </c>
      <c r="K174" s="71">
        <f>'Calculation (table 3.2)'!K174</f>
        <v>0</v>
      </c>
      <c r="L174" s="71">
        <f t="shared" si="14"/>
        <v>0</v>
      </c>
      <c r="M174" s="72">
        <f>'Calculation (table 3.2)'!L174</f>
        <v>0</v>
      </c>
      <c r="N174" s="75" t="str">
        <f t="shared" si="15"/>
        <v>NA</v>
      </c>
      <c r="O174" s="71">
        <f>SQRT('Calculation (table 3.2)'!Q174)</f>
        <v>0</v>
      </c>
      <c r="P174" s="71">
        <f t="shared" si="16"/>
        <v>0</v>
      </c>
      <c r="Q174" s="44"/>
    </row>
    <row r="175" spans="1:17" x14ac:dyDescent="0.25">
      <c r="A175" s="43" t="str">
        <f>'Calculation (table 3.2)'!A175</f>
        <v>Other</v>
      </c>
      <c r="B175" s="43">
        <f>'Calculation (table 3.2)'!B175</f>
        <v>0</v>
      </c>
      <c r="C175" s="44">
        <f>'Calculation (table 3.2)'!C175</f>
        <v>0</v>
      </c>
      <c r="D175" s="44">
        <f>'Calculation (table 3.2)'!D175</f>
        <v>0</v>
      </c>
      <c r="E175" s="45">
        <f>'Calculation (table 3.2)'!E175</f>
        <v>0</v>
      </c>
      <c r="F175" s="45">
        <f>'Calculation (table 3.2)'!F175</f>
        <v>0</v>
      </c>
      <c r="G175" s="71">
        <f>'Calculation (table 3.2)'!G175</f>
        <v>0</v>
      </c>
      <c r="H175" s="71">
        <f t="shared" si="12"/>
        <v>0</v>
      </c>
      <c r="I175" s="71">
        <f>'Calculation (table 3.2)'!I175</f>
        <v>0</v>
      </c>
      <c r="J175" s="71">
        <f t="shared" si="13"/>
        <v>0</v>
      </c>
      <c r="K175" s="71">
        <f>'Calculation (table 3.2)'!K175</f>
        <v>0</v>
      </c>
      <c r="L175" s="71">
        <f t="shared" si="14"/>
        <v>0</v>
      </c>
      <c r="M175" s="72">
        <f>'Calculation (table 3.2)'!L175</f>
        <v>0</v>
      </c>
      <c r="N175" s="75" t="str">
        <f t="shared" si="15"/>
        <v>NA</v>
      </c>
      <c r="O175" s="71">
        <f>SQRT('Calculation (table 3.2)'!Q175)</f>
        <v>0</v>
      </c>
      <c r="P175" s="71">
        <f>O175</f>
        <v>0</v>
      </c>
      <c r="Q175" s="44"/>
    </row>
    <row r="176" spans="1:17" x14ac:dyDescent="0.25">
      <c r="A176" s="43" t="str">
        <f>'Calculation (table 3.2)'!A176</f>
        <v>Other</v>
      </c>
      <c r="B176" s="43">
        <f>'Calculation (table 3.2)'!B176</f>
        <v>0</v>
      </c>
      <c r="C176" s="44">
        <f>'Calculation (table 3.2)'!C176</f>
        <v>0</v>
      </c>
      <c r="D176" s="44">
        <f>'Calculation (table 3.2)'!D176</f>
        <v>0</v>
      </c>
      <c r="E176" s="45">
        <f>'Calculation (table 3.2)'!E176</f>
        <v>0</v>
      </c>
      <c r="F176" s="45">
        <f>'Calculation (table 3.2)'!F176</f>
        <v>0</v>
      </c>
      <c r="G176" s="71">
        <f>'Calculation (table 3.2)'!G176</f>
        <v>0</v>
      </c>
      <c r="H176" s="71">
        <f t="shared" si="12"/>
        <v>0</v>
      </c>
      <c r="I176" s="71">
        <f>'Calculation (table 3.2)'!I176</f>
        <v>0</v>
      </c>
      <c r="J176" s="71">
        <f t="shared" si="13"/>
        <v>0</v>
      </c>
      <c r="K176" s="71">
        <f>'Calculation (table 3.2)'!K176</f>
        <v>0</v>
      </c>
      <c r="L176" s="71">
        <f t="shared" si="14"/>
        <v>0</v>
      </c>
      <c r="M176" s="72">
        <f>'Calculation (table 3.2)'!L176</f>
        <v>0</v>
      </c>
      <c r="N176" s="75" t="str">
        <f t="shared" si="15"/>
        <v>NA</v>
      </c>
      <c r="O176" s="71">
        <f>SQRT('Calculation (table 3.2)'!Q176)</f>
        <v>0</v>
      </c>
      <c r="P176" s="71">
        <f t="shared" ref="P176:P199" si="17">O176</f>
        <v>0</v>
      </c>
      <c r="Q176" s="44"/>
    </row>
    <row r="177" spans="1:17" x14ac:dyDescent="0.25">
      <c r="A177" s="43" t="str">
        <f>'Calculation (table 3.2)'!A177</f>
        <v>Other</v>
      </c>
      <c r="B177" s="43">
        <f>'Calculation (table 3.2)'!B177</f>
        <v>0</v>
      </c>
      <c r="C177" s="44">
        <f>'Calculation (table 3.2)'!C177</f>
        <v>0</v>
      </c>
      <c r="D177" s="44">
        <f>'Calculation (table 3.2)'!D177</f>
        <v>0</v>
      </c>
      <c r="E177" s="45">
        <f>'Calculation (table 3.2)'!E177</f>
        <v>0</v>
      </c>
      <c r="F177" s="45">
        <f>'Calculation (table 3.2)'!F177</f>
        <v>0</v>
      </c>
      <c r="G177" s="71">
        <f>'Calculation (table 3.2)'!G177</f>
        <v>0</v>
      </c>
      <c r="H177" s="71">
        <f t="shared" si="12"/>
        <v>0</v>
      </c>
      <c r="I177" s="71">
        <f>'Calculation (table 3.2)'!I177</f>
        <v>0</v>
      </c>
      <c r="J177" s="71">
        <f t="shared" si="13"/>
        <v>0</v>
      </c>
      <c r="K177" s="71">
        <f>'Calculation (table 3.2)'!K177</f>
        <v>0</v>
      </c>
      <c r="L177" s="71">
        <f t="shared" si="14"/>
        <v>0</v>
      </c>
      <c r="M177" s="72">
        <f>'Calculation (table 3.2)'!L177</f>
        <v>0</v>
      </c>
      <c r="N177" s="75" t="str">
        <f t="shared" si="15"/>
        <v>NA</v>
      </c>
      <c r="O177" s="71">
        <f>SQRT('Calculation (table 3.2)'!Q177)</f>
        <v>0</v>
      </c>
      <c r="P177" s="71">
        <f t="shared" si="17"/>
        <v>0</v>
      </c>
      <c r="Q177" s="44"/>
    </row>
    <row r="178" spans="1:17" x14ac:dyDescent="0.25">
      <c r="A178" s="43" t="str">
        <f>'Calculation (table 3.2)'!A178</f>
        <v>Other</v>
      </c>
      <c r="B178" s="43">
        <f>'Calculation (table 3.2)'!B178</f>
        <v>0</v>
      </c>
      <c r="C178" s="44">
        <f>'Calculation (table 3.2)'!C178</f>
        <v>0</v>
      </c>
      <c r="D178" s="44">
        <f>'Calculation (table 3.2)'!D178</f>
        <v>0</v>
      </c>
      <c r="E178" s="45">
        <f>'Calculation (table 3.2)'!E178</f>
        <v>0</v>
      </c>
      <c r="F178" s="45">
        <f>'Calculation (table 3.2)'!F178</f>
        <v>0</v>
      </c>
      <c r="G178" s="71">
        <f>'Calculation (table 3.2)'!G178</f>
        <v>0</v>
      </c>
      <c r="H178" s="71">
        <f t="shared" si="12"/>
        <v>0</v>
      </c>
      <c r="I178" s="71">
        <f>'Calculation (table 3.2)'!I178</f>
        <v>0</v>
      </c>
      <c r="J178" s="71">
        <f t="shared" si="13"/>
        <v>0</v>
      </c>
      <c r="K178" s="71">
        <f>'Calculation (table 3.2)'!K178</f>
        <v>0</v>
      </c>
      <c r="L178" s="71">
        <f t="shared" si="14"/>
        <v>0</v>
      </c>
      <c r="M178" s="72">
        <f>'Calculation (table 3.2)'!L178</f>
        <v>0</v>
      </c>
      <c r="N178" s="75" t="str">
        <f t="shared" si="15"/>
        <v>NA</v>
      </c>
      <c r="O178" s="71">
        <f>SQRT('Calculation (table 3.2)'!Q178)</f>
        <v>0</v>
      </c>
      <c r="P178" s="71">
        <f t="shared" si="17"/>
        <v>0</v>
      </c>
      <c r="Q178" s="44"/>
    </row>
    <row r="179" spans="1:17" x14ac:dyDescent="0.25">
      <c r="A179" s="43" t="str">
        <f>'Calculation (table 3.2)'!A179</f>
        <v>Other</v>
      </c>
      <c r="B179" s="43">
        <f>'Calculation (table 3.2)'!B179</f>
        <v>0</v>
      </c>
      <c r="C179" s="44">
        <f>'Calculation (table 3.2)'!C179</f>
        <v>0</v>
      </c>
      <c r="D179" s="44">
        <f>'Calculation (table 3.2)'!D179</f>
        <v>0</v>
      </c>
      <c r="E179" s="45">
        <f>'Calculation (table 3.2)'!E179</f>
        <v>0</v>
      </c>
      <c r="F179" s="45">
        <f>'Calculation (table 3.2)'!F179</f>
        <v>0</v>
      </c>
      <c r="G179" s="71">
        <f>'Calculation (table 3.2)'!G179</f>
        <v>0</v>
      </c>
      <c r="H179" s="71">
        <f t="shared" si="12"/>
        <v>0</v>
      </c>
      <c r="I179" s="71">
        <f>'Calculation (table 3.2)'!I179</f>
        <v>0</v>
      </c>
      <c r="J179" s="71">
        <f t="shared" si="13"/>
        <v>0</v>
      </c>
      <c r="K179" s="71">
        <f>'Calculation (table 3.2)'!K179</f>
        <v>0</v>
      </c>
      <c r="L179" s="71">
        <f t="shared" si="14"/>
        <v>0</v>
      </c>
      <c r="M179" s="72">
        <f>'Calculation (table 3.2)'!L179</f>
        <v>0</v>
      </c>
      <c r="N179" s="75" t="str">
        <f t="shared" si="15"/>
        <v>NA</v>
      </c>
      <c r="O179" s="71">
        <f>SQRT('Calculation (table 3.2)'!Q179)</f>
        <v>0</v>
      </c>
      <c r="P179" s="71">
        <f t="shared" si="17"/>
        <v>0</v>
      </c>
      <c r="Q179" s="44"/>
    </row>
    <row r="180" spans="1:17" x14ac:dyDescent="0.25">
      <c r="A180" s="43" t="str">
        <f>'Calculation (table 3.2)'!A180</f>
        <v>Other</v>
      </c>
      <c r="B180" s="43">
        <f>'Calculation (table 3.2)'!B180</f>
        <v>0</v>
      </c>
      <c r="C180" s="44">
        <f>'Calculation (table 3.2)'!C180</f>
        <v>0</v>
      </c>
      <c r="D180" s="44">
        <f>'Calculation (table 3.2)'!D180</f>
        <v>0</v>
      </c>
      <c r="E180" s="45">
        <f>'Calculation (table 3.2)'!E180</f>
        <v>0</v>
      </c>
      <c r="F180" s="45">
        <f>'Calculation (table 3.2)'!F180</f>
        <v>0</v>
      </c>
      <c r="G180" s="71">
        <f>'Calculation (table 3.2)'!G180</f>
        <v>0</v>
      </c>
      <c r="H180" s="71">
        <f t="shared" si="12"/>
        <v>0</v>
      </c>
      <c r="I180" s="71">
        <f>'Calculation (table 3.2)'!I180</f>
        <v>0</v>
      </c>
      <c r="J180" s="71">
        <f t="shared" si="13"/>
        <v>0</v>
      </c>
      <c r="K180" s="71">
        <f>'Calculation (table 3.2)'!K180</f>
        <v>0</v>
      </c>
      <c r="L180" s="71">
        <f t="shared" si="14"/>
        <v>0</v>
      </c>
      <c r="M180" s="72">
        <f>'Calculation (table 3.2)'!L180</f>
        <v>0</v>
      </c>
      <c r="N180" s="75" t="str">
        <f t="shared" si="15"/>
        <v>NA</v>
      </c>
      <c r="O180" s="71">
        <f>SQRT('Calculation (table 3.2)'!Q180)</f>
        <v>0</v>
      </c>
      <c r="P180" s="71">
        <f t="shared" si="17"/>
        <v>0</v>
      </c>
      <c r="Q180" s="44"/>
    </row>
    <row r="181" spans="1:17" x14ac:dyDescent="0.25">
      <c r="A181" s="43" t="str">
        <f>'Calculation (table 3.2)'!A181</f>
        <v>Other</v>
      </c>
      <c r="B181" s="43">
        <f>'Calculation (table 3.2)'!B181</f>
        <v>0</v>
      </c>
      <c r="C181" s="44">
        <f>'Calculation (table 3.2)'!C181</f>
        <v>0</v>
      </c>
      <c r="D181" s="44">
        <f>'Calculation (table 3.2)'!D181</f>
        <v>0</v>
      </c>
      <c r="E181" s="45">
        <f>'Calculation (table 3.2)'!E181</f>
        <v>0</v>
      </c>
      <c r="F181" s="45">
        <f>'Calculation (table 3.2)'!F181</f>
        <v>0</v>
      </c>
      <c r="G181" s="71">
        <f>'Calculation (table 3.2)'!G181</f>
        <v>0</v>
      </c>
      <c r="H181" s="71">
        <f t="shared" si="12"/>
        <v>0</v>
      </c>
      <c r="I181" s="71">
        <f>'Calculation (table 3.2)'!I181</f>
        <v>0</v>
      </c>
      <c r="J181" s="71">
        <f t="shared" si="13"/>
        <v>0</v>
      </c>
      <c r="K181" s="71">
        <f>'Calculation (table 3.2)'!K181</f>
        <v>0</v>
      </c>
      <c r="L181" s="71">
        <f t="shared" si="14"/>
        <v>0</v>
      </c>
      <c r="M181" s="72">
        <f>'Calculation (table 3.2)'!L181</f>
        <v>0</v>
      </c>
      <c r="N181" s="75" t="str">
        <f t="shared" si="15"/>
        <v>NA</v>
      </c>
      <c r="O181" s="71">
        <f>SQRT('Calculation (table 3.2)'!Q181)</f>
        <v>0</v>
      </c>
      <c r="P181" s="71">
        <f t="shared" si="17"/>
        <v>0</v>
      </c>
      <c r="Q181" s="44"/>
    </row>
    <row r="182" spans="1:17" x14ac:dyDescent="0.25">
      <c r="A182" s="43" t="str">
        <f>'Calculation (table 3.2)'!A182</f>
        <v>Other</v>
      </c>
      <c r="B182" s="43">
        <f>'Calculation (table 3.2)'!B182</f>
        <v>0</v>
      </c>
      <c r="C182" s="44">
        <f>'Calculation (table 3.2)'!C182</f>
        <v>0</v>
      </c>
      <c r="D182" s="44">
        <f>'Calculation (table 3.2)'!D182</f>
        <v>0</v>
      </c>
      <c r="E182" s="45">
        <f>'Calculation (table 3.2)'!E182</f>
        <v>0</v>
      </c>
      <c r="F182" s="45">
        <f>'Calculation (table 3.2)'!F182</f>
        <v>0</v>
      </c>
      <c r="G182" s="71">
        <f>'Calculation (table 3.2)'!G182</f>
        <v>0</v>
      </c>
      <c r="H182" s="71">
        <f t="shared" si="12"/>
        <v>0</v>
      </c>
      <c r="I182" s="71">
        <f>'Calculation (table 3.2)'!I182</f>
        <v>0</v>
      </c>
      <c r="J182" s="71">
        <f t="shared" si="13"/>
        <v>0</v>
      </c>
      <c r="K182" s="71">
        <f>'Calculation (table 3.2)'!K182</f>
        <v>0</v>
      </c>
      <c r="L182" s="71">
        <f t="shared" si="14"/>
        <v>0</v>
      </c>
      <c r="M182" s="72">
        <f>'Calculation (table 3.2)'!L182</f>
        <v>0</v>
      </c>
      <c r="N182" s="75" t="str">
        <f t="shared" si="15"/>
        <v>NA</v>
      </c>
      <c r="O182" s="71">
        <f>SQRT('Calculation (table 3.2)'!Q182)</f>
        <v>0</v>
      </c>
      <c r="P182" s="71">
        <f t="shared" si="17"/>
        <v>0</v>
      </c>
      <c r="Q182" s="44"/>
    </row>
    <row r="183" spans="1:17" x14ac:dyDescent="0.25">
      <c r="A183" s="43" t="str">
        <f>'Calculation (table 3.2)'!A183</f>
        <v>Other</v>
      </c>
      <c r="B183" s="43">
        <f>'Calculation (table 3.2)'!B183</f>
        <v>0</v>
      </c>
      <c r="C183" s="44">
        <f>'Calculation (table 3.2)'!C183</f>
        <v>0</v>
      </c>
      <c r="D183" s="44">
        <f>'Calculation (table 3.2)'!D183</f>
        <v>0</v>
      </c>
      <c r="E183" s="45">
        <f>'Calculation (table 3.2)'!E183</f>
        <v>0</v>
      </c>
      <c r="F183" s="45">
        <f>'Calculation (table 3.2)'!F183</f>
        <v>0</v>
      </c>
      <c r="G183" s="71">
        <f>'Calculation (table 3.2)'!G183</f>
        <v>0</v>
      </c>
      <c r="H183" s="71">
        <f t="shared" si="12"/>
        <v>0</v>
      </c>
      <c r="I183" s="71">
        <f>'Calculation (table 3.2)'!I183</f>
        <v>0</v>
      </c>
      <c r="J183" s="71">
        <f t="shared" si="13"/>
        <v>0</v>
      </c>
      <c r="K183" s="71">
        <f>'Calculation (table 3.2)'!K183</f>
        <v>0</v>
      </c>
      <c r="L183" s="71">
        <f t="shared" si="14"/>
        <v>0</v>
      </c>
      <c r="M183" s="72">
        <f>'Calculation (table 3.2)'!L183</f>
        <v>0</v>
      </c>
      <c r="N183" s="75" t="str">
        <f t="shared" si="15"/>
        <v>NA</v>
      </c>
      <c r="O183" s="71">
        <f>SQRT('Calculation (table 3.2)'!Q183)</f>
        <v>0</v>
      </c>
      <c r="P183" s="71">
        <f t="shared" si="17"/>
        <v>0</v>
      </c>
      <c r="Q183" s="44"/>
    </row>
    <row r="184" spans="1:17" x14ac:dyDescent="0.25">
      <c r="A184" s="43" t="str">
        <f>'Calculation (table 3.2)'!A184</f>
        <v>Other</v>
      </c>
      <c r="B184" s="43">
        <f>'Calculation (table 3.2)'!B184</f>
        <v>0</v>
      </c>
      <c r="C184" s="44">
        <f>'Calculation (table 3.2)'!C184</f>
        <v>0</v>
      </c>
      <c r="D184" s="44">
        <f>'Calculation (table 3.2)'!D184</f>
        <v>0</v>
      </c>
      <c r="E184" s="45">
        <f>'Calculation (table 3.2)'!E184</f>
        <v>0</v>
      </c>
      <c r="F184" s="45">
        <f>'Calculation (table 3.2)'!F184</f>
        <v>0</v>
      </c>
      <c r="G184" s="71">
        <f>'Calculation (table 3.2)'!G184</f>
        <v>0</v>
      </c>
      <c r="H184" s="71">
        <f t="shared" si="12"/>
        <v>0</v>
      </c>
      <c r="I184" s="71">
        <f>'Calculation (table 3.2)'!I184</f>
        <v>0</v>
      </c>
      <c r="J184" s="71">
        <f t="shared" si="13"/>
        <v>0</v>
      </c>
      <c r="K184" s="71">
        <f>'Calculation (table 3.2)'!K184</f>
        <v>0</v>
      </c>
      <c r="L184" s="71">
        <f t="shared" si="14"/>
        <v>0</v>
      </c>
      <c r="M184" s="72">
        <f>'Calculation (table 3.2)'!L184</f>
        <v>0</v>
      </c>
      <c r="N184" s="75" t="str">
        <f t="shared" si="15"/>
        <v>NA</v>
      </c>
      <c r="O184" s="71">
        <f>SQRT('Calculation (table 3.2)'!Q184)</f>
        <v>0</v>
      </c>
      <c r="P184" s="71">
        <f t="shared" si="17"/>
        <v>0</v>
      </c>
      <c r="Q184" s="44"/>
    </row>
    <row r="185" spans="1:17" x14ac:dyDescent="0.25">
      <c r="A185" s="43" t="str">
        <f>'Calculation (table 3.2)'!A185</f>
        <v>Other</v>
      </c>
      <c r="B185" s="43">
        <f>'Calculation (table 3.2)'!B185</f>
        <v>0</v>
      </c>
      <c r="C185" s="44">
        <f>'Calculation (table 3.2)'!C185</f>
        <v>0</v>
      </c>
      <c r="D185" s="44">
        <f>'Calculation (table 3.2)'!D185</f>
        <v>0</v>
      </c>
      <c r="E185" s="45">
        <f>'Calculation (table 3.2)'!E185</f>
        <v>0</v>
      </c>
      <c r="F185" s="45">
        <f>'Calculation (table 3.2)'!F185</f>
        <v>0</v>
      </c>
      <c r="G185" s="71">
        <f>'Calculation (table 3.2)'!G185</f>
        <v>0</v>
      </c>
      <c r="H185" s="71">
        <f t="shared" si="12"/>
        <v>0</v>
      </c>
      <c r="I185" s="71">
        <f>'Calculation (table 3.2)'!I185</f>
        <v>0</v>
      </c>
      <c r="J185" s="71">
        <f t="shared" si="13"/>
        <v>0</v>
      </c>
      <c r="K185" s="71">
        <f>'Calculation (table 3.2)'!K185</f>
        <v>0</v>
      </c>
      <c r="L185" s="71">
        <f t="shared" si="14"/>
        <v>0</v>
      </c>
      <c r="M185" s="72">
        <f>'Calculation (table 3.2)'!L185</f>
        <v>0</v>
      </c>
      <c r="N185" s="75" t="str">
        <f t="shared" si="15"/>
        <v>NA</v>
      </c>
      <c r="O185" s="71">
        <f>SQRT('Calculation (table 3.2)'!Q185)</f>
        <v>0</v>
      </c>
      <c r="P185" s="71">
        <f t="shared" si="17"/>
        <v>0</v>
      </c>
      <c r="Q185" s="44"/>
    </row>
    <row r="186" spans="1:17" x14ac:dyDescent="0.25">
      <c r="A186" s="43" t="str">
        <f>'Calculation (table 3.2)'!A186</f>
        <v>Other</v>
      </c>
      <c r="B186" s="43">
        <f>'Calculation (table 3.2)'!B186</f>
        <v>0</v>
      </c>
      <c r="C186" s="44">
        <f>'Calculation (table 3.2)'!C186</f>
        <v>0</v>
      </c>
      <c r="D186" s="44">
        <f>'Calculation (table 3.2)'!D186</f>
        <v>0</v>
      </c>
      <c r="E186" s="45">
        <f>'Calculation (table 3.2)'!E186</f>
        <v>0</v>
      </c>
      <c r="F186" s="45">
        <f>'Calculation (table 3.2)'!F186</f>
        <v>0</v>
      </c>
      <c r="G186" s="71">
        <f>'Calculation (table 3.2)'!G186</f>
        <v>0</v>
      </c>
      <c r="H186" s="71">
        <f t="shared" si="12"/>
        <v>0</v>
      </c>
      <c r="I186" s="71">
        <f>'Calculation (table 3.2)'!I186</f>
        <v>0</v>
      </c>
      <c r="J186" s="71">
        <f t="shared" si="13"/>
        <v>0</v>
      </c>
      <c r="K186" s="71">
        <f>'Calculation (table 3.2)'!K186</f>
        <v>0</v>
      </c>
      <c r="L186" s="71">
        <f t="shared" si="14"/>
        <v>0</v>
      </c>
      <c r="M186" s="72">
        <f>'Calculation (table 3.2)'!L186</f>
        <v>0</v>
      </c>
      <c r="N186" s="75" t="str">
        <f t="shared" si="15"/>
        <v>NA</v>
      </c>
      <c r="O186" s="71">
        <f>SQRT('Calculation (table 3.2)'!Q186)</f>
        <v>0</v>
      </c>
      <c r="P186" s="71">
        <f t="shared" si="17"/>
        <v>0</v>
      </c>
      <c r="Q186" s="44"/>
    </row>
    <row r="187" spans="1:17" x14ac:dyDescent="0.25">
      <c r="A187" s="43" t="str">
        <f>'Calculation (table 3.2)'!A187</f>
        <v>Other</v>
      </c>
      <c r="B187" s="43">
        <f>'Calculation (table 3.2)'!B187</f>
        <v>0</v>
      </c>
      <c r="C187" s="44">
        <f>'Calculation (table 3.2)'!C187</f>
        <v>0</v>
      </c>
      <c r="D187" s="44">
        <f>'Calculation (table 3.2)'!D187</f>
        <v>0</v>
      </c>
      <c r="E187" s="45">
        <f>'Calculation (table 3.2)'!E187</f>
        <v>0</v>
      </c>
      <c r="F187" s="45">
        <f>'Calculation (table 3.2)'!F187</f>
        <v>0</v>
      </c>
      <c r="G187" s="71">
        <f>'Calculation (table 3.2)'!G187</f>
        <v>0</v>
      </c>
      <c r="H187" s="71">
        <f t="shared" si="12"/>
        <v>0</v>
      </c>
      <c r="I187" s="71">
        <f>'Calculation (table 3.2)'!I187</f>
        <v>0</v>
      </c>
      <c r="J187" s="71">
        <f t="shared" si="13"/>
        <v>0</v>
      </c>
      <c r="K187" s="71">
        <f>'Calculation (table 3.2)'!K187</f>
        <v>0</v>
      </c>
      <c r="L187" s="71">
        <f t="shared" si="14"/>
        <v>0</v>
      </c>
      <c r="M187" s="72">
        <f>'Calculation (table 3.2)'!L187</f>
        <v>0</v>
      </c>
      <c r="N187" s="75" t="str">
        <f t="shared" si="15"/>
        <v>NA</v>
      </c>
      <c r="O187" s="71">
        <f>SQRT('Calculation (table 3.2)'!Q187)</f>
        <v>0</v>
      </c>
      <c r="P187" s="71">
        <f t="shared" si="17"/>
        <v>0</v>
      </c>
      <c r="Q187" s="44"/>
    </row>
    <row r="188" spans="1:17" x14ac:dyDescent="0.25">
      <c r="A188" s="43" t="str">
        <f>'Calculation (table 3.2)'!A188</f>
        <v>Other</v>
      </c>
      <c r="B188" s="43">
        <f>'Calculation (table 3.2)'!B188</f>
        <v>0</v>
      </c>
      <c r="C188" s="44">
        <f>'Calculation (table 3.2)'!C188</f>
        <v>0</v>
      </c>
      <c r="D188" s="44">
        <f>'Calculation (table 3.2)'!D188</f>
        <v>0</v>
      </c>
      <c r="E188" s="45">
        <f>'Calculation (table 3.2)'!E188</f>
        <v>0</v>
      </c>
      <c r="F188" s="45">
        <f>'Calculation (table 3.2)'!F188</f>
        <v>0</v>
      </c>
      <c r="G188" s="71">
        <f>'Calculation (table 3.2)'!G188</f>
        <v>0</v>
      </c>
      <c r="H188" s="71">
        <f t="shared" si="12"/>
        <v>0</v>
      </c>
      <c r="I188" s="71">
        <f>'Calculation (table 3.2)'!I188</f>
        <v>0</v>
      </c>
      <c r="J188" s="71">
        <f t="shared" si="13"/>
        <v>0</v>
      </c>
      <c r="K188" s="71">
        <f>'Calculation (table 3.2)'!K188</f>
        <v>0</v>
      </c>
      <c r="L188" s="71">
        <f t="shared" si="14"/>
        <v>0</v>
      </c>
      <c r="M188" s="72">
        <f>'Calculation (table 3.2)'!L188</f>
        <v>0</v>
      </c>
      <c r="N188" s="75" t="str">
        <f t="shared" si="15"/>
        <v>NA</v>
      </c>
      <c r="O188" s="71">
        <f>SQRT('Calculation (table 3.2)'!Q188)</f>
        <v>0</v>
      </c>
      <c r="P188" s="71">
        <f t="shared" si="17"/>
        <v>0</v>
      </c>
      <c r="Q188" s="44"/>
    </row>
    <row r="189" spans="1:17" x14ac:dyDescent="0.25">
      <c r="A189" s="43" t="str">
        <f>'Calculation (table 3.2)'!A189</f>
        <v>Other</v>
      </c>
      <c r="B189" s="43">
        <f>'Calculation (table 3.2)'!B189</f>
        <v>0</v>
      </c>
      <c r="C189" s="44">
        <f>'Calculation (table 3.2)'!C189</f>
        <v>0</v>
      </c>
      <c r="D189" s="44">
        <f>'Calculation (table 3.2)'!D189</f>
        <v>0</v>
      </c>
      <c r="E189" s="45">
        <f>'Calculation (table 3.2)'!E189</f>
        <v>0</v>
      </c>
      <c r="F189" s="45">
        <f>'Calculation (table 3.2)'!F189</f>
        <v>0</v>
      </c>
      <c r="G189" s="71">
        <f>'Calculation (table 3.2)'!G189</f>
        <v>0</v>
      </c>
      <c r="H189" s="71">
        <f t="shared" si="12"/>
        <v>0</v>
      </c>
      <c r="I189" s="71">
        <f>'Calculation (table 3.2)'!I189</f>
        <v>0</v>
      </c>
      <c r="J189" s="71">
        <f t="shared" si="13"/>
        <v>0</v>
      </c>
      <c r="K189" s="71">
        <f>'Calculation (table 3.2)'!K189</f>
        <v>0</v>
      </c>
      <c r="L189" s="71">
        <f t="shared" si="14"/>
        <v>0</v>
      </c>
      <c r="M189" s="72">
        <f>'Calculation (table 3.2)'!L189</f>
        <v>0</v>
      </c>
      <c r="N189" s="75" t="str">
        <f t="shared" si="15"/>
        <v>NA</v>
      </c>
      <c r="O189" s="71">
        <f>SQRT('Calculation (table 3.2)'!Q189)</f>
        <v>0</v>
      </c>
      <c r="P189" s="71">
        <f t="shared" si="17"/>
        <v>0</v>
      </c>
      <c r="Q189" s="44"/>
    </row>
    <row r="190" spans="1:17" x14ac:dyDescent="0.25">
      <c r="A190" s="43" t="str">
        <f>'Calculation (table 3.2)'!A190</f>
        <v>Other</v>
      </c>
      <c r="B190" s="43">
        <f>'Calculation (table 3.2)'!B190</f>
        <v>0</v>
      </c>
      <c r="C190" s="44">
        <f>'Calculation (table 3.2)'!C190</f>
        <v>0</v>
      </c>
      <c r="D190" s="44">
        <f>'Calculation (table 3.2)'!D190</f>
        <v>0</v>
      </c>
      <c r="E190" s="45">
        <f>'Calculation (table 3.2)'!E190</f>
        <v>0</v>
      </c>
      <c r="F190" s="45">
        <f>'Calculation (table 3.2)'!F190</f>
        <v>0</v>
      </c>
      <c r="G190" s="71">
        <f>'Calculation (table 3.2)'!G190</f>
        <v>0</v>
      </c>
      <c r="H190" s="71">
        <f t="shared" si="12"/>
        <v>0</v>
      </c>
      <c r="I190" s="71">
        <f>'Calculation (table 3.2)'!I190</f>
        <v>0</v>
      </c>
      <c r="J190" s="71">
        <f t="shared" si="13"/>
        <v>0</v>
      </c>
      <c r="K190" s="71">
        <f>'Calculation (table 3.2)'!K190</f>
        <v>0</v>
      </c>
      <c r="L190" s="71">
        <f t="shared" si="14"/>
        <v>0</v>
      </c>
      <c r="M190" s="72">
        <f>'Calculation (table 3.2)'!L190</f>
        <v>0</v>
      </c>
      <c r="N190" s="75" t="str">
        <f t="shared" si="15"/>
        <v>NA</v>
      </c>
      <c r="O190" s="71">
        <f>SQRT('Calculation (table 3.2)'!Q190)</f>
        <v>0</v>
      </c>
      <c r="P190" s="71">
        <f t="shared" si="17"/>
        <v>0</v>
      </c>
      <c r="Q190" s="44"/>
    </row>
    <row r="191" spans="1:17" x14ac:dyDescent="0.25">
      <c r="A191" s="43" t="str">
        <f>'Calculation (table 3.2)'!A191</f>
        <v>Other</v>
      </c>
      <c r="B191" s="43">
        <f>'Calculation (table 3.2)'!B191</f>
        <v>0</v>
      </c>
      <c r="C191" s="44">
        <f>'Calculation (table 3.2)'!C191</f>
        <v>0</v>
      </c>
      <c r="D191" s="44">
        <f>'Calculation (table 3.2)'!D191</f>
        <v>0</v>
      </c>
      <c r="E191" s="45">
        <f>'Calculation (table 3.2)'!E191</f>
        <v>0</v>
      </c>
      <c r="F191" s="45">
        <f>'Calculation (table 3.2)'!F191</f>
        <v>0</v>
      </c>
      <c r="G191" s="71">
        <f>'Calculation (table 3.2)'!G191</f>
        <v>0</v>
      </c>
      <c r="H191" s="71">
        <f t="shared" si="12"/>
        <v>0</v>
      </c>
      <c r="I191" s="71">
        <f>'Calculation (table 3.2)'!I191</f>
        <v>0</v>
      </c>
      <c r="J191" s="71">
        <f t="shared" si="13"/>
        <v>0</v>
      </c>
      <c r="K191" s="71">
        <f>'Calculation (table 3.2)'!K191</f>
        <v>0</v>
      </c>
      <c r="L191" s="71">
        <f t="shared" si="14"/>
        <v>0</v>
      </c>
      <c r="M191" s="72">
        <f>'Calculation (table 3.2)'!L191</f>
        <v>0</v>
      </c>
      <c r="N191" s="75" t="str">
        <f t="shared" si="15"/>
        <v>NA</v>
      </c>
      <c r="O191" s="71">
        <f>SQRT('Calculation (table 3.2)'!Q191)</f>
        <v>0</v>
      </c>
      <c r="P191" s="71">
        <f t="shared" si="17"/>
        <v>0</v>
      </c>
      <c r="Q191" s="44"/>
    </row>
    <row r="192" spans="1:17" x14ac:dyDescent="0.25">
      <c r="A192" s="43" t="str">
        <f>'Calculation (table 3.2)'!A192</f>
        <v>Other</v>
      </c>
      <c r="B192" s="43">
        <f>'Calculation (table 3.2)'!B192</f>
        <v>0</v>
      </c>
      <c r="C192" s="44">
        <f>'Calculation (table 3.2)'!C192</f>
        <v>0</v>
      </c>
      <c r="D192" s="44">
        <f>'Calculation (table 3.2)'!D192</f>
        <v>0</v>
      </c>
      <c r="E192" s="45">
        <f>'Calculation (table 3.2)'!E192</f>
        <v>0</v>
      </c>
      <c r="F192" s="45">
        <f>'Calculation (table 3.2)'!F192</f>
        <v>0</v>
      </c>
      <c r="G192" s="71">
        <f>'Calculation (table 3.2)'!G192</f>
        <v>0</v>
      </c>
      <c r="H192" s="71">
        <f t="shared" si="12"/>
        <v>0</v>
      </c>
      <c r="I192" s="71">
        <f>'Calculation (table 3.2)'!I192</f>
        <v>0</v>
      </c>
      <c r="J192" s="71">
        <f t="shared" si="13"/>
        <v>0</v>
      </c>
      <c r="K192" s="71">
        <f>'Calculation (table 3.2)'!K192</f>
        <v>0</v>
      </c>
      <c r="L192" s="71">
        <f t="shared" si="14"/>
        <v>0</v>
      </c>
      <c r="M192" s="72">
        <f>'Calculation (table 3.2)'!L192</f>
        <v>0</v>
      </c>
      <c r="N192" s="75" t="str">
        <f t="shared" si="15"/>
        <v>NA</v>
      </c>
      <c r="O192" s="71">
        <f>SQRT('Calculation (table 3.2)'!Q192)</f>
        <v>0</v>
      </c>
      <c r="P192" s="71">
        <f t="shared" si="17"/>
        <v>0</v>
      </c>
      <c r="Q192" s="44"/>
    </row>
    <row r="193" spans="1:17" x14ac:dyDescent="0.25">
      <c r="A193" s="43" t="str">
        <f>'Calculation (table 3.2)'!A193</f>
        <v>Other</v>
      </c>
      <c r="B193" s="43">
        <f>'Calculation (table 3.2)'!B193</f>
        <v>0</v>
      </c>
      <c r="C193" s="44">
        <f>'Calculation (table 3.2)'!C193</f>
        <v>0</v>
      </c>
      <c r="D193" s="44">
        <f>'Calculation (table 3.2)'!D193</f>
        <v>0</v>
      </c>
      <c r="E193" s="45">
        <f>'Calculation (table 3.2)'!E193</f>
        <v>0</v>
      </c>
      <c r="F193" s="45">
        <f>'Calculation (table 3.2)'!F193</f>
        <v>0</v>
      </c>
      <c r="G193" s="71">
        <f>'Calculation (table 3.2)'!G193</f>
        <v>0</v>
      </c>
      <c r="H193" s="71">
        <f t="shared" si="12"/>
        <v>0</v>
      </c>
      <c r="I193" s="71">
        <f>'Calculation (table 3.2)'!I193</f>
        <v>0</v>
      </c>
      <c r="J193" s="71">
        <f t="shared" si="13"/>
        <v>0</v>
      </c>
      <c r="K193" s="71">
        <f>'Calculation (table 3.2)'!K193</f>
        <v>0</v>
      </c>
      <c r="L193" s="71">
        <f t="shared" si="14"/>
        <v>0</v>
      </c>
      <c r="M193" s="72">
        <f>'Calculation (table 3.2)'!L193</f>
        <v>0</v>
      </c>
      <c r="N193" s="75" t="str">
        <f t="shared" si="15"/>
        <v>NA</v>
      </c>
      <c r="O193" s="71">
        <f>SQRT('Calculation (table 3.2)'!Q193)</f>
        <v>0</v>
      </c>
      <c r="P193" s="71">
        <f t="shared" si="17"/>
        <v>0</v>
      </c>
      <c r="Q193" s="44"/>
    </row>
    <row r="194" spans="1:17" x14ac:dyDescent="0.25">
      <c r="A194" s="43" t="str">
        <f>'Calculation (table 3.2)'!A194</f>
        <v>Other</v>
      </c>
      <c r="B194" s="43">
        <f>'Calculation (table 3.2)'!B194</f>
        <v>0</v>
      </c>
      <c r="C194" s="44">
        <f>'Calculation (table 3.2)'!C194</f>
        <v>0</v>
      </c>
      <c r="D194" s="44">
        <f>'Calculation (table 3.2)'!D194</f>
        <v>0</v>
      </c>
      <c r="E194" s="45">
        <f>'Calculation (table 3.2)'!E194</f>
        <v>0</v>
      </c>
      <c r="F194" s="45">
        <f>'Calculation (table 3.2)'!F194</f>
        <v>0</v>
      </c>
      <c r="G194" s="71">
        <f>'Calculation (table 3.2)'!G194</f>
        <v>0</v>
      </c>
      <c r="H194" s="71">
        <f t="shared" si="12"/>
        <v>0</v>
      </c>
      <c r="I194" s="71">
        <f>'Calculation (table 3.2)'!I194</f>
        <v>0</v>
      </c>
      <c r="J194" s="71">
        <f t="shared" si="13"/>
        <v>0</v>
      </c>
      <c r="K194" s="71">
        <f>'Calculation (table 3.2)'!K194</f>
        <v>0</v>
      </c>
      <c r="L194" s="71">
        <f t="shared" si="14"/>
        <v>0</v>
      </c>
      <c r="M194" s="72">
        <f>'Calculation (table 3.2)'!L194</f>
        <v>0</v>
      </c>
      <c r="N194" s="75" t="str">
        <f t="shared" si="15"/>
        <v>NA</v>
      </c>
      <c r="O194" s="71">
        <f>SQRT('Calculation (table 3.2)'!Q194)</f>
        <v>0</v>
      </c>
      <c r="P194" s="71">
        <f t="shared" si="17"/>
        <v>0</v>
      </c>
      <c r="Q194" s="44"/>
    </row>
    <row r="195" spans="1:17" x14ac:dyDescent="0.25">
      <c r="A195" s="43" t="str">
        <f>'Calculation (table 3.2)'!A195</f>
        <v>Other</v>
      </c>
      <c r="B195" s="43">
        <f>'Calculation (table 3.2)'!B195</f>
        <v>0</v>
      </c>
      <c r="C195" s="44">
        <f>'Calculation (table 3.2)'!C195</f>
        <v>0</v>
      </c>
      <c r="D195" s="44">
        <f>'Calculation (table 3.2)'!D195</f>
        <v>0</v>
      </c>
      <c r="E195" s="45">
        <f>'Calculation (table 3.2)'!E195</f>
        <v>0</v>
      </c>
      <c r="F195" s="45">
        <f>'Calculation (table 3.2)'!F195</f>
        <v>0</v>
      </c>
      <c r="G195" s="71">
        <f>'Calculation (table 3.2)'!G195</f>
        <v>0</v>
      </c>
      <c r="H195" s="71">
        <f t="shared" si="12"/>
        <v>0</v>
      </c>
      <c r="I195" s="71">
        <f>'Calculation (table 3.2)'!I195</f>
        <v>0</v>
      </c>
      <c r="J195" s="71">
        <f t="shared" si="13"/>
        <v>0</v>
      </c>
      <c r="K195" s="71">
        <f>'Calculation (table 3.2)'!K195</f>
        <v>0</v>
      </c>
      <c r="L195" s="71">
        <f t="shared" si="14"/>
        <v>0</v>
      </c>
      <c r="M195" s="72">
        <f>'Calculation (table 3.2)'!L195</f>
        <v>0</v>
      </c>
      <c r="N195" s="75" t="str">
        <f t="shared" si="15"/>
        <v>NA</v>
      </c>
      <c r="O195" s="71">
        <f>SQRT('Calculation (table 3.2)'!Q195)</f>
        <v>0</v>
      </c>
      <c r="P195" s="71">
        <f t="shared" si="17"/>
        <v>0</v>
      </c>
      <c r="Q195" s="44"/>
    </row>
    <row r="196" spans="1:17" x14ac:dyDescent="0.25">
      <c r="A196" s="43" t="str">
        <f>'Calculation (table 3.2)'!A196</f>
        <v>Other</v>
      </c>
      <c r="B196" s="43">
        <f>'Calculation (table 3.2)'!B196</f>
        <v>0</v>
      </c>
      <c r="C196" s="44">
        <f>'Calculation (table 3.2)'!C196</f>
        <v>0</v>
      </c>
      <c r="D196" s="44">
        <f>'Calculation (table 3.2)'!D196</f>
        <v>0</v>
      </c>
      <c r="E196" s="45">
        <f>'Calculation (table 3.2)'!E196</f>
        <v>0</v>
      </c>
      <c r="F196" s="45">
        <f>'Calculation (table 3.2)'!F196</f>
        <v>0</v>
      </c>
      <c r="G196" s="71">
        <f>'Calculation (table 3.2)'!G196</f>
        <v>0</v>
      </c>
      <c r="H196" s="71">
        <f t="shared" ref="H196:H199" si="18">G196</f>
        <v>0</v>
      </c>
      <c r="I196" s="71">
        <f>'Calculation (table 3.2)'!I196</f>
        <v>0</v>
      </c>
      <c r="J196" s="71">
        <f t="shared" ref="J196:J199" si="19">I196</f>
        <v>0</v>
      </c>
      <c r="K196" s="71">
        <f>'Calculation (table 3.2)'!K196</f>
        <v>0</v>
      </c>
      <c r="L196" s="71">
        <f t="shared" ref="L196:L199" si="20">K196</f>
        <v>0</v>
      </c>
      <c r="M196" s="72">
        <f>'Calculation (table 3.2)'!L196</f>
        <v>0</v>
      </c>
      <c r="N196" s="75" t="str">
        <f t="shared" ref="N196:N199" si="21">IF(E196=0,"NA",100*(F196-E196)/E196)</f>
        <v>NA</v>
      </c>
      <c r="O196" s="71">
        <f>SQRT('Calculation (table 3.2)'!Q196)</f>
        <v>0</v>
      </c>
      <c r="P196" s="71">
        <f t="shared" si="17"/>
        <v>0</v>
      </c>
      <c r="Q196" s="44"/>
    </row>
    <row r="197" spans="1:17" x14ac:dyDescent="0.25">
      <c r="A197" s="43" t="str">
        <f>'Calculation (table 3.2)'!A197</f>
        <v>Other</v>
      </c>
      <c r="B197" s="43">
        <f>'Calculation (table 3.2)'!B197</f>
        <v>0</v>
      </c>
      <c r="C197" s="44">
        <f>'Calculation (table 3.2)'!C197</f>
        <v>0</v>
      </c>
      <c r="D197" s="44">
        <f>'Calculation (table 3.2)'!D197</f>
        <v>0</v>
      </c>
      <c r="E197" s="45">
        <f>'Calculation (table 3.2)'!E197</f>
        <v>0</v>
      </c>
      <c r="F197" s="45">
        <f>'Calculation (table 3.2)'!F197</f>
        <v>0</v>
      </c>
      <c r="G197" s="71">
        <f>'Calculation (table 3.2)'!G197</f>
        <v>0</v>
      </c>
      <c r="H197" s="71">
        <f t="shared" si="18"/>
        <v>0</v>
      </c>
      <c r="I197" s="71">
        <f>'Calculation (table 3.2)'!I197</f>
        <v>0</v>
      </c>
      <c r="J197" s="71">
        <f t="shared" si="19"/>
        <v>0</v>
      </c>
      <c r="K197" s="71">
        <f>'Calculation (table 3.2)'!K197</f>
        <v>0</v>
      </c>
      <c r="L197" s="71">
        <f t="shared" si="20"/>
        <v>0</v>
      </c>
      <c r="M197" s="72">
        <f>'Calculation (table 3.2)'!L197</f>
        <v>0</v>
      </c>
      <c r="N197" s="75" t="str">
        <f t="shared" si="21"/>
        <v>NA</v>
      </c>
      <c r="O197" s="71">
        <f>SQRT('Calculation (table 3.2)'!Q197)</f>
        <v>0</v>
      </c>
      <c r="P197" s="71">
        <f t="shared" si="17"/>
        <v>0</v>
      </c>
      <c r="Q197" s="44"/>
    </row>
    <row r="198" spans="1:17" x14ac:dyDescent="0.25">
      <c r="A198" s="43" t="str">
        <f>'Calculation (table 3.2)'!A198</f>
        <v>Other</v>
      </c>
      <c r="B198" s="43">
        <f>'Calculation (table 3.2)'!B198</f>
        <v>0</v>
      </c>
      <c r="C198" s="44">
        <f>'Calculation (table 3.2)'!C198</f>
        <v>0</v>
      </c>
      <c r="D198" s="44">
        <f>'Calculation (table 3.2)'!D198</f>
        <v>0</v>
      </c>
      <c r="E198" s="45">
        <f>'Calculation (table 3.2)'!E198</f>
        <v>0</v>
      </c>
      <c r="F198" s="45">
        <f>'Calculation (table 3.2)'!F198</f>
        <v>0</v>
      </c>
      <c r="G198" s="71">
        <f>'Calculation (table 3.2)'!G198</f>
        <v>0</v>
      </c>
      <c r="H198" s="71">
        <f t="shared" si="18"/>
        <v>0</v>
      </c>
      <c r="I198" s="71">
        <f>'Calculation (table 3.2)'!I198</f>
        <v>0</v>
      </c>
      <c r="J198" s="71">
        <f t="shared" si="19"/>
        <v>0</v>
      </c>
      <c r="K198" s="71">
        <f>'Calculation (table 3.2)'!K198</f>
        <v>0</v>
      </c>
      <c r="L198" s="71">
        <f t="shared" si="20"/>
        <v>0</v>
      </c>
      <c r="M198" s="72">
        <f>'Calculation (table 3.2)'!L198</f>
        <v>0</v>
      </c>
      <c r="N198" s="75" t="str">
        <f t="shared" si="21"/>
        <v>NA</v>
      </c>
      <c r="O198" s="71">
        <f>SQRT('Calculation (table 3.2)'!Q198)</f>
        <v>0</v>
      </c>
      <c r="P198" s="71">
        <f t="shared" si="17"/>
        <v>0</v>
      </c>
      <c r="Q198" s="44"/>
    </row>
    <row r="199" spans="1:17" ht="15.75" thickBot="1" x14ac:dyDescent="0.3">
      <c r="A199" s="43" t="str">
        <f>'Calculation (table 3.2)'!A199</f>
        <v>Other</v>
      </c>
      <c r="B199" s="43">
        <f>'Calculation (table 3.2)'!B199</f>
        <v>0</v>
      </c>
      <c r="C199" s="44">
        <f>'Calculation (table 3.2)'!C199</f>
        <v>0</v>
      </c>
      <c r="D199" s="44">
        <f>'Calculation (table 3.2)'!D199</f>
        <v>0</v>
      </c>
      <c r="E199" s="45">
        <f>'Calculation (table 3.2)'!E199</f>
        <v>0</v>
      </c>
      <c r="F199" s="45">
        <f>'Calculation (table 3.2)'!F199</f>
        <v>0</v>
      </c>
      <c r="G199" s="71">
        <f>'Calculation (table 3.2)'!G199</f>
        <v>0</v>
      </c>
      <c r="H199" s="71">
        <f t="shared" si="18"/>
        <v>0</v>
      </c>
      <c r="I199" s="71">
        <f>'Calculation (table 3.2)'!I199</f>
        <v>0</v>
      </c>
      <c r="J199" s="71">
        <f t="shared" si="19"/>
        <v>0</v>
      </c>
      <c r="K199" s="71">
        <f>'Calculation (table 3.2)'!K199</f>
        <v>0</v>
      </c>
      <c r="L199" s="71">
        <f t="shared" si="20"/>
        <v>0</v>
      </c>
      <c r="M199" s="72">
        <f>'Calculation (table 3.2)'!L199</f>
        <v>0</v>
      </c>
      <c r="N199" s="75" t="str">
        <f t="shared" si="21"/>
        <v>NA</v>
      </c>
      <c r="O199" s="71">
        <f>SQRT('Calculation (table 3.2)'!Q199)</f>
        <v>0</v>
      </c>
      <c r="P199" s="71">
        <f t="shared" si="17"/>
        <v>0</v>
      </c>
      <c r="Q199" s="44"/>
    </row>
    <row r="200" spans="1:17" ht="15.75" thickBot="1" x14ac:dyDescent="0.3">
      <c r="A200" s="46" t="s">
        <v>15</v>
      </c>
      <c r="B200" s="47"/>
      <c r="C200" s="47"/>
      <c r="D200" s="47"/>
      <c r="E200" s="48">
        <f>'Calculation (table 3.2)'!E200</f>
        <v>57289.887206571082</v>
      </c>
      <c r="F200" s="48">
        <f>'Calculation (table 3.2)'!F200</f>
        <v>31733.13641657502</v>
      </c>
      <c r="G200" s="47"/>
      <c r="H200" s="47"/>
      <c r="I200" s="47"/>
      <c r="J200" s="47"/>
      <c r="K200" s="73">
        <f>'Calculation (table 3.2)'!$L$201</f>
        <v>43.969669355036046</v>
      </c>
      <c r="L200" s="73">
        <f>K200</f>
        <v>43.969669355036046</v>
      </c>
      <c r="M200" s="47"/>
      <c r="N200" s="73">
        <f>IF(E200=0,"NA",100*(F200-E200)/E200)</f>
        <v>-44.609532390674232</v>
      </c>
      <c r="O200" s="73">
        <f>'Calculation (table 3.2)'!$Q$201</f>
        <v>34.428318800187228</v>
      </c>
      <c r="P200" s="73">
        <f>O200</f>
        <v>34.428318800187228</v>
      </c>
      <c r="Q200" s="49"/>
    </row>
  </sheetData>
  <mergeCells count="8">
    <mergeCell ref="A1:A2"/>
    <mergeCell ref="O1:P1"/>
    <mergeCell ref="K1:L1"/>
    <mergeCell ref="I1:J1"/>
    <mergeCell ref="G1:H1"/>
    <mergeCell ref="B1:B2"/>
    <mergeCell ref="D1:D2"/>
    <mergeCell ref="C1:C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C16" sqref="C16"/>
    </sheetView>
  </sheetViews>
  <sheetFormatPr defaultRowHeight="15" x14ac:dyDescent="0.25"/>
  <cols>
    <col min="1" max="3" width="18.42578125" customWidth="1"/>
    <col min="4" max="4" width="14.28515625" customWidth="1"/>
    <col min="5" max="5" width="14.85546875" customWidth="1"/>
  </cols>
  <sheetData>
    <row r="1" spans="1:5" ht="60" x14ac:dyDescent="0.25">
      <c r="A1" s="109" t="s">
        <v>36</v>
      </c>
      <c r="B1" s="10" t="s">
        <v>50</v>
      </c>
      <c r="C1" s="10" t="s">
        <v>51</v>
      </c>
      <c r="D1" s="10" t="s">
        <v>215</v>
      </c>
      <c r="E1" s="10" t="s">
        <v>216</v>
      </c>
    </row>
    <row r="2" spans="1:5" ht="18" x14ac:dyDescent="0.25">
      <c r="A2" s="110"/>
      <c r="B2" s="93" t="s">
        <v>217</v>
      </c>
      <c r="C2" s="93" t="s">
        <v>217</v>
      </c>
      <c r="D2" s="10" t="s">
        <v>18</v>
      </c>
      <c r="E2" s="10" t="s">
        <v>18</v>
      </c>
    </row>
    <row r="3" spans="1:5" x14ac:dyDescent="0.25">
      <c r="A3" s="21" t="s">
        <v>31</v>
      </c>
      <c r="B3" s="85">
        <f>SUMIF('Calculation (table 3.2)'!$A$3:$A$199,'Reporting summary by sector'!$A3,'Calculation (table 3.2)'!$E$3:$E$199)</f>
        <v>53557.832327000011</v>
      </c>
      <c r="C3" s="85">
        <f>SUMIF('Calculation (table 3.2)'!$A$3:$A$199,'Reporting summary by sector'!$A3,'Calculation (table 3.2)'!$F$3:$F$199)</f>
        <v>44094.328511999993</v>
      </c>
      <c r="D3" s="85">
        <f>SUMIF('Calculation (table 3.2)'!$A$3:$A$199,'Reporting summary by sector'!$A3,'Calculation (table 3.2)'!$L$3:$L$199)/'Calculation (table 3.2)'!$L$200*100</f>
        <v>0.12612297812562939</v>
      </c>
      <c r="E3" s="85">
        <f>SUMIF('Calculation (table 3.2)'!$A$3:$A$199,'Reporting summary by sector'!$A3,'Calculation (table 3.2)'!$Q$3:$Q$199)/'Calculation (table 3.2)'!$Q$200*100</f>
        <v>9.4793925591418499E-2</v>
      </c>
    </row>
    <row r="4" spans="1:5" x14ac:dyDescent="0.25">
      <c r="A4" s="21" t="s">
        <v>32</v>
      </c>
      <c r="B4" s="85">
        <f>SUMIF('Calculation (table 3.2)'!$A$3:$A$199,'Reporting summary by sector'!$A4,'Calculation (table 3.2)'!$E$3:$E$199)</f>
        <v>5388.168318</v>
      </c>
      <c r="C4" s="85">
        <f>SUMIF('Calculation (table 3.2)'!$A$3:$A$199,'Reporting summary by sector'!$A4,'Calculation (table 3.2)'!$F$3:$F$199)</f>
        <v>6115.1531159999986</v>
      </c>
      <c r="D4" s="85">
        <f>SUMIF('Calculation (table 3.2)'!$A$3:$A$199,'Reporting summary by sector'!$A4,'Calculation (table 3.2)'!$L$3:$L$199)/'Calculation (table 3.2)'!$L$200*100</f>
        <v>4.4234790540881766E-2</v>
      </c>
      <c r="E4" s="85">
        <f>SUMIF('Calculation (table 3.2)'!$A$3:$A$199,'Reporting summary by sector'!$A4,'Calculation (table 3.2)'!$Q$3:$Q$199)/'Calculation (table 3.2)'!$Q$200*100</f>
        <v>4.3650210874751211E-2</v>
      </c>
    </row>
    <row r="5" spans="1:5" x14ac:dyDescent="0.25">
      <c r="A5" s="21" t="s">
        <v>37</v>
      </c>
      <c r="B5" s="85">
        <f>SUMIF('Calculation (table 3.2)'!$A$3:$A$199,'Reporting summary by sector'!$A5,'Calculation (table 3.2)'!$E$3:$E$199)</f>
        <v>-6494.2839470000063</v>
      </c>
      <c r="C5" s="85">
        <f>SUMIF('Calculation (table 3.2)'!$A$3:$A$199,'Reporting summary by sector'!$A5,'Calculation (table 3.2)'!$F$3:$F$199)</f>
        <v>-20522.72682299999</v>
      </c>
      <c r="D5" s="85">
        <f>SUMIF('Calculation (table 3.2)'!$A$3:$A$199,'Reporting summary by sector'!$A5,'Calculation (table 3.2)'!$L$3:$L$199)/'Calculation (table 3.2)'!$L$200*100</f>
        <v>99.607165186296157</v>
      </c>
      <c r="E5" s="85">
        <f>SUMIF('Calculation (table 3.2)'!$A$3:$A$199,'Reporting summary by sector'!$A5,'Calculation (table 3.2)'!$Q$3:$Q$199)/'Calculation (table 3.2)'!$Q$200*100</f>
        <v>99.688752117392795</v>
      </c>
    </row>
    <row r="6" spans="1:5" x14ac:dyDescent="0.25">
      <c r="A6" s="21" t="s">
        <v>33</v>
      </c>
      <c r="B6" s="85">
        <f>SUMIF('Calculation (table 3.2)'!$A$3:$A$199,'Reporting summary by sector'!$A6,'Calculation (table 3.2)'!$E$3:$E$199)</f>
        <v>4671.9516705710894</v>
      </c>
      <c r="C6" s="85">
        <f>SUMIF('Calculation (table 3.2)'!$A$3:$A$199,'Reporting summary by sector'!$A6,'Calculation (table 3.2)'!$F$3:$F$199)</f>
        <v>1993.5017195750002</v>
      </c>
      <c r="D6" s="85">
        <f>SUMIF('Calculation (table 3.2)'!$A$3:$A$199,'Reporting summary by sector'!$A6,'Calculation (table 3.2)'!$L$3:$L$199)/'Calculation (table 3.2)'!$L$200*100</f>
        <v>0.2224402754558033</v>
      </c>
      <c r="E6" s="85">
        <f>SUMIF('Calculation (table 3.2)'!$A$3:$A$199,'Reporting summary by sector'!$A6,'Calculation (table 3.2)'!$Q$3:$Q$199)/'Calculation (table 3.2)'!$Q$200*100</f>
        <v>0.17276694481106</v>
      </c>
    </row>
    <row r="7" spans="1:5" x14ac:dyDescent="0.25">
      <c r="A7" s="21" t="s">
        <v>38</v>
      </c>
      <c r="B7" s="85">
        <f>SUMIF('Calculation (table 3.2)'!$A$3:$A$199,'Reporting summary by sector'!$A7,'Calculation (table 3.2)'!$E$3:$E$199)</f>
        <v>166.21883800000001</v>
      </c>
      <c r="C7" s="85">
        <f>SUMIF('Calculation (table 3.2)'!$A$3:$A$199,'Reporting summary by sector'!$A7,'Calculation (table 3.2)'!$F$3:$F$199)</f>
        <v>52.879891999999998</v>
      </c>
      <c r="D7" s="85">
        <f>SUMIF('Calculation (table 3.2)'!$A$3:$A$199,'Reporting summary by sector'!$A7,'Calculation (table 3.2)'!$L$3:$L$199)/'Calculation (table 3.2)'!$L$200*100</f>
        <v>3.6769581532538249E-5</v>
      </c>
      <c r="E7" s="85">
        <f>SUMIF('Calculation (table 3.2)'!$A$3:$A$199,'Reporting summary by sector'!$A7,'Calculation (table 3.2)'!$Q$3:$Q$199)/'Calculation (table 3.2)'!$Q$200*100</f>
        <v>3.6801329964983128E-5</v>
      </c>
    </row>
    <row r="8" spans="1:5" x14ac:dyDescent="0.25">
      <c r="A8" s="21" t="s">
        <v>15</v>
      </c>
      <c r="B8" s="85">
        <f>SUM(B3:B7)</f>
        <v>57289.887206571097</v>
      </c>
      <c r="C8" s="85">
        <f>SUM(C3:C7)</f>
        <v>31733.136416575006</v>
      </c>
      <c r="D8" s="85">
        <f>SUM(D3:D7)</f>
        <v>100</v>
      </c>
      <c r="E8" s="85">
        <f>SUM(E3:E7)</f>
        <v>100</v>
      </c>
    </row>
    <row r="9" spans="1:5" ht="30" x14ac:dyDescent="0.25">
      <c r="A9" s="21" t="s">
        <v>214</v>
      </c>
      <c r="B9" s="85"/>
      <c r="C9" s="85"/>
      <c r="D9" s="92">
        <f>'Calculation (table 3.2)'!$L$201</f>
        <v>43.969669355036046</v>
      </c>
      <c r="E9" s="92">
        <f>'Calculation (table 3.2)'!$Q$201</f>
        <v>34.428318800187228</v>
      </c>
    </row>
    <row r="10" spans="1:5" ht="30" x14ac:dyDescent="0.25">
      <c r="A10" s="21" t="s">
        <v>68</v>
      </c>
      <c r="B10" s="85">
        <f>SUMIF('Calculation (table 3.2)'!$R$3:$R$199,"N",'Calculation (table 3.2)'!$E$3:$E$199)</f>
        <v>24657.721238571055</v>
      </c>
      <c r="C10" s="85">
        <f>SUMIF('Calculation (table 3.2)'!$R$3:$R$199,"N",'Calculation (table 3.2)'!$F$3:$F$199)</f>
        <v>5425.935326575006</v>
      </c>
      <c r="D10" s="92">
        <f>SQRT(SUMIF('Calculation (table 3.2)'!$R$3:$R$199,"N",'Calculation (table 3.2)'!$L$3:$L$199))</f>
        <v>43.961583121522196</v>
      </c>
      <c r="E10" s="92">
        <f>SQRT(SUMIF('Calculation (table 3.2)'!$R$3:$R$199,"N",'Calculation (table 3.2)'!$Q$3:$Q$199))</f>
        <v>34.422458998978087</v>
      </c>
    </row>
  </sheetData>
  <mergeCells count="1">
    <mergeCell ref="A1:A2"/>
  </mergeCells>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K17" sqref="K17"/>
    </sheetView>
  </sheetViews>
  <sheetFormatPr defaultColWidth="9.140625" defaultRowHeight="15" x14ac:dyDescent="0.25"/>
  <cols>
    <col min="1" max="1" width="13.28515625" style="1" customWidth="1"/>
    <col min="2" max="2" width="124.140625" style="1" bestFit="1" customWidth="1"/>
    <col min="3" max="16384" width="9.140625" style="1"/>
  </cols>
  <sheetData>
    <row r="1" spans="1:3" ht="15.75" thickBot="1" x14ac:dyDescent="0.3">
      <c r="A1" s="17" t="s">
        <v>56</v>
      </c>
      <c r="B1" s="18" t="s">
        <v>39</v>
      </c>
      <c r="C1" s="19" t="s">
        <v>44</v>
      </c>
    </row>
    <row r="2" spans="1:3" x14ac:dyDescent="0.25">
      <c r="A2" s="111" t="s">
        <v>54</v>
      </c>
      <c r="B2" s="15" t="s">
        <v>40</v>
      </c>
      <c r="C2" s="16" t="s">
        <v>30</v>
      </c>
    </row>
    <row r="3" spans="1:3" x14ac:dyDescent="0.25">
      <c r="A3" s="112"/>
      <c r="B3" s="11" t="s">
        <v>41</v>
      </c>
      <c r="C3" s="13" t="s">
        <v>30</v>
      </c>
    </row>
    <row r="4" spans="1:3" x14ac:dyDescent="0.25">
      <c r="A4" s="112"/>
      <c r="B4" s="11" t="s">
        <v>42</v>
      </c>
      <c r="C4" s="13" t="s">
        <v>30</v>
      </c>
    </row>
    <row r="5" spans="1:3" x14ac:dyDescent="0.25">
      <c r="A5" s="112"/>
      <c r="B5" s="11" t="s">
        <v>43</v>
      </c>
      <c r="C5" s="13" t="s">
        <v>30</v>
      </c>
    </row>
    <row r="6" spans="1:3" x14ac:dyDescent="0.25">
      <c r="A6" s="112" t="s">
        <v>57</v>
      </c>
      <c r="B6" s="11" t="s">
        <v>71</v>
      </c>
      <c r="C6" s="13" t="s">
        <v>30</v>
      </c>
    </row>
    <row r="7" spans="1:3" x14ac:dyDescent="0.25">
      <c r="A7" s="112"/>
      <c r="B7" s="11" t="s">
        <v>72</v>
      </c>
      <c r="C7" s="13" t="s">
        <v>30</v>
      </c>
    </row>
    <row r="8" spans="1:3" ht="18" x14ac:dyDescent="0.35">
      <c r="A8" s="112"/>
      <c r="B8" s="11" t="s">
        <v>73</v>
      </c>
      <c r="C8" s="13" t="s">
        <v>30</v>
      </c>
    </row>
    <row r="9" spans="1:3" x14ac:dyDescent="0.25">
      <c r="A9" s="112"/>
      <c r="B9" s="11" t="s">
        <v>58</v>
      </c>
      <c r="C9" s="13" t="s">
        <v>30</v>
      </c>
    </row>
    <row r="10" spans="1:3" ht="18" x14ac:dyDescent="0.35">
      <c r="A10" s="112"/>
      <c r="B10" s="11" t="s">
        <v>74</v>
      </c>
      <c r="C10" s="13" t="s">
        <v>30</v>
      </c>
    </row>
    <row r="11" spans="1:3" x14ac:dyDescent="0.25">
      <c r="A11" s="112"/>
      <c r="B11" s="11" t="s">
        <v>59</v>
      </c>
      <c r="C11" s="13" t="s">
        <v>30</v>
      </c>
    </row>
    <row r="12" spans="1:3" x14ac:dyDescent="0.25">
      <c r="A12" s="112"/>
      <c r="B12" s="11" t="s">
        <v>75</v>
      </c>
      <c r="C12" s="13" t="s">
        <v>30</v>
      </c>
    </row>
    <row r="13" spans="1:3" x14ac:dyDescent="0.25">
      <c r="A13" s="112"/>
      <c r="B13" s="11" t="s">
        <v>76</v>
      </c>
      <c r="C13" s="13" t="s">
        <v>30</v>
      </c>
    </row>
    <row r="14" spans="1:3" x14ac:dyDescent="0.25">
      <c r="A14" s="112"/>
      <c r="B14" s="11" t="s">
        <v>77</v>
      </c>
      <c r="C14" s="13" t="s">
        <v>30</v>
      </c>
    </row>
    <row r="15" spans="1:3" x14ac:dyDescent="0.25">
      <c r="A15" s="112"/>
      <c r="B15" s="11" t="s">
        <v>78</v>
      </c>
      <c r="C15" s="13" t="s">
        <v>30</v>
      </c>
    </row>
    <row r="16" spans="1:3" x14ac:dyDescent="0.25">
      <c r="A16" s="112"/>
      <c r="B16" s="11" t="s">
        <v>45</v>
      </c>
      <c r="C16" s="13" t="s">
        <v>30</v>
      </c>
    </row>
    <row r="17" spans="1:3" x14ac:dyDescent="0.25">
      <c r="A17" s="112"/>
      <c r="B17" s="11" t="s">
        <v>46</v>
      </c>
      <c r="C17" s="13" t="s">
        <v>30</v>
      </c>
    </row>
    <row r="18" spans="1:3" x14ac:dyDescent="0.25">
      <c r="A18" s="112"/>
      <c r="B18" s="11" t="s">
        <v>48</v>
      </c>
      <c r="C18" s="13" t="s">
        <v>30</v>
      </c>
    </row>
    <row r="19" spans="1:3" x14ac:dyDescent="0.25">
      <c r="A19" s="112"/>
      <c r="B19" s="11" t="s">
        <v>49</v>
      </c>
      <c r="C19" s="13" t="s">
        <v>30</v>
      </c>
    </row>
    <row r="20" spans="1:3" x14ac:dyDescent="0.25">
      <c r="A20" s="112" t="s">
        <v>53</v>
      </c>
      <c r="B20" s="11" t="s">
        <v>60</v>
      </c>
      <c r="C20" s="13" t="s">
        <v>30</v>
      </c>
    </row>
    <row r="21" spans="1:3" x14ac:dyDescent="0.25">
      <c r="A21" s="112"/>
      <c r="B21" s="11" t="s">
        <v>61</v>
      </c>
      <c r="C21" s="13" t="s">
        <v>30</v>
      </c>
    </row>
    <row r="22" spans="1:3" x14ac:dyDescent="0.25">
      <c r="A22" s="112"/>
      <c r="B22" s="11" t="s">
        <v>62</v>
      </c>
      <c r="C22" s="13" t="s">
        <v>30</v>
      </c>
    </row>
    <row r="23" spans="1:3" x14ac:dyDescent="0.25">
      <c r="A23" s="112"/>
      <c r="B23" s="11" t="s">
        <v>63</v>
      </c>
      <c r="C23" s="13" t="s">
        <v>30</v>
      </c>
    </row>
    <row r="24" spans="1:3" x14ac:dyDescent="0.25">
      <c r="A24" s="112" t="s">
        <v>52</v>
      </c>
      <c r="B24" s="11" t="s">
        <v>64</v>
      </c>
      <c r="C24" s="13" t="s">
        <v>30</v>
      </c>
    </row>
    <row r="25" spans="1:3" x14ac:dyDescent="0.25">
      <c r="A25" s="112"/>
      <c r="B25" s="11" t="s">
        <v>58</v>
      </c>
      <c r="C25" s="13" t="s">
        <v>30</v>
      </c>
    </row>
    <row r="26" spans="1:3" x14ac:dyDescent="0.25">
      <c r="A26" s="112"/>
      <c r="B26" s="11" t="s">
        <v>59</v>
      </c>
      <c r="C26" s="13" t="s">
        <v>30</v>
      </c>
    </row>
    <row r="27" spans="1:3" ht="15.75" thickBot="1" x14ac:dyDescent="0.3">
      <c r="A27" s="113"/>
      <c r="B27" s="12" t="s">
        <v>65</v>
      </c>
      <c r="C27" s="14" t="s">
        <v>30</v>
      </c>
    </row>
  </sheetData>
  <mergeCells count="4">
    <mergeCell ref="A2:A5"/>
    <mergeCell ref="A6:A19"/>
    <mergeCell ref="A20:A23"/>
    <mergeCell ref="A24:A27"/>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lists!$C$1:$C$3</xm:f>
          </x14:formula1>
          <xm:sqref>C2:C27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6" sqref="B6"/>
    </sheetView>
  </sheetViews>
  <sheetFormatPr defaultRowHeight="15" x14ac:dyDescent="0.25"/>
  <sheetData>
    <row r="1" spans="1:5" x14ac:dyDescent="0.25">
      <c r="A1" t="s">
        <v>29</v>
      </c>
      <c r="B1" t="s">
        <v>31</v>
      </c>
      <c r="C1" t="s">
        <v>29</v>
      </c>
      <c r="E1" s="22" t="s">
        <v>66</v>
      </c>
    </row>
    <row r="2" spans="1:5" x14ac:dyDescent="0.25">
      <c r="A2" t="s">
        <v>30</v>
      </c>
      <c r="B2" t="s">
        <v>32</v>
      </c>
      <c r="C2" t="s">
        <v>30</v>
      </c>
    </row>
    <row r="3" spans="1:5" x14ac:dyDescent="0.25">
      <c r="B3" t="s">
        <v>37</v>
      </c>
      <c r="C3" t="s">
        <v>47</v>
      </c>
    </row>
    <row r="4" spans="1:5" x14ac:dyDescent="0.25">
      <c r="B4" t="s">
        <v>33</v>
      </c>
    </row>
    <row r="5" spans="1:5" x14ac:dyDescent="0.25">
      <c r="B5"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Calculation (table 3.2)</vt:lpstr>
      <vt:lpstr>Reporting (table 3.3)</vt:lpstr>
      <vt:lpstr>Reporting summary by sector</vt:lpstr>
      <vt:lpstr>QC list</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Suvi</dc:creator>
  <cp:lastModifiedBy>pyrozhenko</cp:lastModifiedBy>
  <dcterms:created xsi:type="dcterms:W3CDTF">2017-08-10T06:15:47Z</dcterms:created>
  <dcterms:modified xsi:type="dcterms:W3CDTF">2019-11-29T03:25:02Z</dcterms:modified>
</cp:coreProperties>
</file>