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gerasimenkodanilvladimirovic/Documents/SUBJECTS/Laba/LAB/2_sem/2.3.1/"/>
    </mc:Choice>
  </mc:AlternateContent>
  <xr:revisionPtr revIDLastSave="0" documentId="13_ncr:1_{849A3BBC-9AE9-F44F-98EC-04A87A42770F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1) Ppr = 6,3 ∙ 10-5 торр; " sheetId="1" r:id="rId1"/>
    <sheet name="2) Ppr = 5,8 ∙ 10-5 торр; " sheetId="2" r:id="rId2"/>
    <sheet name="3) Ppr = 6,3 ∙ 10-5 торр; " sheetId="3" r:id="rId3"/>
    <sheet name="Результаты" sheetId="4" r:id="rId4"/>
    <sheet name="Таблички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6" i="5" l="1"/>
  <c r="N36" i="5"/>
  <c r="O36" i="5"/>
  <c r="P36" i="5"/>
  <c r="Q36" i="5"/>
  <c r="R36" i="5"/>
  <c r="S36" i="5"/>
  <c r="T36" i="5"/>
  <c r="U36" i="5"/>
  <c r="V36" i="5"/>
  <c r="W36" i="5"/>
  <c r="X36" i="5"/>
  <c r="L36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L32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L28" i="5"/>
  <c r="M15" i="5"/>
  <c r="N15" i="5"/>
  <c r="O15" i="5"/>
  <c r="P15" i="5"/>
  <c r="Q15" i="5"/>
  <c r="R15" i="5"/>
  <c r="S15" i="5"/>
  <c r="T15" i="5"/>
  <c r="U15" i="5"/>
  <c r="V15" i="5"/>
  <c r="W15" i="5"/>
  <c r="X15" i="5"/>
  <c r="L15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L11" i="5"/>
  <c r="M7" i="5"/>
  <c r="N7" i="5"/>
  <c r="O7" i="5"/>
  <c r="P7" i="5"/>
  <c r="Q7" i="5"/>
  <c r="R7" i="5"/>
  <c r="S7" i="5"/>
  <c r="T7" i="5"/>
  <c r="U7" i="5"/>
  <c r="V7" i="5"/>
  <c r="W7" i="5"/>
  <c r="X7" i="5"/>
  <c r="Y7" i="5"/>
  <c r="L7" i="5"/>
  <c r="H21" i="5"/>
  <c r="E21" i="5"/>
  <c r="B21" i="5"/>
  <c r="O3" i="2"/>
  <c r="O4" i="2"/>
  <c r="O5" i="2"/>
  <c r="O6" i="2"/>
  <c r="O7" i="2"/>
  <c r="O8" i="2"/>
  <c r="O9" i="2"/>
  <c r="O10" i="2"/>
  <c r="O11" i="2"/>
  <c r="O12" i="2"/>
  <c r="O13" i="2"/>
  <c r="O14" i="2"/>
  <c r="O15" i="2"/>
  <c r="F8" i="4"/>
  <c r="F10" i="4"/>
  <c r="D4" i="4"/>
  <c r="F4" i="4" s="1"/>
  <c r="D6" i="4"/>
  <c r="F6" i="4" s="1"/>
  <c r="D8" i="4"/>
  <c r="D10" i="4"/>
  <c r="D12" i="4"/>
  <c r="F12" i="4" s="1"/>
  <c r="D2" i="4"/>
  <c r="F2" i="4" s="1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  <c r="O3" i="3"/>
  <c r="M3" i="3"/>
  <c r="O2" i="3"/>
  <c r="O16" i="3" s="1"/>
  <c r="M2" i="3"/>
  <c r="M16" i="3" s="1"/>
  <c r="D16" i="3"/>
  <c r="A16" i="3"/>
  <c r="M15" i="2"/>
  <c r="M14" i="2"/>
  <c r="M13" i="2"/>
  <c r="M12" i="2"/>
  <c r="M11" i="2"/>
  <c r="M10" i="2"/>
  <c r="M9" i="2"/>
  <c r="M8" i="2"/>
  <c r="M7" i="2"/>
  <c r="M6" i="2"/>
  <c r="M5" i="2"/>
  <c r="M4" i="2"/>
  <c r="M3" i="2"/>
  <c r="O2" i="2"/>
  <c r="O16" i="2" s="1"/>
  <c r="M2" i="2"/>
  <c r="D16" i="2"/>
  <c r="A16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O16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M16" i="1" s="1"/>
  <c r="D16" i="1"/>
  <c r="A16" i="1"/>
  <c r="C5" i="2"/>
  <c r="P5" i="2" s="1"/>
  <c r="C6" i="2"/>
  <c r="P6" i="2" s="1"/>
  <c r="C9" i="2"/>
  <c r="P9" i="2" s="1"/>
  <c r="C10" i="2"/>
  <c r="P10" i="2" s="1"/>
  <c r="C13" i="2"/>
  <c r="P13" i="2" s="1"/>
  <c r="C14" i="2"/>
  <c r="P14" i="2" s="1"/>
  <c r="C4" i="1"/>
  <c r="P4" i="1" s="1"/>
  <c r="C5" i="1"/>
  <c r="P5" i="1" s="1"/>
  <c r="C8" i="1"/>
  <c r="P8" i="1" s="1"/>
  <c r="C9" i="1"/>
  <c r="P9" i="1" s="1"/>
  <c r="C12" i="1"/>
  <c r="P12" i="1" s="1"/>
  <c r="C13" i="1"/>
  <c r="P13" i="1" s="1"/>
  <c r="B22" i="3"/>
  <c r="F12" i="3" s="1"/>
  <c r="J13" i="3"/>
  <c r="F9" i="3"/>
  <c r="Q9" i="3" s="1"/>
  <c r="F6" i="3"/>
  <c r="Q6" i="3" s="1"/>
  <c r="F5" i="3"/>
  <c r="Q5" i="3" s="1"/>
  <c r="C2" i="3"/>
  <c r="P2" i="3" s="1"/>
  <c r="J10" i="3"/>
  <c r="J7" i="3"/>
  <c r="J6" i="3"/>
  <c r="J3" i="3"/>
  <c r="J2" i="3"/>
  <c r="B22" i="2"/>
  <c r="J7" i="2" s="1"/>
  <c r="F14" i="1"/>
  <c r="Q14" i="1" s="1"/>
  <c r="F13" i="1"/>
  <c r="N13" i="1" s="1"/>
  <c r="F12" i="1"/>
  <c r="N12" i="1" s="1"/>
  <c r="F2" i="1"/>
  <c r="N2" i="1" s="1"/>
  <c r="F3" i="1"/>
  <c r="Q3" i="1" s="1"/>
  <c r="F4" i="1"/>
  <c r="N4" i="1" s="1"/>
  <c r="F6" i="1"/>
  <c r="Q6" i="1" s="1"/>
  <c r="F7" i="1"/>
  <c r="Q7" i="1" s="1"/>
  <c r="F8" i="1"/>
  <c r="N8" i="1" s="1"/>
  <c r="F10" i="1"/>
  <c r="Q10" i="1" s="1"/>
  <c r="J9" i="1"/>
  <c r="J2" i="1"/>
  <c r="B19" i="1"/>
  <c r="J4" i="1" s="1"/>
  <c r="Q12" i="3" l="1"/>
  <c r="N12" i="3"/>
  <c r="C14" i="3"/>
  <c r="C10" i="3"/>
  <c r="C6" i="3"/>
  <c r="F10" i="3"/>
  <c r="F13" i="3"/>
  <c r="L13" i="1"/>
  <c r="L9" i="1"/>
  <c r="L5" i="1"/>
  <c r="N7" i="1"/>
  <c r="N3" i="1"/>
  <c r="L5" i="2"/>
  <c r="L9" i="2"/>
  <c r="L13" i="2"/>
  <c r="Q13" i="1"/>
  <c r="F12" i="2"/>
  <c r="F11" i="3"/>
  <c r="C13" i="3"/>
  <c r="C9" i="3"/>
  <c r="C5" i="3"/>
  <c r="F4" i="3"/>
  <c r="L12" i="1"/>
  <c r="L8" i="1"/>
  <c r="L4" i="1"/>
  <c r="N14" i="1"/>
  <c r="N10" i="1"/>
  <c r="N6" i="1"/>
  <c r="N5" i="3"/>
  <c r="N6" i="3"/>
  <c r="N9" i="3"/>
  <c r="F14" i="2"/>
  <c r="F9" i="1"/>
  <c r="F5" i="1"/>
  <c r="F11" i="1"/>
  <c r="F15" i="1"/>
  <c r="J4" i="3"/>
  <c r="J8" i="3"/>
  <c r="J12" i="3"/>
  <c r="F7" i="3"/>
  <c r="F14" i="3"/>
  <c r="C15" i="1"/>
  <c r="C11" i="1"/>
  <c r="C7" i="1"/>
  <c r="C3" i="1"/>
  <c r="C12" i="2"/>
  <c r="C8" i="2"/>
  <c r="C4" i="2"/>
  <c r="C12" i="3"/>
  <c r="C8" i="3"/>
  <c r="C4" i="3"/>
  <c r="F2" i="3"/>
  <c r="M16" i="2"/>
  <c r="L6" i="2"/>
  <c r="L10" i="2"/>
  <c r="L14" i="2"/>
  <c r="Q2" i="1"/>
  <c r="Q4" i="1"/>
  <c r="Q8" i="1"/>
  <c r="Q12" i="1"/>
  <c r="J5" i="3"/>
  <c r="J9" i="3"/>
  <c r="F3" i="3"/>
  <c r="F8" i="3"/>
  <c r="J14" i="3"/>
  <c r="C14" i="1"/>
  <c r="C10" i="1"/>
  <c r="C6" i="1"/>
  <c r="C15" i="2"/>
  <c r="C11" i="2"/>
  <c r="C7" i="2"/>
  <c r="C3" i="2"/>
  <c r="C11" i="3"/>
  <c r="C7" i="3"/>
  <c r="C3" i="3"/>
  <c r="L2" i="3"/>
  <c r="F10" i="2"/>
  <c r="J8" i="2"/>
  <c r="J5" i="2"/>
  <c r="J4" i="2"/>
  <c r="J15" i="2"/>
  <c r="J11" i="2"/>
  <c r="C2" i="2"/>
  <c r="F7" i="2"/>
  <c r="J2" i="2"/>
  <c r="F8" i="2"/>
  <c r="F15" i="2"/>
  <c r="F3" i="2"/>
  <c r="F13" i="2"/>
  <c r="J6" i="2"/>
  <c r="F4" i="2"/>
  <c r="J9" i="2"/>
  <c r="J3" i="2"/>
  <c r="J12" i="2"/>
  <c r="F5" i="2"/>
  <c r="F9" i="2"/>
  <c r="J14" i="2"/>
  <c r="F2" i="2"/>
  <c r="F6" i="2"/>
  <c r="F11" i="2"/>
  <c r="C2" i="1"/>
  <c r="J7" i="1"/>
  <c r="J6" i="1"/>
  <c r="J5" i="1"/>
  <c r="J3" i="1"/>
  <c r="N16" i="1" l="1"/>
  <c r="E19" i="1" s="1"/>
  <c r="Q11" i="2"/>
  <c r="N11" i="2"/>
  <c r="Q9" i="2"/>
  <c r="N9" i="2"/>
  <c r="Q3" i="2"/>
  <c r="N3" i="2"/>
  <c r="Q7" i="2"/>
  <c r="N7" i="2"/>
  <c r="P3" i="2"/>
  <c r="L3" i="2"/>
  <c r="L6" i="1"/>
  <c r="P6" i="1"/>
  <c r="Q8" i="3"/>
  <c r="N8" i="3"/>
  <c r="F16" i="3"/>
  <c r="N2" i="3"/>
  <c r="Q2" i="3"/>
  <c r="L4" i="2"/>
  <c r="P4" i="2"/>
  <c r="P7" i="1"/>
  <c r="L7" i="1"/>
  <c r="N7" i="3"/>
  <c r="Q7" i="3"/>
  <c r="Q15" i="1"/>
  <c r="N15" i="1"/>
  <c r="Q14" i="2"/>
  <c r="N14" i="2"/>
  <c r="L9" i="3"/>
  <c r="P9" i="3"/>
  <c r="Q10" i="3"/>
  <c r="N10" i="3"/>
  <c r="Q6" i="2"/>
  <c r="N6" i="2"/>
  <c r="Q5" i="2"/>
  <c r="N5" i="2"/>
  <c r="Q4" i="2"/>
  <c r="N4" i="2"/>
  <c r="Q15" i="2"/>
  <c r="N15" i="2"/>
  <c r="P2" i="2"/>
  <c r="C16" i="2"/>
  <c r="L2" i="2"/>
  <c r="P3" i="3"/>
  <c r="L3" i="3"/>
  <c r="L16" i="3" s="1"/>
  <c r="E18" i="3" s="1"/>
  <c r="P7" i="2"/>
  <c r="L7" i="2"/>
  <c r="L10" i="1"/>
  <c r="P10" i="1"/>
  <c r="N3" i="3"/>
  <c r="Q3" i="3"/>
  <c r="L4" i="3"/>
  <c r="P4" i="3"/>
  <c r="L8" i="2"/>
  <c r="P8" i="2"/>
  <c r="P11" i="1"/>
  <c r="L11" i="1"/>
  <c r="Q11" i="1"/>
  <c r="N11" i="1"/>
  <c r="L13" i="3"/>
  <c r="P13" i="3"/>
  <c r="C16" i="3"/>
  <c r="L6" i="3"/>
  <c r="P6" i="3"/>
  <c r="Q8" i="2"/>
  <c r="N8" i="2"/>
  <c r="P7" i="3"/>
  <c r="L7" i="3"/>
  <c r="P11" i="2"/>
  <c r="L11" i="2"/>
  <c r="L14" i="1"/>
  <c r="P14" i="1"/>
  <c r="L8" i="3"/>
  <c r="P8" i="3"/>
  <c r="L12" i="2"/>
  <c r="P12" i="2"/>
  <c r="P15" i="1"/>
  <c r="L15" i="1"/>
  <c r="N5" i="1"/>
  <c r="Q5" i="1"/>
  <c r="Q16" i="1" s="1"/>
  <c r="F19" i="1" s="1"/>
  <c r="Q4" i="3"/>
  <c r="N4" i="3"/>
  <c r="N11" i="3"/>
  <c r="Q11" i="3"/>
  <c r="F16" i="1"/>
  <c r="L10" i="3"/>
  <c r="P10" i="3"/>
  <c r="C16" i="1"/>
  <c r="P2" i="1"/>
  <c r="L2" i="1"/>
  <c r="Q13" i="2"/>
  <c r="N13" i="2"/>
  <c r="Q10" i="2"/>
  <c r="N10" i="2"/>
  <c r="P11" i="3"/>
  <c r="L11" i="3"/>
  <c r="P15" i="2"/>
  <c r="L15" i="2"/>
  <c r="L12" i="3"/>
  <c r="P12" i="3"/>
  <c r="P3" i="1"/>
  <c r="L3" i="1"/>
  <c r="Q14" i="3"/>
  <c r="N14" i="3"/>
  <c r="N9" i="1"/>
  <c r="Q9" i="1"/>
  <c r="L5" i="3"/>
  <c r="P5" i="3"/>
  <c r="Q12" i="2"/>
  <c r="N12" i="2"/>
  <c r="Q13" i="3"/>
  <c r="N13" i="3"/>
  <c r="L14" i="3"/>
  <c r="P14" i="3"/>
  <c r="N2" i="2"/>
  <c r="N16" i="2" s="1"/>
  <c r="Q2" i="2"/>
  <c r="F16" i="2"/>
  <c r="L16" i="2" l="1"/>
  <c r="E18" i="2" s="1"/>
  <c r="P16" i="3"/>
  <c r="F18" i="3" s="1"/>
  <c r="Q16" i="3"/>
  <c r="L16" i="1"/>
  <c r="E18" i="1" s="1"/>
  <c r="P16" i="1"/>
  <c r="F18" i="1" s="1"/>
  <c r="P16" i="2"/>
  <c r="F18" i="2" s="1"/>
  <c r="N16" i="3"/>
  <c r="E19" i="3" s="1"/>
  <c r="Q16" i="2"/>
  <c r="E19" i="2"/>
  <c r="F19" i="2" l="1"/>
  <c r="F19" i="3"/>
</calcChain>
</file>

<file path=xl/sharedStrings.xml><?xml version="1.0" encoding="utf-8"?>
<sst xmlns="http://schemas.openxmlformats.org/spreadsheetml/2006/main" count="104" uniqueCount="23">
  <si>
    <t>P, 10^-5 торр</t>
  </si>
  <si>
    <t>t, с</t>
  </si>
  <si>
    <t>Pо, торр</t>
  </si>
  <si>
    <t>ln((P - Ppr)/Po)</t>
  </si>
  <si>
    <t>Ppr, торр</t>
  </si>
  <si>
    <t>Мешающая запска</t>
  </si>
  <si>
    <t>k1</t>
  </si>
  <si>
    <t>xy</t>
  </si>
  <si>
    <t>xx</t>
  </si>
  <si>
    <t>k2</t>
  </si>
  <si>
    <t>средние</t>
  </si>
  <si>
    <t>yy</t>
  </si>
  <si>
    <t>№</t>
  </si>
  <si>
    <t>W, л/c</t>
  </si>
  <si>
    <t>повышение давления</t>
  </si>
  <si>
    <t>понижение давления</t>
  </si>
  <si>
    <t>σ W, л/с</t>
  </si>
  <si>
    <t>ε W, %</t>
  </si>
  <si>
    <t>W/Vвв</t>
  </si>
  <si>
    <t>σ W/L, с^-1</t>
  </si>
  <si>
    <t>t, c</t>
  </si>
  <si>
    <t>Таблица 1. Изменение давления при ухудшении вакуума</t>
  </si>
  <si>
    <t>Таблица 2. Измерение давления при улучшении вакуума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</si>
</sst>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entury"/>
      <family val="1"/>
    </font>
    <font>
      <b/>
      <sz val="11"/>
      <color theme="1"/>
      <name val="Century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9D0BE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2" fontId="0" fillId="2" borderId="2" xfId="0" applyNumberFormat="1" applyFill="1" applyBorder="1"/>
    <xf numFmtId="0" fontId="0" fillId="4" borderId="1" xfId="0" applyFill="1" applyBorder="1"/>
    <xf numFmtId="0" fontId="0" fillId="3" borderId="3" xfId="0" applyFill="1" applyBorder="1"/>
    <xf numFmtId="2" fontId="0" fillId="3" borderId="3" xfId="0" applyNumberFormat="1" applyFill="1" applyBorder="1"/>
    <xf numFmtId="2" fontId="0" fillId="0" borderId="0" xfId="0" applyNumberForma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5" fontId="0" fillId="0" borderId="0" xfId="0" applyNumberFormat="1"/>
    <xf numFmtId="165" fontId="0" fillId="3" borderId="0" xfId="0" applyNumberFormat="1" applyFill="1"/>
    <xf numFmtId="0" fontId="0" fillId="0" borderId="0" xfId="0" applyAlignment="1">
      <alignment vertical="center"/>
    </xf>
    <xf numFmtId="166" fontId="0" fillId="0" borderId="0" xfId="0" applyNumberFormat="1"/>
    <xf numFmtId="0" fontId="2" fillId="5" borderId="1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Ppr = 6,3 ∙ 10-5 </a:t>
            </a:r>
            <a:r>
              <a:rPr lang="ru-RU"/>
              <a:t>торр</a:t>
            </a:r>
            <a:r>
              <a:rPr lang="en-US" baseline="0"/>
              <a:t> (</a:t>
            </a:r>
            <a:r>
              <a:rPr lang="ru-RU" baseline="0"/>
              <a:t>повышение давления</a:t>
            </a:r>
            <a:r>
              <a:rPr lang="en-US" baseline="0"/>
              <a:t>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342773363375241"/>
          <c:y val="0.12706406303528606"/>
          <c:w val="0.81131605124701878"/>
          <c:h val="0.727669383053736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'1) Ppr = 6,3 ∙ 10-5 торр; '!$A$2:$A$15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95</c:v>
                </c:pt>
              </c:numCache>
            </c:numRef>
          </c:xVal>
          <c:yVal>
            <c:numRef>
              <c:f>'1) Ppr = 6,3 ∙ 10-5 торр; '!$C$2:$C$15</c:f>
              <c:numCache>
                <c:formatCode>0.00</c:formatCode>
                <c:ptCount val="14"/>
                <c:pt idx="0">
                  <c:v>14.964977001793264</c:v>
                </c:pt>
                <c:pt idx="1">
                  <c:v>14.810825946965091</c:v>
                </c:pt>
                <c:pt idx="2">
                  <c:v>14.646522554764013</c:v>
                </c:pt>
                <c:pt idx="3">
                  <c:v>14.53211199719769</c:v>
                </c:pt>
                <c:pt idx="4">
                  <c:v>14.429457677020002</c:v>
                </c:pt>
                <c:pt idx="5">
                  <c:v>14.336367117368424</c:v>
                </c:pt>
                <c:pt idx="6">
                  <c:v>14.271828508730733</c:v>
                </c:pt>
                <c:pt idx="7">
                  <c:v>14.191785700095531</c:v>
                </c:pt>
                <c:pt idx="8">
                  <c:v>14.135696167360493</c:v>
                </c:pt>
                <c:pt idx="9">
                  <c:v>14.048684694916213</c:v>
                </c:pt>
                <c:pt idx="10">
                  <c:v>13.999894480746731</c:v>
                </c:pt>
                <c:pt idx="11">
                  <c:v>13.880349217420784</c:v>
                </c:pt>
                <c:pt idx="12">
                  <c:v>13.786320188140804</c:v>
                </c:pt>
                <c:pt idx="13">
                  <c:v>13.736309728166487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6-481B-ACA5-B9618485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4207"/>
        <c:axId val="99924623"/>
      </c:scatterChart>
      <c:valAx>
        <c:axId val="999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623"/>
        <c:crosses val="autoZero"/>
        <c:crossBetween val="midCat"/>
      </c:valAx>
      <c:valAx>
        <c:axId val="99924623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ln((P - Ppr)/Po)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Ppr = 6,3 ∙ 10-5 </a:t>
            </a:r>
            <a:r>
              <a:rPr lang="ru-RU"/>
              <a:t>торр</a:t>
            </a:r>
            <a:r>
              <a:rPr lang="en-US" baseline="0"/>
              <a:t> (</a:t>
            </a:r>
            <a:r>
              <a:rPr lang="ru-RU" baseline="0"/>
              <a:t>понижение давления</a:t>
            </a:r>
            <a:r>
              <a:rPr lang="en-US" baseline="0"/>
              <a:t>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'1) Ppr = 6,3 ∙ 10-5 торр; '!$D$2:$D$10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'1) Ppr = 6,3 ∙ 10-5 торр; '!$F$2:$F$10</c:f>
              <c:numCache>
                <c:formatCode>0.00</c:formatCode>
                <c:ptCount val="9"/>
                <c:pt idx="0">
                  <c:v>13.812295695799143</c:v>
                </c:pt>
                <c:pt idx="1">
                  <c:v>13.880349217420784</c:v>
                </c:pt>
                <c:pt idx="2">
                  <c:v>14.048684694916213</c:v>
                </c:pt>
                <c:pt idx="3">
                  <c:v>14.292881945854134</c:v>
                </c:pt>
                <c:pt idx="4">
                  <c:v>14.53211199719769</c:v>
                </c:pt>
                <c:pt idx="5">
                  <c:v>14.741832925477812</c:v>
                </c:pt>
                <c:pt idx="6">
                  <c:v>14.964977001793264</c:v>
                </c:pt>
                <c:pt idx="7">
                  <c:v>15.147299083588733</c:v>
                </c:pt>
                <c:pt idx="8">
                  <c:v>15.309818568970767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F-4474-9B63-9F73F815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4207"/>
        <c:axId val="99924623"/>
      </c:scatterChart>
      <c:valAx>
        <c:axId val="999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623"/>
        <c:crosses val="autoZero"/>
        <c:crossBetween val="midCat"/>
      </c:valAx>
      <c:valAx>
        <c:axId val="999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ln((P - Ppr)/Po)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Ppr = 6,3 ∙ 10-5 </a:t>
            </a:r>
            <a:r>
              <a:rPr lang="ru-RU"/>
              <a:t>торр</a:t>
            </a:r>
            <a:r>
              <a:rPr lang="en-US" baseline="0"/>
              <a:t> (</a:t>
            </a:r>
            <a:r>
              <a:rPr lang="ru-RU" baseline="0"/>
              <a:t>повышение давления</a:t>
            </a:r>
            <a:r>
              <a:rPr lang="en-US" baseline="0"/>
              <a:t>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342773363375241"/>
          <c:y val="0.12706406303528606"/>
          <c:w val="0.81131605124701878"/>
          <c:h val="0.72766938305373696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'2) Ppr = 5,8 ∙ 10-5 торр; '!$A$2:$A$15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</c:numCache>
            </c:numRef>
          </c:xVal>
          <c:yVal>
            <c:numRef>
              <c:f>'2) Ppr = 5,8 ∙ 10-5 торр; '!$C$2:$C$15</c:f>
              <c:numCache>
                <c:formatCode>0.00</c:formatCode>
                <c:ptCount val="14"/>
                <c:pt idx="0">
                  <c:v>15.252659671469011</c:v>
                </c:pt>
                <c:pt idx="1">
                  <c:v>15.051988390146558</c:v>
                </c:pt>
                <c:pt idx="2">
                  <c:v>14.924154702272252</c:v>
                </c:pt>
                <c:pt idx="3">
                  <c:v>14.775734377153288</c:v>
                </c:pt>
                <c:pt idx="4">
                  <c:v>14.646522403248586</c:v>
                </c:pt>
                <c:pt idx="5">
                  <c:v>14.532111862062335</c:v>
                </c:pt>
                <c:pt idx="6">
                  <c:v>14.454150203024877</c:v>
                </c:pt>
                <c:pt idx="7">
                  <c:v>14.358839891402189</c:v>
                </c:pt>
                <c:pt idx="8">
                  <c:v>14.292881839471018</c:v>
                </c:pt>
                <c:pt idx="9">
                  <c:v>14.135696076451303</c:v>
                </c:pt>
                <c:pt idx="10">
                  <c:v>14.01589475757698</c:v>
                </c:pt>
                <c:pt idx="11">
                  <c:v>13.908922543120568</c:v>
                </c:pt>
                <c:pt idx="12">
                  <c:v>13.825540866935086</c:v>
                </c:pt>
                <c:pt idx="13">
                  <c:v>13.761002297464143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95-4336-BA9D-2D7C4381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4207"/>
        <c:axId val="99924623"/>
      </c:scatterChart>
      <c:valAx>
        <c:axId val="999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623"/>
        <c:crosses val="autoZero"/>
        <c:crossBetween val="midCat"/>
      </c:valAx>
      <c:valAx>
        <c:axId val="99924623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ln((P - Ppr)/Po)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Ppr = 5,8 ∙ 10-5 </a:t>
            </a:r>
            <a:r>
              <a:rPr lang="ru-RU"/>
              <a:t>торр</a:t>
            </a:r>
            <a:r>
              <a:rPr lang="en-US" baseline="0"/>
              <a:t> (</a:t>
            </a:r>
            <a:r>
              <a:rPr lang="ru-RU" baseline="0"/>
              <a:t>понижение давления</a:t>
            </a:r>
            <a:r>
              <a:rPr lang="en-US" baseline="0"/>
              <a:t>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'2) Ppr = 5,8 ∙ 10-5 торр; '!$D$2:$D$16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8.5</c:v>
                </c:pt>
              </c:numCache>
            </c:numRef>
          </c:xVal>
          <c:yVal>
            <c:numRef>
              <c:f>'2) Ppr = 5,8 ∙ 10-5 торр; '!$F$2:$F$16</c:f>
              <c:numCache>
                <c:formatCode>0.00</c:formatCode>
                <c:ptCount val="15"/>
                <c:pt idx="0">
                  <c:v>13.812295630009618</c:v>
                </c:pt>
                <c:pt idx="1">
                  <c:v>13.923521354903196</c:v>
                </c:pt>
                <c:pt idx="2">
                  <c:v>14.117677552117435</c:v>
                </c:pt>
                <c:pt idx="3">
                  <c:v>14.381829440282319</c:v>
                </c:pt>
                <c:pt idx="4">
                  <c:v>14.616669388405409</c:v>
                </c:pt>
                <c:pt idx="5">
                  <c:v>14.847193489283889</c:v>
                </c:pt>
                <c:pt idx="6">
                  <c:v>15.051988390146558</c:v>
                </c:pt>
                <c:pt idx="7">
                  <c:v>15.252659671469011</c:v>
                </c:pt>
                <c:pt idx="8">
                  <c:v>15.370443109904551</c:v>
                </c:pt>
                <c:pt idx="9">
                  <c:v>15.57808331122464</c:v>
                </c:pt>
                <c:pt idx="10">
                  <c:v>15.658126390694777</c:v>
                </c:pt>
                <c:pt idx="11">
                  <c:v>15.840448914160538</c:v>
                </c:pt>
                <c:pt idx="12">
                  <c:v>15.891742513813062</c:v>
                </c:pt>
                <c:pt idx="13">
                  <c:v>15.979711848166113</c:v>
                </c:pt>
                <c:pt idx="14">
                  <c:v>15.023027928898653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52-4387-9089-AD92A08D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4207"/>
        <c:axId val="99924623"/>
      </c:scatterChart>
      <c:valAx>
        <c:axId val="999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623"/>
        <c:crosses val="autoZero"/>
        <c:crossBetween val="midCat"/>
      </c:valAx>
      <c:valAx>
        <c:axId val="99924623"/>
        <c:scaling>
          <c:orientation val="minMax"/>
          <c:min val="1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ln((P - Ppr)/Po)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Ppr = 6,3 ∙ 10-5 </a:t>
            </a:r>
            <a:r>
              <a:rPr lang="ru-RU"/>
              <a:t>торр</a:t>
            </a:r>
            <a:r>
              <a:rPr lang="en-US" baseline="0"/>
              <a:t> (</a:t>
            </a:r>
            <a:r>
              <a:rPr lang="ru-RU" baseline="0"/>
              <a:t>повышение давления</a:t>
            </a:r>
            <a:r>
              <a:rPr lang="en-US" baseline="0"/>
              <a:t>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342773363375241"/>
          <c:y val="0.12706406303528606"/>
          <c:w val="0.81131605124701878"/>
          <c:h val="0.72766938305373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'3) Ppr = 6,3 ∙ 10-5 торр; '!$H$2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'3) Ppr = 6,3 ∙ 10-5 торр; '!$A$2:$A$14</c:f>
              <c:numCache>
                <c:formatCode>General</c:formatCode>
                <c:ptCount val="13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'3) Ppr = 6,3 ∙ 10-5 торр; '!$C$2:$C$14</c:f>
              <c:numCache>
                <c:formatCode>0.00</c:formatCode>
                <c:ptCount val="13"/>
                <c:pt idx="0">
                  <c:v>14.924154862272637</c:v>
                </c:pt>
                <c:pt idx="1">
                  <c:v>14.775734515084608</c:v>
                </c:pt>
                <c:pt idx="2">
                  <c:v>14.646522524460925</c:v>
                </c:pt>
                <c:pt idx="3">
                  <c:v>14.559510990905357</c:v>
                </c:pt>
                <c:pt idx="4">
                  <c:v>14.42945765262972</c:v>
                </c:pt>
                <c:pt idx="5">
                  <c:v>14.358839982311403</c:v>
                </c:pt>
                <c:pt idx="6">
                  <c:v>14.271828487897373</c:v>
                </c:pt>
                <c:pt idx="7">
                  <c:v>14.191785680864738</c:v>
                </c:pt>
                <c:pt idx="8">
                  <c:v>14.117677623546083</c:v>
                </c:pt>
                <c:pt idx="9">
                  <c:v>14.065491814080053</c:v>
                </c:pt>
                <c:pt idx="10">
                  <c:v>13.93833651312036</c:v>
                </c:pt>
                <c:pt idx="11">
                  <c:v>13.838963951771781</c:v>
                </c:pt>
                <c:pt idx="12">
                  <c:v>13.736309715971357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C-4A3A-B181-77784169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4207"/>
        <c:axId val="99924623"/>
      </c:scatterChart>
      <c:valAx>
        <c:axId val="999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623"/>
        <c:crosses val="autoZero"/>
        <c:crossBetween val="midCat"/>
      </c:valAx>
      <c:valAx>
        <c:axId val="99924623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ln((P - Ppr)/Po)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Ppr = 6,3 ∙ 10-5 </a:t>
            </a:r>
            <a:r>
              <a:rPr lang="ru-RU"/>
              <a:t>торр</a:t>
            </a:r>
            <a:r>
              <a:rPr lang="en-US" baseline="0"/>
              <a:t> (</a:t>
            </a:r>
            <a:r>
              <a:rPr lang="ru-RU" baseline="0"/>
              <a:t>понижение давления</a:t>
            </a:r>
            <a:r>
              <a:rPr lang="en-US" baseline="0"/>
              <a:t>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'3) Ppr = 6,3 ∙ 10-5 торр; '!$D$2:$D$14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'3) Ppr = 6,3 ∙ 10-5 торр; '!$F$2:$F$14</c:f>
              <c:numCache>
                <c:formatCode>0.00</c:formatCode>
                <c:ptCount val="13"/>
                <c:pt idx="0">
                  <c:v>13.773581139481175</c:v>
                </c:pt>
                <c:pt idx="1">
                  <c:v>13.825540920268461</c:v>
                </c:pt>
                <c:pt idx="2">
                  <c:v>13.880349203336266</c:v>
                </c:pt>
                <c:pt idx="3">
                  <c:v>14.048684678249529</c:v>
                </c:pt>
                <c:pt idx="4">
                  <c:v>14.292881924577511</c:v>
                </c:pt>
                <c:pt idx="5">
                  <c:v>14.532111970170618</c:v>
                </c:pt>
                <c:pt idx="6">
                  <c:v>14.74183289214441</c:v>
                </c:pt>
                <c:pt idx="7">
                  <c:v>14.964976960126487</c:v>
                </c:pt>
                <c:pt idx="8">
                  <c:v>15.147299033588578</c:v>
                </c:pt>
                <c:pt idx="9">
                  <c:v>15.37044335990549</c:v>
                </c:pt>
                <c:pt idx="10">
                  <c:v>15.578083618918368</c:v>
                </c:pt>
                <c:pt idx="11">
                  <c:v>15.745138570718913</c:v>
                </c:pt>
                <c:pt idx="12">
                  <c:v>15.88127156701816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0-46D6-AA31-947ED00F8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4207"/>
        <c:axId val="99924623"/>
      </c:scatterChart>
      <c:valAx>
        <c:axId val="999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623"/>
        <c:crosses val="autoZero"/>
        <c:crossBetween val="midCat"/>
      </c:valAx>
      <c:valAx>
        <c:axId val="99924623"/>
        <c:scaling>
          <c:orientation val="minMax"/>
          <c:min val="1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ln((P - Ppr)/Po)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r>
              <a:rPr lang="ru-RU">
                <a:latin typeface="Century" panose="02040604050505020304" pitchFamily="18" charset="0"/>
              </a:rPr>
              <a:t>График</a:t>
            </a:r>
            <a:r>
              <a:rPr lang="ru-RU" baseline="0">
                <a:latin typeface="Century" panose="02040604050505020304" pitchFamily="18" charset="0"/>
              </a:rPr>
              <a:t> 1. Д</a:t>
            </a:r>
            <a:r>
              <a:rPr lang="ru-RU">
                <a:latin typeface="Century" panose="02040604050505020304" pitchFamily="18" charset="0"/>
              </a:rPr>
              <a:t>авление</a:t>
            </a:r>
            <a:r>
              <a:rPr lang="ru-RU" baseline="0">
                <a:latin typeface="Century" panose="02040604050505020304" pitchFamily="18" charset="0"/>
              </a:rPr>
              <a:t> при ухудшении вакуума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63 мкторр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3-6942-BEAE-8B03C33592EC}"/>
              </c:ext>
            </c:extLst>
          </c:dPt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Таблички!$L$5:$Y$5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Таблички!$L$7:$U$7</c:f>
              <c:numCache>
                <c:formatCode>General</c:formatCode>
                <c:ptCount val="10"/>
                <c:pt idx="0">
                  <c:v>13.812295695799143</c:v>
                </c:pt>
                <c:pt idx="1">
                  <c:v>13.880349217420784</c:v>
                </c:pt>
                <c:pt idx="2">
                  <c:v>14.048684694916213</c:v>
                </c:pt>
                <c:pt idx="3">
                  <c:v>14.292881945854134</c:v>
                </c:pt>
                <c:pt idx="4">
                  <c:v>14.53211199719769</c:v>
                </c:pt>
                <c:pt idx="5">
                  <c:v>14.741832925477812</c:v>
                </c:pt>
                <c:pt idx="6">
                  <c:v>14.964977001793264</c:v>
                </c:pt>
                <c:pt idx="7">
                  <c:v>15.147299083588733</c:v>
                </c:pt>
                <c:pt idx="8">
                  <c:v>15.370443422405733</c:v>
                </c:pt>
                <c:pt idx="9">
                  <c:v>15.578083695841816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3-6942-BEAE-8B03C33592EC}"/>
            </c:ext>
          </c:extLst>
        </c:ser>
        <c:ser>
          <c:idx val="1"/>
          <c:order val="1"/>
          <c:tx>
            <c:v>58 мкторр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Таблички!$L$9:$Y$9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Таблички!$L$11:$U$11</c:f>
              <c:numCache>
                <c:formatCode>General</c:formatCode>
                <c:ptCount val="10"/>
                <c:pt idx="0">
                  <c:v>13.812295630009618</c:v>
                </c:pt>
                <c:pt idx="1">
                  <c:v>13.923521354903196</c:v>
                </c:pt>
                <c:pt idx="2">
                  <c:v>14.117677552117435</c:v>
                </c:pt>
                <c:pt idx="3">
                  <c:v>14.381829440282319</c:v>
                </c:pt>
                <c:pt idx="4">
                  <c:v>14.616669388405409</c:v>
                </c:pt>
                <c:pt idx="5">
                  <c:v>14.847193489283889</c:v>
                </c:pt>
                <c:pt idx="6">
                  <c:v>15.051988390146558</c:v>
                </c:pt>
                <c:pt idx="7">
                  <c:v>15.252659671469011</c:v>
                </c:pt>
                <c:pt idx="8">
                  <c:v>15.370443109904551</c:v>
                </c:pt>
                <c:pt idx="9">
                  <c:v>15.57808331122464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3-6942-BEAE-8B03C33592EC}"/>
            </c:ext>
          </c:extLst>
        </c:ser>
        <c:ser>
          <c:idx val="2"/>
          <c:order val="2"/>
          <c:tx>
            <c:v>62 мкторр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Таблички!$L$13:$X$13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Таблички!$N$15:$U$15</c:f>
              <c:numCache>
                <c:formatCode>General</c:formatCode>
                <c:ptCount val="8"/>
                <c:pt idx="0">
                  <c:v>13.880349203336266</c:v>
                </c:pt>
                <c:pt idx="1">
                  <c:v>14.048684678249529</c:v>
                </c:pt>
                <c:pt idx="2">
                  <c:v>14.292881924577511</c:v>
                </c:pt>
                <c:pt idx="3">
                  <c:v>14.532111970170618</c:v>
                </c:pt>
                <c:pt idx="4">
                  <c:v>14.74183289214441</c:v>
                </c:pt>
                <c:pt idx="5">
                  <c:v>14.964976960126487</c:v>
                </c:pt>
                <c:pt idx="6">
                  <c:v>15.147299033588578</c:v>
                </c:pt>
                <c:pt idx="7">
                  <c:v>15.37044335990549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73-6942-BEAE-8B03C335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97312"/>
        <c:axId val="596708144"/>
      </c:scatterChart>
      <c:valAx>
        <c:axId val="4817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</a:t>
                </a:r>
                <a:r>
                  <a:rPr lang="ru-RU" baseline="0"/>
                  <a:t>я </a:t>
                </a:r>
                <a:r>
                  <a:rPr lang="en-US" baseline="0"/>
                  <a:t>t,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708144"/>
        <c:crosses val="autoZero"/>
        <c:crossBetween val="midCat"/>
        <c:majorUnit val="1"/>
        <c:minorUnit val="0.1"/>
      </c:valAx>
      <c:valAx>
        <c:axId val="596708144"/>
        <c:scaling>
          <c:orientation val="minMax"/>
          <c:min val="1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79731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r>
              <a:rPr lang="ru-RU">
                <a:latin typeface="Century" panose="02040604050505020304" pitchFamily="18" charset="0"/>
              </a:rPr>
              <a:t>График</a:t>
            </a:r>
            <a:r>
              <a:rPr lang="ru-RU" baseline="0">
                <a:latin typeface="Century" panose="02040604050505020304" pitchFamily="18" charset="0"/>
              </a:rPr>
              <a:t> 2. Д</a:t>
            </a:r>
            <a:r>
              <a:rPr lang="ru-RU">
                <a:latin typeface="Century" panose="02040604050505020304" pitchFamily="18" charset="0"/>
              </a:rPr>
              <a:t>авление</a:t>
            </a:r>
            <a:r>
              <a:rPr lang="ru-RU" baseline="0">
                <a:latin typeface="Century" panose="02040604050505020304" pitchFamily="18" charset="0"/>
              </a:rPr>
              <a:t> при улучшении вакуума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63 мкторр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Таблички!$L$26:$Y$26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95</c:v>
                </c:pt>
              </c:numCache>
            </c:numRef>
          </c:xVal>
          <c:yVal>
            <c:numRef>
              <c:f>Таблички!$L$28:$U$28</c:f>
              <c:numCache>
                <c:formatCode>General</c:formatCode>
                <c:ptCount val="10"/>
                <c:pt idx="0">
                  <c:v>14.964977001793264</c:v>
                </c:pt>
                <c:pt idx="1">
                  <c:v>14.810825946965091</c:v>
                </c:pt>
                <c:pt idx="2">
                  <c:v>14.646522554764013</c:v>
                </c:pt>
                <c:pt idx="3">
                  <c:v>14.53211199719769</c:v>
                </c:pt>
                <c:pt idx="4">
                  <c:v>14.429457677020002</c:v>
                </c:pt>
                <c:pt idx="5">
                  <c:v>14.336367117368424</c:v>
                </c:pt>
                <c:pt idx="6">
                  <c:v>14.271828508730733</c:v>
                </c:pt>
                <c:pt idx="7">
                  <c:v>14.191785700095531</c:v>
                </c:pt>
                <c:pt idx="8">
                  <c:v>14.135696167360493</c:v>
                </c:pt>
                <c:pt idx="9">
                  <c:v>14.048684694916213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33-804F-8E53-2B788712AF2D}"/>
            </c:ext>
          </c:extLst>
        </c:ser>
        <c:ser>
          <c:idx val="1"/>
          <c:order val="1"/>
          <c:tx>
            <c:v>58 мкторр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Таблички!$L$30:$Y$30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</c:numCache>
            </c:numRef>
          </c:xVal>
          <c:yVal>
            <c:numRef>
              <c:f>Таблички!$N$32:$T$32</c:f>
              <c:numCache>
                <c:formatCode>General</c:formatCode>
                <c:ptCount val="7"/>
                <c:pt idx="0">
                  <c:v>14.924154702272252</c:v>
                </c:pt>
                <c:pt idx="1">
                  <c:v>14.775734377153288</c:v>
                </c:pt>
                <c:pt idx="2">
                  <c:v>14.646522403248586</c:v>
                </c:pt>
                <c:pt idx="3">
                  <c:v>14.532111862062335</c:v>
                </c:pt>
                <c:pt idx="4">
                  <c:v>14.454150203024877</c:v>
                </c:pt>
                <c:pt idx="5">
                  <c:v>14.358839891402189</c:v>
                </c:pt>
                <c:pt idx="6">
                  <c:v>14.292881839471018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3-804F-8E53-2B788712AF2D}"/>
            </c:ext>
          </c:extLst>
        </c:ser>
        <c:ser>
          <c:idx val="2"/>
          <c:order val="2"/>
          <c:tx>
            <c:v>62 мкторр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Таблички!$L$34:$X$34</c:f>
              <c:numCache>
                <c:formatCode>General</c:formatCode>
                <c:ptCount val="13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Таблички!$L$36:$U$36</c:f>
              <c:numCache>
                <c:formatCode>General</c:formatCode>
                <c:ptCount val="10"/>
                <c:pt idx="0">
                  <c:v>14.924154862272637</c:v>
                </c:pt>
                <c:pt idx="1">
                  <c:v>14.775734515084608</c:v>
                </c:pt>
                <c:pt idx="2">
                  <c:v>14.646522524460925</c:v>
                </c:pt>
                <c:pt idx="3">
                  <c:v>14.559510990905357</c:v>
                </c:pt>
                <c:pt idx="4">
                  <c:v>14.42945765262972</c:v>
                </c:pt>
                <c:pt idx="5">
                  <c:v>14.358839982311403</c:v>
                </c:pt>
                <c:pt idx="6">
                  <c:v>14.271828487897373</c:v>
                </c:pt>
                <c:pt idx="7">
                  <c:v>14.191785680864738</c:v>
                </c:pt>
                <c:pt idx="8">
                  <c:v>14.117677623546083</c:v>
                </c:pt>
                <c:pt idx="9">
                  <c:v>14.065491814080053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33-804F-8E53-2B788712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97312"/>
        <c:axId val="596708144"/>
      </c:scatterChart>
      <c:valAx>
        <c:axId val="48179731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</a:t>
                </a:r>
                <a:r>
                  <a:rPr lang="ru-RU" baseline="0"/>
                  <a:t>я </a:t>
                </a:r>
                <a:r>
                  <a:rPr lang="en-US" baseline="0"/>
                  <a:t>t,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708144"/>
        <c:crosses val="autoZero"/>
        <c:crossBetween val="midCat"/>
        <c:majorUnit val="5"/>
        <c:minorUnit val="1"/>
      </c:valAx>
      <c:valAx>
        <c:axId val="596708144"/>
        <c:scaling>
          <c:orientation val="minMax"/>
          <c:min val="13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7973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18</xdr:row>
      <xdr:rowOff>156210</xdr:rowOff>
    </xdr:from>
    <xdr:to>
      <xdr:col>15</xdr:col>
      <xdr:colOff>25400</xdr:colOff>
      <xdr:row>39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C6E887-F589-4174-BA58-EBE8B26CD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40</xdr:row>
      <xdr:rowOff>12700</xdr:rowOff>
    </xdr:from>
    <xdr:to>
      <xdr:col>15</xdr:col>
      <xdr:colOff>50800</xdr:colOff>
      <xdr:row>60</xdr:row>
      <xdr:rowOff>62230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8D3F6F-62BD-4F75-A5FE-2B5F9631D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129540</xdr:rowOff>
    </xdr:from>
    <xdr:to>
      <xdr:col>5</xdr:col>
      <xdr:colOff>1059180</xdr:colOff>
      <xdr:row>42</xdr:row>
      <xdr:rowOff>179070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9858FF4-8FFF-4289-BDFA-5A4D35D59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43</xdr:row>
      <xdr:rowOff>106680</xdr:rowOff>
    </xdr:from>
    <xdr:to>
      <xdr:col>5</xdr:col>
      <xdr:colOff>1059180</xdr:colOff>
      <xdr:row>63</xdr:row>
      <xdr:rowOff>156210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3C4269E-C3D7-4294-AC48-AA6E816D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868680</xdr:colOff>
      <xdr:row>41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9F00B7-F75B-49DF-AAAE-8A8B720C6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603771</xdr:colOff>
      <xdr:row>23</xdr:row>
      <xdr:rowOff>41640</xdr:rowOff>
    </xdr:from>
    <xdr:to>
      <xdr:col>13</xdr:col>
      <xdr:colOff>350365</xdr:colOff>
      <xdr:row>42</xdr:row>
      <xdr:rowOff>85183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51BFD4-4624-4A74-8E53-316DC031C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12095</xdr:colOff>
      <xdr:row>2</xdr:row>
      <xdr:rowOff>185662</xdr:rowOff>
    </xdr:from>
    <xdr:to>
      <xdr:col>32</xdr:col>
      <xdr:colOff>812800</xdr:colOff>
      <xdr:row>21</xdr:row>
      <xdr:rowOff>8467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A2FA12-FD9F-4B4A-9CA1-D6D77EA7E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24</xdr:row>
      <xdr:rowOff>0</xdr:rowOff>
    </xdr:from>
    <xdr:to>
      <xdr:col>32</xdr:col>
      <xdr:colOff>800705</xdr:colOff>
      <xdr:row>42</xdr:row>
      <xdr:rowOff>15845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66D643-095D-1B46-82E3-CEA7A0DE5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zoomScale="115" workbookViewId="0">
      <selection activeCell="F27" sqref="F27"/>
    </sheetView>
  </sheetViews>
  <sheetFormatPr baseColWidth="10" defaultColWidth="8.83203125" defaultRowHeight="15" x14ac:dyDescent="0.2"/>
  <cols>
    <col min="2" max="2" width="13" customWidth="1"/>
    <col min="3" max="3" width="13.5" customWidth="1"/>
    <col min="5" max="5" width="14.5" customWidth="1"/>
    <col min="6" max="6" width="14.33203125" customWidth="1"/>
    <col min="8" max="8" width="16.6640625" customWidth="1"/>
  </cols>
  <sheetData>
    <row r="1" spans="1:17" x14ac:dyDescent="0.2">
      <c r="A1" s="2" t="s">
        <v>1</v>
      </c>
      <c r="B1" s="2" t="s">
        <v>0</v>
      </c>
      <c r="C1" s="2" t="s">
        <v>3</v>
      </c>
      <c r="D1" s="4" t="s">
        <v>1</v>
      </c>
      <c r="E1" s="4" t="s">
        <v>0</v>
      </c>
      <c r="F1" s="4" t="s">
        <v>3</v>
      </c>
      <c r="H1" s="7" t="s">
        <v>5</v>
      </c>
      <c r="L1" s="11" t="s">
        <v>7</v>
      </c>
      <c r="M1" s="11" t="s">
        <v>8</v>
      </c>
      <c r="N1" s="12" t="s">
        <v>7</v>
      </c>
      <c r="O1" s="12" t="s">
        <v>8</v>
      </c>
      <c r="P1" s="11" t="s">
        <v>11</v>
      </c>
      <c r="Q1" s="12" t="s">
        <v>11</v>
      </c>
    </row>
    <row r="2" spans="1:17" x14ac:dyDescent="0.2">
      <c r="A2" s="2">
        <v>20</v>
      </c>
      <c r="B2" s="2">
        <v>24</v>
      </c>
      <c r="C2" s="6">
        <f>-LN((B2-$B$19)*10^-5/$B$18)</f>
        <v>14.964977001793264</v>
      </c>
      <c r="D2" s="4">
        <v>2</v>
      </c>
      <c r="E2" s="4">
        <v>76</v>
      </c>
      <c r="F2" s="5">
        <f t="shared" ref="F2:F15" si="0">-LN((E2-$B$19)*10^-5/$B$18)</f>
        <v>13.812295695799143</v>
      </c>
      <c r="H2" s="2">
        <v>0</v>
      </c>
      <c r="I2" s="2">
        <v>6.3</v>
      </c>
      <c r="J2" s="3">
        <f t="shared" ref="J2:J7" si="1">-LN((I2-$B$19)*10^-5/$B$18)</f>
        <v>16.302488573790274</v>
      </c>
      <c r="L2">
        <f>A2*C2</f>
        <v>299.29954003586528</v>
      </c>
      <c r="M2">
        <f>A2*A2</f>
        <v>400</v>
      </c>
      <c r="N2">
        <f>D2*F2</f>
        <v>27.624591391598287</v>
      </c>
      <c r="O2">
        <f>D2*D2</f>
        <v>4</v>
      </c>
      <c r="P2">
        <f>C2*C2</f>
        <v>223.95053666420128</v>
      </c>
      <c r="Q2">
        <f>F2*F2</f>
        <v>190.77951238819153</v>
      </c>
    </row>
    <row r="3" spans="1:17" x14ac:dyDescent="0.2">
      <c r="A3" s="2">
        <v>25</v>
      </c>
      <c r="B3" s="2">
        <v>28</v>
      </c>
      <c r="C3" s="6">
        <f t="shared" ref="C3:C15" si="2">-LN((B3-$B$19)*10^-5/$B$18)</f>
        <v>14.810825946965091</v>
      </c>
      <c r="D3" s="4">
        <v>3</v>
      </c>
      <c r="E3" s="4">
        <v>71</v>
      </c>
      <c r="F3" s="5">
        <f t="shared" si="0"/>
        <v>13.880349217420784</v>
      </c>
      <c r="H3" s="2">
        <v>2</v>
      </c>
      <c r="I3" s="2">
        <v>6.8</v>
      </c>
      <c r="J3" s="3">
        <f t="shared" si="1"/>
        <v>16.226114859704502</v>
      </c>
      <c r="L3">
        <f t="shared" ref="L3:L15" si="3">A3*C3</f>
        <v>370.27064867412724</v>
      </c>
      <c r="M3">
        <f t="shared" ref="M3:M15" si="4">A3*A3</f>
        <v>625</v>
      </c>
      <c r="N3">
        <f t="shared" ref="N3:N15" si="5">D3*F3</f>
        <v>41.641047652262351</v>
      </c>
      <c r="O3">
        <f t="shared" ref="O3:O15" si="6">D3*D3</f>
        <v>9</v>
      </c>
      <c r="P3">
        <f t="shared" ref="P3:P15" si="7">C3*C3</f>
        <v>219.36056523129437</v>
      </c>
      <c r="Q3">
        <f t="shared" ref="Q3:Q15" si="8">F3*F3</f>
        <v>192.66409439755378</v>
      </c>
    </row>
    <row r="4" spans="1:17" x14ac:dyDescent="0.2">
      <c r="A4" s="2">
        <v>30</v>
      </c>
      <c r="B4" s="2">
        <v>33</v>
      </c>
      <c r="C4" s="6">
        <f t="shared" si="2"/>
        <v>14.646522554764013</v>
      </c>
      <c r="D4" s="4">
        <v>4</v>
      </c>
      <c r="E4" s="4">
        <v>60</v>
      </c>
      <c r="F4" s="5">
        <f t="shared" si="0"/>
        <v>14.048684694916213</v>
      </c>
      <c r="H4" s="2">
        <v>4</v>
      </c>
      <c r="I4" s="2">
        <v>10</v>
      </c>
      <c r="J4" s="3">
        <f t="shared" si="1"/>
        <v>15.840449414163562</v>
      </c>
      <c r="L4">
        <f t="shared" si="3"/>
        <v>439.39567664292042</v>
      </c>
      <c r="M4">
        <f t="shared" si="4"/>
        <v>900</v>
      </c>
      <c r="N4">
        <f t="shared" si="5"/>
        <v>56.194738779664853</v>
      </c>
      <c r="O4">
        <f t="shared" si="6"/>
        <v>16</v>
      </c>
      <c r="P4">
        <f t="shared" si="7"/>
        <v>214.52062294721097</v>
      </c>
      <c r="Q4">
        <f t="shared" si="8"/>
        <v>197.36554165717305</v>
      </c>
    </row>
    <row r="5" spans="1:17" x14ac:dyDescent="0.2">
      <c r="A5" s="2">
        <v>35</v>
      </c>
      <c r="B5" s="2">
        <v>37</v>
      </c>
      <c r="C5" s="6">
        <f t="shared" si="2"/>
        <v>14.53211199719769</v>
      </c>
      <c r="D5" s="4">
        <v>5</v>
      </c>
      <c r="E5" s="4">
        <v>47</v>
      </c>
      <c r="F5" s="5">
        <f t="shared" si="0"/>
        <v>14.292881945854134</v>
      </c>
      <c r="H5" s="2">
        <v>6</v>
      </c>
      <c r="I5" s="2">
        <v>12</v>
      </c>
      <c r="J5" s="3">
        <f t="shared" si="1"/>
        <v>15.658126807363544</v>
      </c>
      <c r="L5">
        <f t="shared" si="3"/>
        <v>508.62391990191918</v>
      </c>
      <c r="M5">
        <f t="shared" si="4"/>
        <v>1225</v>
      </c>
      <c r="N5">
        <f t="shared" si="5"/>
        <v>71.46440972927067</v>
      </c>
      <c r="O5">
        <f t="shared" si="6"/>
        <v>25</v>
      </c>
      <c r="P5">
        <f t="shared" si="7"/>
        <v>211.18227909909703</v>
      </c>
      <c r="Q5">
        <f t="shared" si="8"/>
        <v>204.28647431812306</v>
      </c>
    </row>
    <row r="6" spans="1:17" x14ac:dyDescent="0.2">
      <c r="A6" s="2">
        <v>40</v>
      </c>
      <c r="B6" s="2">
        <v>41</v>
      </c>
      <c r="C6" s="6">
        <f t="shared" si="2"/>
        <v>14.429457677020002</v>
      </c>
      <c r="D6" s="4">
        <v>6</v>
      </c>
      <c r="E6" s="4">
        <v>37</v>
      </c>
      <c r="F6" s="5">
        <f t="shared" si="0"/>
        <v>14.53211199719769</v>
      </c>
      <c r="H6" s="2">
        <v>8</v>
      </c>
      <c r="I6" s="2">
        <v>14</v>
      </c>
      <c r="J6" s="3">
        <f t="shared" si="1"/>
        <v>15.50397537753263</v>
      </c>
      <c r="L6">
        <f t="shared" si="3"/>
        <v>577.1783070808001</v>
      </c>
      <c r="M6">
        <f t="shared" si="4"/>
        <v>1600</v>
      </c>
      <c r="N6">
        <f t="shared" si="5"/>
        <v>87.192671983186145</v>
      </c>
      <c r="O6">
        <f t="shared" si="6"/>
        <v>36</v>
      </c>
      <c r="P6">
        <f t="shared" si="7"/>
        <v>208.20924885291149</v>
      </c>
      <c r="Q6">
        <f t="shared" si="8"/>
        <v>211.18227909909703</v>
      </c>
    </row>
    <row r="7" spans="1:17" x14ac:dyDescent="0.2">
      <c r="A7" s="2">
        <v>45</v>
      </c>
      <c r="B7" s="2">
        <v>45</v>
      </c>
      <c r="C7" s="6">
        <f t="shared" si="2"/>
        <v>14.336367117368424</v>
      </c>
      <c r="D7" s="4">
        <v>7</v>
      </c>
      <c r="E7" s="4">
        <v>30</v>
      </c>
      <c r="F7" s="5">
        <f t="shared" si="0"/>
        <v>14.741832925477812</v>
      </c>
      <c r="H7" s="2">
        <v>10</v>
      </c>
      <c r="I7" s="2">
        <v>16</v>
      </c>
      <c r="J7" s="3">
        <f t="shared" si="1"/>
        <v>15.370443422405733</v>
      </c>
      <c r="L7">
        <f t="shared" si="3"/>
        <v>645.13652028157901</v>
      </c>
      <c r="M7">
        <f t="shared" si="4"/>
        <v>2025</v>
      </c>
      <c r="N7">
        <f t="shared" si="5"/>
        <v>103.19283047834469</v>
      </c>
      <c r="O7">
        <f t="shared" si="6"/>
        <v>49</v>
      </c>
      <c r="P7">
        <f t="shared" si="7"/>
        <v>205.53142212396261</v>
      </c>
      <c r="Q7">
        <f t="shared" si="8"/>
        <v>217.32163800270172</v>
      </c>
    </row>
    <row r="8" spans="1:17" x14ac:dyDescent="0.2">
      <c r="A8" s="2">
        <v>50</v>
      </c>
      <c r="B8" s="2">
        <v>48</v>
      </c>
      <c r="C8" s="6">
        <f t="shared" si="2"/>
        <v>14.271828508730733</v>
      </c>
      <c r="D8" s="4">
        <v>8</v>
      </c>
      <c r="E8" s="4">
        <v>24</v>
      </c>
      <c r="F8" s="5">
        <f t="shared" si="0"/>
        <v>14.964977001793264</v>
      </c>
      <c r="L8">
        <f t="shared" si="3"/>
        <v>713.59142543653661</v>
      </c>
      <c r="M8">
        <f t="shared" si="4"/>
        <v>2500</v>
      </c>
      <c r="N8">
        <f t="shared" si="5"/>
        <v>119.71981601434611</v>
      </c>
      <c r="O8">
        <f t="shared" si="6"/>
        <v>64</v>
      </c>
      <c r="P8">
        <f t="shared" si="7"/>
        <v>203.68508898261931</v>
      </c>
      <c r="Q8">
        <f t="shared" si="8"/>
        <v>223.95053666420128</v>
      </c>
    </row>
    <row r="9" spans="1:17" x14ac:dyDescent="0.2">
      <c r="A9" s="2">
        <v>55</v>
      </c>
      <c r="B9" s="2">
        <v>52</v>
      </c>
      <c r="C9" s="6">
        <f t="shared" si="2"/>
        <v>14.191785700095531</v>
      </c>
      <c r="D9" s="4">
        <v>9</v>
      </c>
      <c r="E9" s="4">
        <v>20</v>
      </c>
      <c r="F9" s="5">
        <f t="shared" si="0"/>
        <v>15.147299083588733</v>
      </c>
      <c r="H9" s="4">
        <v>0</v>
      </c>
      <c r="I9" s="4">
        <v>82</v>
      </c>
      <c r="J9" s="5">
        <f>-LN((I9-$B$19)*10^-5/$B$18)</f>
        <v>13.736309728166487</v>
      </c>
      <c r="L9">
        <f t="shared" si="3"/>
        <v>780.54821350525424</v>
      </c>
      <c r="M9">
        <f t="shared" si="4"/>
        <v>3025</v>
      </c>
      <c r="N9">
        <f t="shared" si="5"/>
        <v>136.32569175229858</v>
      </c>
      <c r="O9">
        <f t="shared" si="6"/>
        <v>81</v>
      </c>
      <c r="P9">
        <f t="shared" si="7"/>
        <v>201.40678135743602</v>
      </c>
      <c r="Q9">
        <f t="shared" si="8"/>
        <v>229.44066952768807</v>
      </c>
    </row>
    <row r="10" spans="1:17" x14ac:dyDescent="0.2">
      <c r="A10" s="2">
        <v>60</v>
      </c>
      <c r="B10" s="2">
        <v>55</v>
      </c>
      <c r="C10" s="6">
        <f t="shared" si="2"/>
        <v>14.135696167360493</v>
      </c>
      <c r="D10" s="4">
        <v>10</v>
      </c>
      <c r="E10" s="4">
        <v>17</v>
      </c>
      <c r="F10" s="5">
        <f t="shared" si="0"/>
        <v>15.309818568970767</v>
      </c>
      <c r="L10">
        <f t="shared" si="3"/>
        <v>848.14177004162957</v>
      </c>
      <c r="M10">
        <f t="shared" si="4"/>
        <v>3600</v>
      </c>
      <c r="N10">
        <f t="shared" si="5"/>
        <v>153.09818568970766</v>
      </c>
      <c r="O10">
        <f t="shared" si="6"/>
        <v>100</v>
      </c>
      <c r="P10">
        <f t="shared" si="7"/>
        <v>199.81790613593012</v>
      </c>
      <c r="Q10">
        <f t="shared" si="8"/>
        <v>234.39054461480211</v>
      </c>
    </row>
    <row r="11" spans="1:17" x14ac:dyDescent="0.2">
      <c r="A11" s="2">
        <v>65</v>
      </c>
      <c r="B11" s="2">
        <v>60</v>
      </c>
      <c r="C11" s="6">
        <f t="shared" si="2"/>
        <v>14.048684694916213</v>
      </c>
      <c r="D11" s="4">
        <v>12</v>
      </c>
      <c r="E11" s="4">
        <v>13</v>
      </c>
      <c r="F11" s="5">
        <f t="shared" si="0"/>
        <v>15.578083695841816</v>
      </c>
      <c r="L11">
        <f t="shared" si="3"/>
        <v>913.16450516955388</v>
      </c>
      <c r="M11">
        <f t="shared" si="4"/>
        <v>4225</v>
      </c>
      <c r="N11">
        <f t="shared" si="5"/>
        <v>186.9370043501018</v>
      </c>
      <c r="O11">
        <f t="shared" si="6"/>
        <v>144</v>
      </c>
      <c r="P11">
        <f t="shared" si="7"/>
        <v>197.36554165717305</v>
      </c>
      <c r="Q11">
        <f t="shared" si="8"/>
        <v>242.6766916346526</v>
      </c>
    </row>
    <row r="12" spans="1:17" x14ac:dyDescent="0.2">
      <c r="A12" s="2">
        <v>70</v>
      </c>
      <c r="B12" s="2">
        <v>63</v>
      </c>
      <c r="C12" s="6">
        <f t="shared" si="2"/>
        <v>13.999894480746731</v>
      </c>
      <c r="D12" s="4">
        <v>14</v>
      </c>
      <c r="E12" s="4">
        <v>10</v>
      </c>
      <c r="F12" s="5">
        <f t="shared" si="0"/>
        <v>15.840449414163562</v>
      </c>
      <c r="L12">
        <f t="shared" si="3"/>
        <v>979.99261365227119</v>
      </c>
      <c r="M12">
        <f t="shared" si="4"/>
        <v>4900</v>
      </c>
      <c r="N12">
        <f t="shared" si="5"/>
        <v>221.76629179828987</v>
      </c>
      <c r="O12">
        <f t="shared" si="6"/>
        <v>196</v>
      </c>
      <c r="P12">
        <f t="shared" si="7"/>
        <v>195.99704547204277</v>
      </c>
      <c r="Q12">
        <f t="shared" si="8"/>
        <v>250.91983764267474</v>
      </c>
    </row>
    <row r="13" spans="1:17" x14ac:dyDescent="0.2">
      <c r="A13" s="2">
        <v>80</v>
      </c>
      <c r="B13" s="2">
        <v>71</v>
      </c>
      <c r="C13" s="6">
        <f t="shared" si="2"/>
        <v>13.880349217420784</v>
      </c>
      <c r="D13" s="4">
        <v>16</v>
      </c>
      <c r="E13" s="4">
        <v>8.9</v>
      </c>
      <c r="F13" s="5">
        <f t="shared" si="0"/>
        <v>15.956984009076407</v>
      </c>
      <c r="L13">
        <f t="shared" si="3"/>
        <v>1110.4279373936627</v>
      </c>
      <c r="M13">
        <f t="shared" si="4"/>
        <v>6400</v>
      </c>
      <c r="N13">
        <f t="shared" si="5"/>
        <v>255.31174414522252</v>
      </c>
      <c r="O13">
        <f t="shared" si="6"/>
        <v>256</v>
      </c>
      <c r="P13">
        <f t="shared" si="7"/>
        <v>192.66409439755378</v>
      </c>
      <c r="Q13">
        <f t="shared" si="8"/>
        <v>254.62533866592017</v>
      </c>
    </row>
    <row r="14" spans="1:17" x14ac:dyDescent="0.2">
      <c r="A14" s="2">
        <v>90</v>
      </c>
      <c r="B14" s="2">
        <v>78</v>
      </c>
      <c r="C14" s="6">
        <f t="shared" si="2"/>
        <v>13.786320188140804</v>
      </c>
      <c r="D14" s="4">
        <v>20</v>
      </c>
      <c r="E14" s="4">
        <v>7.4</v>
      </c>
      <c r="F14" s="5">
        <f t="shared" si="0"/>
        <v>16.141556720477393</v>
      </c>
      <c r="L14">
        <f t="shared" si="3"/>
        <v>1240.7688169326723</v>
      </c>
      <c r="M14">
        <f t="shared" si="4"/>
        <v>8100</v>
      </c>
      <c r="N14">
        <f t="shared" si="5"/>
        <v>322.83113440954787</v>
      </c>
      <c r="O14">
        <f t="shared" si="6"/>
        <v>400</v>
      </c>
      <c r="P14">
        <f t="shared" si="7"/>
        <v>190.0626243299387</v>
      </c>
      <c r="Q14">
        <f t="shared" si="8"/>
        <v>260.54985336038891</v>
      </c>
    </row>
    <row r="15" spans="1:17" x14ac:dyDescent="0.2">
      <c r="A15" s="2">
        <v>95</v>
      </c>
      <c r="B15" s="2">
        <v>82</v>
      </c>
      <c r="C15" s="6">
        <f t="shared" si="2"/>
        <v>13.736309728166487</v>
      </c>
      <c r="D15" s="4">
        <v>25</v>
      </c>
      <c r="E15" s="4">
        <v>6.8</v>
      </c>
      <c r="F15" s="5">
        <f t="shared" si="0"/>
        <v>16.226114859704502</v>
      </c>
      <c r="L15">
        <f t="shared" si="3"/>
        <v>1304.9494241758164</v>
      </c>
      <c r="M15">
        <f t="shared" si="4"/>
        <v>9025</v>
      </c>
      <c r="N15">
        <f t="shared" si="5"/>
        <v>405.65287149261258</v>
      </c>
      <c r="O15">
        <f t="shared" si="6"/>
        <v>625</v>
      </c>
      <c r="P15">
        <f t="shared" si="7"/>
        <v>188.68620494812129</v>
      </c>
      <c r="Q15">
        <f t="shared" si="8"/>
        <v>263.28680344032324</v>
      </c>
    </row>
    <row r="16" spans="1:17" x14ac:dyDescent="0.2">
      <c r="A16" s="10">
        <f>AVERAGE(A2:A15)</f>
        <v>54.285714285714285</v>
      </c>
      <c r="C16" s="10">
        <f>AVERAGE(C2:C15)</f>
        <v>14.269366498620444</v>
      </c>
      <c r="D16">
        <f>AVERAGE(D2:D15)</f>
        <v>10.071428571428571</v>
      </c>
      <c r="F16" s="10">
        <f>AVERAGE(F2:F15)</f>
        <v>15.033817130734443</v>
      </c>
      <c r="K16" t="s">
        <v>10</v>
      </c>
      <c r="L16">
        <f t="shared" ref="L16:Q16" si="9">AVERAGE(L2:L15)</f>
        <v>766.53495135175774</v>
      </c>
      <c r="M16">
        <f t="shared" si="9"/>
        <v>3467.8571428571427</v>
      </c>
      <c r="N16">
        <f t="shared" si="9"/>
        <v>156.35378783331814</v>
      </c>
      <c r="O16">
        <f t="shared" si="9"/>
        <v>143.21428571428572</v>
      </c>
      <c r="P16">
        <f t="shared" si="9"/>
        <v>203.74571158567809</v>
      </c>
      <c r="Q16">
        <f t="shared" si="9"/>
        <v>226.6742725295351</v>
      </c>
    </row>
    <row r="18" spans="1:6" x14ac:dyDescent="0.2">
      <c r="A18" t="s">
        <v>2</v>
      </c>
      <c r="B18" s="1">
        <v>757.56</v>
      </c>
      <c r="D18" s="11" t="s">
        <v>6</v>
      </c>
      <c r="E18" s="13">
        <f>-(L16-A16*C16)/(M16-A16*A16)</f>
        <v>1.5526043882242888E-2</v>
      </c>
      <c r="F18" s="14">
        <f>SQRT(((P16 - C16*C16)/(M16 - A16*A16) - E18*E18)/14)</f>
        <v>8.5407677806124656E-4</v>
      </c>
    </row>
    <row r="19" spans="1:6" x14ac:dyDescent="0.2">
      <c r="A19" t="s">
        <v>4</v>
      </c>
      <c r="B19">
        <f>6.3*10^-5</f>
        <v>6.3E-5</v>
      </c>
      <c r="D19" s="12" t="s">
        <v>9</v>
      </c>
      <c r="E19" s="15">
        <f>(N16-D16*F16)/(O16-D16*D16)</f>
        <v>0.11827908160466051</v>
      </c>
      <c r="F19" s="16">
        <f>SQRT(((Q16 - F16*F16)/(O16 - D16*D16) - E19*E19)/14)</f>
        <v>1.1255824884801971E-2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9E25-20D9-48B6-AAED-C56FFFD813B3}">
  <dimension ref="A1:Q22"/>
  <sheetViews>
    <sheetView topLeftCell="A22" workbookViewId="0">
      <selection activeCell="F21" sqref="F21"/>
    </sheetView>
  </sheetViews>
  <sheetFormatPr baseColWidth="10" defaultColWidth="8.83203125" defaultRowHeight="15" x14ac:dyDescent="0.2"/>
  <cols>
    <col min="2" max="2" width="13.83203125" customWidth="1"/>
    <col min="3" max="3" width="13.5" customWidth="1"/>
    <col min="5" max="5" width="13.6640625" customWidth="1"/>
    <col min="6" max="6" width="16.5" customWidth="1"/>
    <col min="8" max="8" width="16.83203125" customWidth="1"/>
  </cols>
  <sheetData>
    <row r="1" spans="1:17" x14ac:dyDescent="0.2">
      <c r="A1" s="2" t="s">
        <v>1</v>
      </c>
      <c r="B1" s="2" t="s">
        <v>0</v>
      </c>
      <c r="C1" s="2" t="s">
        <v>3</v>
      </c>
      <c r="D1" s="4" t="s">
        <v>1</v>
      </c>
      <c r="E1" s="4" t="s">
        <v>0</v>
      </c>
      <c r="F1" s="4" t="s">
        <v>3</v>
      </c>
      <c r="H1" s="7" t="s">
        <v>5</v>
      </c>
      <c r="L1" s="11" t="s">
        <v>7</v>
      </c>
      <c r="M1" s="11" t="s">
        <v>8</v>
      </c>
      <c r="N1" s="12" t="s">
        <v>7</v>
      </c>
      <c r="O1" s="12" t="s">
        <v>8</v>
      </c>
      <c r="P1" s="11" t="s">
        <v>11</v>
      </c>
      <c r="Q1" s="12" t="s">
        <v>11</v>
      </c>
    </row>
    <row r="2" spans="1:17" x14ac:dyDescent="0.2">
      <c r="A2" s="2">
        <v>20</v>
      </c>
      <c r="B2" s="2">
        <v>18</v>
      </c>
      <c r="C2" s="3">
        <f>-LN((B2-$B$22)*10^-5/$B$21)</f>
        <v>15.252659671469011</v>
      </c>
      <c r="D2" s="4">
        <v>2</v>
      </c>
      <c r="E2" s="4">
        <v>76</v>
      </c>
      <c r="F2" s="5">
        <f t="shared" ref="F2:F10" si="0">-LN((E2-$B$22)*10^-5/$B$21)</f>
        <v>13.812295630009618</v>
      </c>
      <c r="H2" s="2">
        <v>0</v>
      </c>
      <c r="I2" s="2">
        <v>5.8</v>
      </c>
      <c r="J2" s="3">
        <f t="shared" ref="J2:J9" si="1">-LN((I2-$B$22)*10^-5/$B$21)</f>
        <v>16.38518028963539</v>
      </c>
      <c r="L2">
        <f>A2*C2</f>
        <v>305.05319342938026</v>
      </c>
      <c r="M2">
        <f>A2*A2</f>
        <v>400</v>
      </c>
      <c r="N2">
        <f>D2*F2</f>
        <v>27.624591260019237</v>
      </c>
      <c r="O2">
        <f>D2*D2</f>
        <v>4</v>
      </c>
      <c r="P2">
        <f>C2*C2</f>
        <v>232.64362705365718</v>
      </c>
      <c r="Q2">
        <f>F2*F2</f>
        <v>190.7795105707828</v>
      </c>
    </row>
    <row r="3" spans="1:17" x14ac:dyDescent="0.2">
      <c r="A3" s="2">
        <v>25</v>
      </c>
      <c r="B3" s="2">
        <v>22</v>
      </c>
      <c r="C3" s="3">
        <f t="shared" ref="C3:C15" si="2">-LN((B3-$B$22)*10^-5/$B$21)</f>
        <v>15.051988390146558</v>
      </c>
      <c r="D3" s="4">
        <v>3</v>
      </c>
      <c r="E3" s="4">
        <v>68</v>
      </c>
      <c r="F3" s="5">
        <f t="shared" si="0"/>
        <v>13.923521354903196</v>
      </c>
      <c r="H3" s="2">
        <v>4</v>
      </c>
      <c r="I3" s="2">
        <v>5.9</v>
      </c>
      <c r="J3" s="3">
        <f t="shared" si="1"/>
        <v>16.368085686782884</v>
      </c>
      <c r="L3">
        <f t="shared" ref="L3:L15" si="3">A3*C3</f>
        <v>376.29970975366393</v>
      </c>
      <c r="M3">
        <f t="shared" ref="M3:M15" si="4">A3*A3</f>
        <v>625</v>
      </c>
      <c r="N3">
        <f t="shared" ref="N3:N15" si="5">D3*F3</f>
        <v>41.770564064709589</v>
      </c>
      <c r="O3">
        <f t="shared" ref="O3:O15" si="6">D3*D3</f>
        <v>9</v>
      </c>
      <c r="P3">
        <f t="shared" ref="P3:P15" si="7">C3*C3</f>
        <v>226.56235449710678</v>
      </c>
      <c r="Q3">
        <f t="shared" ref="Q3:Q15" si="8">F3*F3</f>
        <v>193.86444692044532</v>
      </c>
    </row>
    <row r="4" spans="1:17" x14ac:dyDescent="0.2">
      <c r="A4" s="2">
        <v>30</v>
      </c>
      <c r="B4" s="2">
        <v>25</v>
      </c>
      <c r="C4" s="3">
        <f t="shared" si="2"/>
        <v>14.924154702272252</v>
      </c>
      <c r="D4" s="4">
        <v>4</v>
      </c>
      <c r="E4" s="4">
        <v>56</v>
      </c>
      <c r="F4" s="5">
        <f t="shared" si="0"/>
        <v>14.117677552117435</v>
      </c>
      <c r="H4" s="2">
        <v>5</v>
      </c>
      <c r="I4" s="2">
        <v>6.2</v>
      </c>
      <c r="J4" s="3">
        <f t="shared" si="1"/>
        <v>16.318488269969183</v>
      </c>
      <c r="L4">
        <f t="shared" si="3"/>
        <v>447.72464106816756</v>
      </c>
      <c r="M4">
        <f t="shared" si="4"/>
        <v>900</v>
      </c>
      <c r="N4">
        <f t="shared" si="5"/>
        <v>56.47071020846974</v>
      </c>
      <c r="O4">
        <f t="shared" si="6"/>
        <v>16</v>
      </c>
      <c r="P4">
        <f t="shared" si="7"/>
        <v>222.73039357735499</v>
      </c>
      <c r="Q4">
        <f t="shared" si="8"/>
        <v>199.30881946556053</v>
      </c>
    </row>
    <row r="5" spans="1:17" x14ac:dyDescent="0.2">
      <c r="A5" s="2">
        <v>35</v>
      </c>
      <c r="B5" s="2">
        <v>29</v>
      </c>
      <c r="C5" s="3">
        <f t="shared" si="2"/>
        <v>14.775734377153288</v>
      </c>
      <c r="D5" s="4">
        <v>5</v>
      </c>
      <c r="E5" s="4">
        <v>43</v>
      </c>
      <c r="F5" s="5">
        <f t="shared" si="0"/>
        <v>14.381829440282319</v>
      </c>
      <c r="H5" s="2">
        <v>6</v>
      </c>
      <c r="I5" s="2">
        <v>6.7</v>
      </c>
      <c r="J5" s="3">
        <f t="shared" si="1"/>
        <v>16.24092933749473</v>
      </c>
      <c r="L5">
        <f t="shared" si="3"/>
        <v>517.15070320036511</v>
      </c>
      <c r="M5">
        <f t="shared" si="4"/>
        <v>1225</v>
      </c>
      <c r="N5">
        <f t="shared" si="5"/>
        <v>71.909147201411599</v>
      </c>
      <c r="O5">
        <f t="shared" si="6"/>
        <v>25</v>
      </c>
      <c r="P5">
        <f t="shared" si="7"/>
        <v>218.32232638418947</v>
      </c>
      <c r="Q5">
        <f t="shared" si="8"/>
        <v>206.83701804937124</v>
      </c>
    </row>
    <row r="6" spans="1:17" x14ac:dyDescent="0.2">
      <c r="A6" s="2">
        <v>40</v>
      </c>
      <c r="B6" s="2">
        <v>33</v>
      </c>
      <c r="C6" s="3">
        <f t="shared" si="2"/>
        <v>14.646522403248586</v>
      </c>
      <c r="D6" s="4">
        <v>6</v>
      </c>
      <c r="E6" s="4">
        <v>34</v>
      </c>
      <c r="F6" s="5">
        <f t="shared" si="0"/>
        <v>14.616669388405409</v>
      </c>
      <c r="H6" s="2">
        <v>7</v>
      </c>
      <c r="I6" s="2">
        <v>7</v>
      </c>
      <c r="J6" s="3">
        <f t="shared" si="1"/>
        <v>16.197126343831062</v>
      </c>
      <c r="L6">
        <f t="shared" si="3"/>
        <v>585.8608961299434</v>
      </c>
      <c r="M6">
        <f t="shared" si="4"/>
        <v>1600</v>
      </c>
      <c r="N6">
        <f t="shared" si="5"/>
        <v>87.700016330432447</v>
      </c>
      <c r="O6">
        <f t="shared" si="6"/>
        <v>36</v>
      </c>
      <c r="P6">
        <f t="shared" si="7"/>
        <v>214.52061850886273</v>
      </c>
      <c r="Q6">
        <f t="shared" si="8"/>
        <v>213.64702400994776</v>
      </c>
    </row>
    <row r="7" spans="1:17" x14ac:dyDescent="0.2">
      <c r="A7" s="2">
        <v>45</v>
      </c>
      <c r="B7" s="2">
        <v>37</v>
      </c>
      <c r="C7" s="3">
        <f t="shared" si="2"/>
        <v>14.532111862062335</v>
      </c>
      <c r="D7" s="4">
        <v>7</v>
      </c>
      <c r="E7" s="4">
        <v>27</v>
      </c>
      <c r="F7" s="5">
        <f t="shared" si="0"/>
        <v>14.847193489283889</v>
      </c>
      <c r="H7" s="2">
        <v>8</v>
      </c>
      <c r="I7" s="2">
        <v>7.8</v>
      </c>
      <c r="J7" s="3">
        <f t="shared" si="1"/>
        <v>16.088911909367297</v>
      </c>
      <c r="L7">
        <f t="shared" si="3"/>
        <v>653.94503379280502</v>
      </c>
      <c r="M7">
        <f t="shared" si="4"/>
        <v>2025</v>
      </c>
      <c r="N7">
        <f t="shared" si="5"/>
        <v>103.93035442498723</v>
      </c>
      <c r="O7">
        <f t="shared" si="6"/>
        <v>49</v>
      </c>
      <c r="P7">
        <f t="shared" si="7"/>
        <v>211.18227517149282</v>
      </c>
      <c r="Q7">
        <f t="shared" si="8"/>
        <v>220.43915450823388</v>
      </c>
    </row>
    <row r="8" spans="1:17" x14ac:dyDescent="0.2">
      <c r="A8" s="2">
        <v>50</v>
      </c>
      <c r="B8" s="2">
        <v>40</v>
      </c>
      <c r="C8" s="3">
        <f t="shared" si="2"/>
        <v>14.454150203024877</v>
      </c>
      <c r="D8" s="4">
        <v>8</v>
      </c>
      <c r="E8" s="4">
        <v>22</v>
      </c>
      <c r="F8" s="5">
        <f t="shared" si="0"/>
        <v>15.051988390146558</v>
      </c>
      <c r="H8" s="2">
        <v>9</v>
      </c>
      <c r="I8" s="2">
        <v>8.6999999999999993</v>
      </c>
      <c r="J8" s="3">
        <f t="shared" si="1"/>
        <v>15.979711848166113</v>
      </c>
      <c r="L8">
        <f t="shared" si="3"/>
        <v>722.70751015124381</v>
      </c>
      <c r="M8">
        <f t="shared" si="4"/>
        <v>2500</v>
      </c>
      <c r="N8">
        <f t="shared" si="5"/>
        <v>120.41590712117247</v>
      </c>
      <c r="O8">
        <f t="shared" si="6"/>
        <v>64</v>
      </c>
      <c r="P8">
        <f t="shared" si="7"/>
        <v>208.92245809160408</v>
      </c>
      <c r="Q8">
        <f t="shared" si="8"/>
        <v>226.56235449710678</v>
      </c>
    </row>
    <row r="9" spans="1:17" x14ac:dyDescent="0.2">
      <c r="A9" s="2">
        <v>55</v>
      </c>
      <c r="B9" s="2">
        <v>44</v>
      </c>
      <c r="C9" s="3">
        <f t="shared" si="2"/>
        <v>14.358839891402189</v>
      </c>
      <c r="D9" s="4">
        <v>9</v>
      </c>
      <c r="E9" s="4">
        <v>18</v>
      </c>
      <c r="F9" s="5">
        <f t="shared" si="0"/>
        <v>15.252659671469011</v>
      </c>
      <c r="H9" s="2">
        <v>10</v>
      </c>
      <c r="I9" s="2">
        <v>9.5</v>
      </c>
      <c r="J9" s="3">
        <f t="shared" si="1"/>
        <v>15.891742513813062</v>
      </c>
      <c r="L9">
        <f t="shared" si="3"/>
        <v>789.7361940271204</v>
      </c>
      <c r="M9">
        <f t="shared" si="4"/>
        <v>3025</v>
      </c>
      <c r="N9">
        <f t="shared" si="5"/>
        <v>137.27393704322111</v>
      </c>
      <c r="O9">
        <f t="shared" si="6"/>
        <v>81</v>
      </c>
      <c r="P9">
        <f t="shared" si="7"/>
        <v>206.17628302692282</v>
      </c>
      <c r="Q9">
        <f t="shared" si="8"/>
        <v>232.64362705365718</v>
      </c>
    </row>
    <row r="10" spans="1:17" x14ac:dyDescent="0.2">
      <c r="A10" s="2">
        <v>60</v>
      </c>
      <c r="B10" s="2">
        <v>47</v>
      </c>
      <c r="C10" s="3">
        <f t="shared" si="2"/>
        <v>14.292881839471018</v>
      </c>
      <c r="D10" s="8">
        <v>10</v>
      </c>
      <c r="E10" s="8">
        <v>16</v>
      </c>
      <c r="F10" s="9">
        <f t="shared" si="0"/>
        <v>15.370443109904551</v>
      </c>
      <c r="L10">
        <f t="shared" si="3"/>
        <v>857.57291036826109</v>
      </c>
      <c r="M10">
        <f t="shared" si="4"/>
        <v>3600</v>
      </c>
      <c r="N10">
        <f t="shared" si="5"/>
        <v>153.70443109904551</v>
      </c>
      <c r="O10">
        <f t="shared" si="6"/>
        <v>100</v>
      </c>
      <c r="P10">
        <f t="shared" si="7"/>
        <v>204.28647127708044</v>
      </c>
      <c r="Q10">
        <f t="shared" si="8"/>
        <v>236.2505213948123</v>
      </c>
    </row>
    <row r="11" spans="1:17" x14ac:dyDescent="0.2">
      <c r="A11" s="2">
        <v>70</v>
      </c>
      <c r="B11" s="2">
        <v>55</v>
      </c>
      <c r="C11" s="3">
        <f t="shared" si="2"/>
        <v>14.135696076451303</v>
      </c>
      <c r="D11" s="4">
        <v>11</v>
      </c>
      <c r="E11" s="4">
        <v>13</v>
      </c>
      <c r="F11" s="5">
        <f>-LN((E11-$B$22)*10^-5/$B$21)</f>
        <v>15.57808331122464</v>
      </c>
      <c r="H11" s="4">
        <v>0</v>
      </c>
      <c r="I11" s="4">
        <v>80</v>
      </c>
      <c r="J11" s="5">
        <f>-LN((I11-$B$22)*10^-5/$B$21)</f>
        <v>13.761002297464143</v>
      </c>
      <c r="L11">
        <f t="shared" si="3"/>
        <v>989.49872535159125</v>
      </c>
      <c r="M11">
        <f t="shared" si="4"/>
        <v>4900</v>
      </c>
      <c r="N11">
        <f t="shared" si="5"/>
        <v>171.35891642347104</v>
      </c>
      <c r="O11">
        <f t="shared" si="6"/>
        <v>121</v>
      </c>
      <c r="P11">
        <f t="shared" si="7"/>
        <v>199.81790356580078</v>
      </c>
      <c r="Q11">
        <f t="shared" si="8"/>
        <v>242.67667965145566</v>
      </c>
    </row>
    <row r="12" spans="1:17" x14ac:dyDescent="0.2">
      <c r="A12" s="2">
        <v>80</v>
      </c>
      <c r="B12" s="2">
        <v>62</v>
      </c>
      <c r="C12" s="3">
        <f t="shared" si="2"/>
        <v>14.01589475757698</v>
      </c>
      <c r="D12" s="8">
        <v>12</v>
      </c>
      <c r="E12" s="8">
        <v>12</v>
      </c>
      <c r="F12" s="9">
        <f>-LN((E12-$B$22)*10^-5/$B$21)</f>
        <v>15.658126390694777</v>
      </c>
      <c r="H12" s="4">
        <v>1</v>
      </c>
      <c r="I12" s="4">
        <v>79</v>
      </c>
      <c r="J12" s="5">
        <f>-LN((I12-$B$22)*10^-5/$B$21)</f>
        <v>13.773581088848227</v>
      </c>
      <c r="L12">
        <f t="shared" si="3"/>
        <v>1121.2715806061583</v>
      </c>
      <c r="M12">
        <f t="shared" si="4"/>
        <v>6400</v>
      </c>
      <c r="N12">
        <f t="shared" si="5"/>
        <v>187.89751668833733</v>
      </c>
      <c r="O12">
        <f t="shared" si="6"/>
        <v>144</v>
      </c>
      <c r="P12">
        <f t="shared" si="7"/>
        <v>196.44530585547386</v>
      </c>
      <c r="Q12">
        <f t="shared" si="8"/>
        <v>245.17692206697225</v>
      </c>
    </row>
    <row r="13" spans="1:17" x14ac:dyDescent="0.2">
      <c r="A13" s="2">
        <v>90</v>
      </c>
      <c r="B13" s="2">
        <v>69</v>
      </c>
      <c r="C13" s="3">
        <f t="shared" si="2"/>
        <v>13.908922543120568</v>
      </c>
      <c r="D13" s="4">
        <v>13</v>
      </c>
      <c r="E13" s="4">
        <v>10</v>
      </c>
      <c r="F13" s="5">
        <f>-LN((E13-$B$22)*10^-5/$B$21)</f>
        <v>15.840448914160538</v>
      </c>
      <c r="L13">
        <f t="shared" si="3"/>
        <v>1251.8030288808511</v>
      </c>
      <c r="M13">
        <f t="shared" si="4"/>
        <v>8100</v>
      </c>
      <c r="N13">
        <f t="shared" si="5"/>
        <v>205.92583588408698</v>
      </c>
      <c r="O13">
        <f t="shared" si="6"/>
        <v>169</v>
      </c>
      <c r="P13">
        <f t="shared" si="7"/>
        <v>193.45812631052752</v>
      </c>
      <c r="Q13">
        <f t="shared" si="8"/>
        <v>250.91982180212977</v>
      </c>
    </row>
    <row r="14" spans="1:17" x14ac:dyDescent="0.2">
      <c r="A14" s="2">
        <v>100</v>
      </c>
      <c r="B14" s="2">
        <v>75</v>
      </c>
      <c r="C14" s="3">
        <f t="shared" si="2"/>
        <v>13.825540866935086</v>
      </c>
      <c r="D14" s="8">
        <v>14</v>
      </c>
      <c r="E14" s="8">
        <v>9.5</v>
      </c>
      <c r="F14" s="9">
        <f>-LN((E14-$B$22)*10^-5/$B$21)</f>
        <v>15.891742513813062</v>
      </c>
      <c r="H14" s="4">
        <v>18</v>
      </c>
      <c r="I14" s="4">
        <v>7.3</v>
      </c>
      <c r="J14" s="5">
        <f>-LN((I14-$B$22)*10^-5/$B$21)</f>
        <v>16.155161804220459</v>
      </c>
      <c r="L14">
        <f t="shared" si="3"/>
        <v>1382.5540866935085</v>
      </c>
      <c r="M14">
        <f t="shared" si="4"/>
        <v>10000</v>
      </c>
      <c r="N14">
        <f t="shared" si="5"/>
        <v>222.48439519338288</v>
      </c>
      <c r="O14">
        <f t="shared" si="6"/>
        <v>196</v>
      </c>
      <c r="P14">
        <f t="shared" si="7"/>
        <v>191.14558026329215</v>
      </c>
      <c r="Q14">
        <f t="shared" si="8"/>
        <v>252.54748012533349</v>
      </c>
    </row>
    <row r="15" spans="1:17" x14ac:dyDescent="0.2">
      <c r="A15" s="2">
        <v>105</v>
      </c>
      <c r="B15" s="2">
        <v>80</v>
      </c>
      <c r="C15" s="3">
        <f t="shared" si="2"/>
        <v>13.761002297464143</v>
      </c>
      <c r="D15" s="4">
        <v>15</v>
      </c>
      <c r="E15" s="4">
        <v>8.6999999999999993</v>
      </c>
      <c r="F15" s="5">
        <f>-LN((E15-$B$22)*10^-5/$B$21)</f>
        <v>15.979711848166113</v>
      </c>
      <c r="H15" s="4">
        <v>20</v>
      </c>
      <c r="I15" s="4">
        <v>6.7</v>
      </c>
      <c r="J15" s="5">
        <f t="shared" ref="J15" si="9">-LN((I15-$B$22)*10^-5/$B$21)</f>
        <v>16.24092933749473</v>
      </c>
      <c r="L15">
        <f t="shared" si="3"/>
        <v>1444.9052412337351</v>
      </c>
      <c r="M15">
        <f t="shared" si="4"/>
        <v>11025</v>
      </c>
      <c r="N15">
        <f t="shared" si="5"/>
        <v>239.69567772249169</v>
      </c>
      <c r="O15">
        <f t="shared" si="6"/>
        <v>225</v>
      </c>
      <c r="P15">
        <f t="shared" si="7"/>
        <v>189.36518423081344</v>
      </c>
      <c r="Q15">
        <f t="shared" si="8"/>
        <v>255.35119075042047</v>
      </c>
    </row>
    <row r="16" spans="1:17" x14ac:dyDescent="0.2">
      <c r="A16" s="10">
        <f>AVERAGE(A2:A15)</f>
        <v>57.5</v>
      </c>
      <c r="C16" s="10">
        <f>AVERAGE(C2:C15)</f>
        <v>14.424007134414156</v>
      </c>
      <c r="D16">
        <f>AVERAGE(D2:D15)</f>
        <v>8.5</v>
      </c>
      <c r="F16" s="10">
        <f>AVERAGE(F2:F15)</f>
        <v>15.023027928898653</v>
      </c>
      <c r="K16" t="s">
        <v>10</v>
      </c>
      <c r="L16">
        <f t="shared" ref="L16:Q16" si="10">AVERAGE(L2:L15)</f>
        <v>817.57738962048529</v>
      </c>
      <c r="M16">
        <f t="shared" si="10"/>
        <v>4023.2142857142858</v>
      </c>
      <c r="N16">
        <f t="shared" si="10"/>
        <v>130.58300004751706</v>
      </c>
      <c r="O16">
        <f t="shared" si="10"/>
        <v>88.5</v>
      </c>
      <c r="P16">
        <f t="shared" si="10"/>
        <v>208.25563627244136</v>
      </c>
      <c r="Q16">
        <f t="shared" si="10"/>
        <v>226.21461220473066</v>
      </c>
    </row>
    <row r="18" spans="1:6" x14ac:dyDescent="0.2">
      <c r="D18" s="11" t="s">
        <v>6</v>
      </c>
      <c r="E18" s="13">
        <f>-(L16-A16*C16)/(M16-A16*A16)</f>
        <v>1.6462494497295272E-2</v>
      </c>
      <c r="F18" s="14">
        <f>SQRT(((P16 - C16*C16)/(M16 - A16*A16) - E18*E18)/14)</f>
        <v>9.6500650704365448E-4</v>
      </c>
    </row>
    <row r="19" spans="1:6" x14ac:dyDescent="0.2">
      <c r="D19" s="12" t="s">
        <v>9</v>
      </c>
      <c r="E19" s="15">
        <f>(N16-D16*F16)/(O16-D16*D16)</f>
        <v>0.17767770165406249</v>
      </c>
      <c r="F19" s="16">
        <f>SQRT(((Q16 - F16*F16)/(O16 - D16*D16) - E19*E19)/14)</f>
        <v>6.7096323098400747E-3</v>
      </c>
    </row>
    <row r="21" spans="1:6" x14ac:dyDescent="0.2">
      <c r="A21" t="s">
        <v>2</v>
      </c>
      <c r="B21" s="1">
        <v>757.56</v>
      </c>
    </row>
    <row r="22" spans="1:6" x14ac:dyDescent="0.2">
      <c r="A22" t="s">
        <v>4</v>
      </c>
      <c r="B22">
        <f>5.8*10^-5</f>
        <v>5.8E-5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E884-52E8-45CD-83AE-F0184E7565E8}">
  <dimension ref="A1:Q22"/>
  <sheetViews>
    <sheetView zoomScale="112" zoomScaleNormal="115" workbookViewId="0">
      <selection activeCell="E19" sqref="E19"/>
    </sheetView>
  </sheetViews>
  <sheetFormatPr baseColWidth="10" defaultColWidth="8.83203125" defaultRowHeight="15" x14ac:dyDescent="0.2"/>
  <cols>
    <col min="2" max="2" width="15.1640625" customWidth="1"/>
    <col min="3" max="3" width="13.83203125" customWidth="1"/>
    <col min="6" max="6" width="15.83203125" customWidth="1"/>
    <col min="8" max="8" width="17.83203125" customWidth="1"/>
  </cols>
  <sheetData>
    <row r="1" spans="1:17" x14ac:dyDescent="0.2">
      <c r="A1" s="2" t="s">
        <v>1</v>
      </c>
      <c r="B1" s="2" t="s">
        <v>0</v>
      </c>
      <c r="C1" s="2" t="s">
        <v>3</v>
      </c>
      <c r="D1" s="4" t="s">
        <v>1</v>
      </c>
      <c r="E1" s="4" t="s">
        <v>0</v>
      </c>
      <c r="F1" s="4" t="s">
        <v>3</v>
      </c>
      <c r="H1" s="7" t="s">
        <v>5</v>
      </c>
      <c r="L1" s="11" t="s">
        <v>7</v>
      </c>
      <c r="M1" s="11" t="s">
        <v>8</v>
      </c>
      <c r="N1" s="12" t="s">
        <v>7</v>
      </c>
      <c r="O1" s="12" t="s">
        <v>8</v>
      </c>
      <c r="P1" s="11" t="s">
        <v>11</v>
      </c>
      <c r="Q1" s="12" t="s">
        <v>11</v>
      </c>
    </row>
    <row r="2" spans="1:17" x14ac:dyDescent="0.2">
      <c r="A2" s="2">
        <v>25</v>
      </c>
      <c r="B2" s="2">
        <v>25</v>
      </c>
      <c r="C2" s="3">
        <f>-LN((B2-$B$22)*10^-5/$B$21)</f>
        <v>14.924154862272637</v>
      </c>
      <c r="D2" s="4">
        <v>1</v>
      </c>
      <c r="E2" s="4">
        <v>79</v>
      </c>
      <c r="F2" s="5">
        <f t="shared" ref="F2:F4" si="0">-LN((E2-$B$22)*10^-5/$B$21)</f>
        <v>13.773581139481175</v>
      </c>
      <c r="H2" s="2">
        <v>0</v>
      </c>
      <c r="I2" s="2">
        <v>6.3</v>
      </c>
      <c r="J2" s="3">
        <f t="shared" ref="J2:J10" si="1">-LN((I2-$B$22)*10^-5/$B$21)</f>
        <v>16.302488415058544</v>
      </c>
      <c r="L2">
        <f>A2*C2</f>
        <v>373.10387155681593</v>
      </c>
      <c r="M2">
        <f>A2*A2</f>
        <v>625</v>
      </c>
      <c r="N2">
        <f>D2*F2</f>
        <v>13.773581139481175</v>
      </c>
      <c r="O2">
        <f>D2*D2</f>
        <v>1</v>
      </c>
      <c r="P2">
        <f>C2*C2</f>
        <v>222.73039835309598</v>
      </c>
      <c r="Q2">
        <f>F2*F2</f>
        <v>189.71153740587155</v>
      </c>
    </row>
    <row r="3" spans="1:17" x14ac:dyDescent="0.2">
      <c r="A3" s="2">
        <v>30</v>
      </c>
      <c r="B3" s="2">
        <v>29</v>
      </c>
      <c r="C3" s="3">
        <f t="shared" ref="C3:C14" si="2">-LN((B3-$B$22)*10^-5/$B$21)</f>
        <v>14.775734515084608</v>
      </c>
      <c r="D3" s="4">
        <v>2</v>
      </c>
      <c r="E3" s="4">
        <v>75</v>
      </c>
      <c r="F3" s="5">
        <f t="shared" si="0"/>
        <v>13.825540920268461</v>
      </c>
      <c r="H3" s="2">
        <v>5</v>
      </c>
      <c r="I3" s="2">
        <v>7</v>
      </c>
      <c r="J3" s="3">
        <f t="shared" si="1"/>
        <v>16.19712691526453</v>
      </c>
      <c r="L3">
        <f t="shared" ref="L3:L14" si="3">A3*C3</f>
        <v>443.27203545253826</v>
      </c>
      <c r="M3">
        <f t="shared" ref="M3:M14" si="4">A3*A3</f>
        <v>900</v>
      </c>
      <c r="N3">
        <f t="shared" ref="N3:N14" si="5">D3*F3</f>
        <v>27.651081840536921</v>
      </c>
      <c r="O3">
        <f t="shared" ref="O3:O14" si="6">D3*D3</f>
        <v>4</v>
      </c>
      <c r="P3">
        <f t="shared" ref="P3:P14" si="7">C3*C3</f>
        <v>218.32233046026258</v>
      </c>
      <c r="Q3">
        <f t="shared" ref="Q3:Q14" si="8">F3*F3</f>
        <v>191.14558173801768</v>
      </c>
    </row>
    <row r="4" spans="1:17" x14ac:dyDescent="0.2">
      <c r="A4" s="2">
        <v>35</v>
      </c>
      <c r="B4" s="2">
        <v>33</v>
      </c>
      <c r="C4" s="3">
        <f t="shared" si="2"/>
        <v>14.646522524460925</v>
      </c>
      <c r="D4" s="4">
        <v>3</v>
      </c>
      <c r="E4" s="4">
        <v>71</v>
      </c>
      <c r="F4" s="5">
        <f t="shared" si="0"/>
        <v>13.880349203336266</v>
      </c>
      <c r="H4" s="2">
        <v>6</v>
      </c>
      <c r="I4" s="2">
        <v>7.7</v>
      </c>
      <c r="J4" s="3">
        <f t="shared" si="1"/>
        <v>16.101815930258592</v>
      </c>
      <c r="L4">
        <f t="shared" si="3"/>
        <v>512.62828835613243</v>
      </c>
      <c r="M4">
        <f t="shared" si="4"/>
        <v>1225</v>
      </c>
      <c r="N4">
        <f t="shared" si="5"/>
        <v>41.641047610008798</v>
      </c>
      <c r="O4">
        <f t="shared" si="6"/>
        <v>9</v>
      </c>
      <c r="P4">
        <f t="shared" si="7"/>
        <v>214.52062205954124</v>
      </c>
      <c r="Q4">
        <f t="shared" si="8"/>
        <v>192.66409400655772</v>
      </c>
    </row>
    <row r="5" spans="1:17" x14ac:dyDescent="0.2">
      <c r="A5" s="2">
        <v>40</v>
      </c>
      <c r="B5" s="2">
        <v>36</v>
      </c>
      <c r="C5" s="3">
        <f t="shared" si="2"/>
        <v>14.559510990905357</v>
      </c>
      <c r="D5" s="4">
        <v>4</v>
      </c>
      <c r="E5" s="4">
        <v>60</v>
      </c>
      <c r="F5" s="5">
        <f t="shared" ref="F5:F14" si="9">-LN((E5-$B$22)*10^-5/$B$21)</f>
        <v>14.048684678249529</v>
      </c>
      <c r="H5" s="2">
        <v>7</v>
      </c>
      <c r="I5" s="2">
        <v>8.1999999999999993</v>
      </c>
      <c r="J5" s="3">
        <f t="shared" si="1"/>
        <v>16.038901613871751</v>
      </c>
      <c r="L5">
        <f t="shared" si="3"/>
        <v>582.38043963621431</v>
      </c>
      <c r="M5">
        <f t="shared" si="4"/>
        <v>1600</v>
      </c>
      <c r="N5">
        <f t="shared" si="5"/>
        <v>56.194738712998117</v>
      </c>
      <c r="O5">
        <f t="shared" si="6"/>
        <v>16</v>
      </c>
      <c r="P5">
        <f t="shared" si="7"/>
        <v>211.97936029429391</v>
      </c>
      <c r="Q5">
        <f t="shared" si="8"/>
        <v>197.36554118888307</v>
      </c>
    </row>
    <row r="6" spans="1:17" x14ac:dyDescent="0.2">
      <c r="A6" s="2">
        <v>45</v>
      </c>
      <c r="B6" s="2">
        <v>41</v>
      </c>
      <c r="C6" s="3">
        <f t="shared" si="2"/>
        <v>14.42945765262972</v>
      </c>
      <c r="D6" s="4">
        <v>5</v>
      </c>
      <c r="E6" s="4">
        <v>47</v>
      </c>
      <c r="F6" s="5">
        <f t="shared" si="9"/>
        <v>14.292881924577511</v>
      </c>
      <c r="H6" s="2">
        <v>8</v>
      </c>
      <c r="I6" s="2">
        <v>9.1</v>
      </c>
      <c r="J6" s="3">
        <f t="shared" si="1"/>
        <v>15.934760606824982</v>
      </c>
      <c r="L6">
        <f t="shared" si="3"/>
        <v>649.32559436833742</v>
      </c>
      <c r="M6">
        <f t="shared" si="4"/>
        <v>2025</v>
      </c>
      <c r="N6">
        <f t="shared" si="5"/>
        <v>71.464409622887558</v>
      </c>
      <c r="O6">
        <f t="shared" si="6"/>
        <v>25</v>
      </c>
      <c r="P6">
        <f t="shared" si="7"/>
        <v>208.20924814903441</v>
      </c>
      <c r="Q6">
        <f t="shared" si="8"/>
        <v>204.28647370991453</v>
      </c>
    </row>
    <row r="7" spans="1:17" x14ac:dyDescent="0.2">
      <c r="A7" s="2">
        <v>50</v>
      </c>
      <c r="B7" s="2">
        <v>44</v>
      </c>
      <c r="C7" s="3">
        <f t="shared" si="2"/>
        <v>14.358839982311403</v>
      </c>
      <c r="D7" s="4">
        <v>6</v>
      </c>
      <c r="E7" s="4">
        <v>37</v>
      </c>
      <c r="F7" s="5">
        <f t="shared" si="9"/>
        <v>14.532111970170618</v>
      </c>
      <c r="H7" s="2">
        <v>9</v>
      </c>
      <c r="I7" s="2">
        <v>11</v>
      </c>
      <c r="J7" s="3">
        <f t="shared" si="1"/>
        <v>15.745138570718913</v>
      </c>
      <c r="L7">
        <f t="shared" si="3"/>
        <v>717.94199911557018</v>
      </c>
      <c r="M7">
        <f t="shared" si="4"/>
        <v>2500</v>
      </c>
      <c r="N7">
        <f t="shared" si="5"/>
        <v>87.192671821023708</v>
      </c>
      <c r="O7">
        <f t="shared" si="6"/>
        <v>36</v>
      </c>
      <c r="P7">
        <f t="shared" si="7"/>
        <v>206.17628563762455</v>
      </c>
      <c r="Q7">
        <f t="shared" si="8"/>
        <v>211.18227831357618</v>
      </c>
    </row>
    <row r="8" spans="1:17" x14ac:dyDescent="0.2">
      <c r="A8" s="2">
        <v>55</v>
      </c>
      <c r="B8" s="2">
        <v>48</v>
      </c>
      <c r="C8" s="3">
        <f t="shared" si="2"/>
        <v>14.271828487897373</v>
      </c>
      <c r="D8" s="4">
        <v>7</v>
      </c>
      <c r="E8" s="4">
        <v>30</v>
      </c>
      <c r="F8" s="5">
        <f t="shared" si="9"/>
        <v>14.74183289214441</v>
      </c>
      <c r="H8" s="2">
        <v>10</v>
      </c>
      <c r="I8" s="2">
        <v>12</v>
      </c>
      <c r="J8" s="3">
        <f t="shared" si="1"/>
        <v>15.658126724029776</v>
      </c>
      <c r="L8">
        <f t="shared" si="3"/>
        <v>784.95056683435553</v>
      </c>
      <c r="M8">
        <f t="shared" si="4"/>
        <v>3025</v>
      </c>
      <c r="N8">
        <f t="shared" si="5"/>
        <v>103.19283024501087</v>
      </c>
      <c r="O8">
        <f t="shared" si="6"/>
        <v>49</v>
      </c>
      <c r="P8">
        <f t="shared" si="7"/>
        <v>203.68508838795901</v>
      </c>
      <c r="Q8">
        <f t="shared" si="8"/>
        <v>217.32163701991084</v>
      </c>
    </row>
    <row r="9" spans="1:17" x14ac:dyDescent="0.2">
      <c r="A9" s="2">
        <v>60</v>
      </c>
      <c r="B9" s="2">
        <v>52</v>
      </c>
      <c r="C9" s="3">
        <f t="shared" si="2"/>
        <v>14.191785680864738</v>
      </c>
      <c r="D9" s="4">
        <v>8</v>
      </c>
      <c r="E9" s="4">
        <v>24</v>
      </c>
      <c r="F9" s="5">
        <f t="shared" si="9"/>
        <v>14.964976960126487</v>
      </c>
      <c r="H9" s="2">
        <v>13</v>
      </c>
      <c r="I9" s="2">
        <v>14</v>
      </c>
      <c r="J9" s="3">
        <f t="shared" si="1"/>
        <v>15.503975306103738</v>
      </c>
      <c r="L9">
        <f t="shared" si="3"/>
        <v>851.50714085188429</v>
      </c>
      <c r="M9">
        <f t="shared" si="4"/>
        <v>3600</v>
      </c>
      <c r="N9">
        <f t="shared" si="5"/>
        <v>119.71981568101189</v>
      </c>
      <c r="O9">
        <f t="shared" si="6"/>
        <v>64</v>
      </c>
      <c r="P9">
        <f t="shared" si="7"/>
        <v>201.40678081159743</v>
      </c>
      <c r="Q9">
        <f t="shared" si="8"/>
        <v>223.95053541711658</v>
      </c>
    </row>
    <row r="10" spans="1:17" x14ac:dyDescent="0.2">
      <c r="A10" s="2">
        <v>65</v>
      </c>
      <c r="B10" s="2">
        <v>56</v>
      </c>
      <c r="C10" s="3">
        <f t="shared" si="2"/>
        <v>14.117677623546083</v>
      </c>
      <c r="D10" s="8">
        <v>9</v>
      </c>
      <c r="E10" s="8">
        <v>20</v>
      </c>
      <c r="F10" s="9">
        <f t="shared" si="9"/>
        <v>15.147299033588578</v>
      </c>
      <c r="H10" s="2">
        <v>20</v>
      </c>
      <c r="I10" s="2">
        <v>20</v>
      </c>
      <c r="J10" s="3">
        <f t="shared" si="1"/>
        <v>15.147299033588578</v>
      </c>
      <c r="L10">
        <f t="shared" si="3"/>
        <v>917.64904553049541</v>
      </c>
      <c r="M10">
        <f t="shared" si="4"/>
        <v>4225</v>
      </c>
      <c r="N10">
        <f t="shared" si="5"/>
        <v>136.3256913022972</v>
      </c>
      <c r="O10">
        <f t="shared" si="6"/>
        <v>81</v>
      </c>
      <c r="P10">
        <f t="shared" si="7"/>
        <v>199.30882148237376</v>
      </c>
      <c r="Q10">
        <f t="shared" si="8"/>
        <v>229.44066801295347</v>
      </c>
    </row>
    <row r="11" spans="1:17" x14ac:dyDescent="0.2">
      <c r="A11" s="2">
        <v>70</v>
      </c>
      <c r="B11" s="2">
        <v>59</v>
      </c>
      <c r="C11" s="3">
        <f t="shared" si="2"/>
        <v>14.065491814080053</v>
      </c>
      <c r="D11" s="4">
        <v>10</v>
      </c>
      <c r="E11" s="4">
        <v>16</v>
      </c>
      <c r="F11" s="5">
        <f t="shared" si="9"/>
        <v>15.37044335990549</v>
      </c>
      <c r="L11">
        <f t="shared" si="3"/>
        <v>984.58442698560373</v>
      </c>
      <c r="M11">
        <f t="shared" si="4"/>
        <v>4900</v>
      </c>
      <c r="N11">
        <f t="shared" si="5"/>
        <v>153.70443359905491</v>
      </c>
      <c r="O11">
        <f t="shared" si="6"/>
        <v>100</v>
      </c>
      <c r="P11">
        <f t="shared" si="7"/>
        <v>197.83805997195299</v>
      </c>
      <c r="Q11">
        <f t="shared" si="8"/>
        <v>236.25052908006276</v>
      </c>
    </row>
    <row r="12" spans="1:17" x14ac:dyDescent="0.2">
      <c r="A12" s="2">
        <v>80</v>
      </c>
      <c r="B12" s="2">
        <v>67</v>
      </c>
      <c r="C12" s="3">
        <f t="shared" si="2"/>
        <v>13.93833651312036</v>
      </c>
      <c r="D12" s="4">
        <v>12</v>
      </c>
      <c r="E12" s="4">
        <v>13</v>
      </c>
      <c r="F12" s="5">
        <f t="shared" si="9"/>
        <v>15.578083618918368</v>
      </c>
      <c r="H12" s="4">
        <v>0</v>
      </c>
      <c r="I12" s="4">
        <v>82</v>
      </c>
      <c r="J12" s="5">
        <f>-LN((I12-$B$22)*10^-5/$B$21)</f>
        <v>13.736309715971357</v>
      </c>
      <c r="L12">
        <f t="shared" si="3"/>
        <v>1115.0669210496287</v>
      </c>
      <c r="M12">
        <f t="shared" si="4"/>
        <v>6400</v>
      </c>
      <c r="N12">
        <f t="shared" si="5"/>
        <v>186.93700342702041</v>
      </c>
      <c r="O12">
        <f t="shared" si="6"/>
        <v>144</v>
      </c>
      <c r="P12">
        <f t="shared" si="7"/>
        <v>194.27722475298424</v>
      </c>
      <c r="Q12">
        <f t="shared" si="8"/>
        <v>242.67668923801281</v>
      </c>
    </row>
    <row r="13" spans="1:17" x14ac:dyDescent="0.2">
      <c r="A13" s="2">
        <v>90</v>
      </c>
      <c r="B13" s="2">
        <v>74</v>
      </c>
      <c r="C13" s="3">
        <f t="shared" si="2"/>
        <v>13.838963951771781</v>
      </c>
      <c r="D13" s="4">
        <v>14</v>
      </c>
      <c r="E13" s="4">
        <v>11</v>
      </c>
      <c r="F13" s="5">
        <f t="shared" si="9"/>
        <v>15.745138570718913</v>
      </c>
      <c r="H13" s="4">
        <v>25</v>
      </c>
      <c r="I13" s="4">
        <v>6.8</v>
      </c>
      <c r="J13" s="5">
        <f>-LN((I13-$B$22)*10^-5/$B$21)</f>
        <v>16.226114712644328</v>
      </c>
      <c r="L13">
        <f t="shared" si="3"/>
        <v>1245.5067556594604</v>
      </c>
      <c r="M13">
        <f t="shared" si="4"/>
        <v>8100</v>
      </c>
      <c r="N13">
        <f t="shared" si="5"/>
        <v>220.43193999006479</v>
      </c>
      <c r="O13">
        <f t="shared" si="6"/>
        <v>196</v>
      </c>
      <c r="P13">
        <f t="shared" si="7"/>
        <v>191.51692325843882</v>
      </c>
      <c r="Q13">
        <f t="shared" si="8"/>
        <v>247.9093886111404</v>
      </c>
    </row>
    <row r="14" spans="1:17" x14ac:dyDescent="0.2">
      <c r="A14" s="2">
        <v>100</v>
      </c>
      <c r="B14" s="2">
        <v>82</v>
      </c>
      <c r="C14" s="3">
        <f t="shared" si="2"/>
        <v>13.736309715971357</v>
      </c>
      <c r="D14" s="4">
        <v>15</v>
      </c>
      <c r="E14" s="4">
        <v>9.6</v>
      </c>
      <c r="F14" s="5">
        <f t="shared" si="9"/>
        <v>15.88127156701816</v>
      </c>
      <c r="H14" s="4">
        <v>20</v>
      </c>
      <c r="I14" s="4">
        <v>7.4</v>
      </c>
      <c r="J14" s="5">
        <f>-LN((I14-$B$22)*10^-5/$B$21)</f>
        <v>16.141556585341117</v>
      </c>
      <c r="L14">
        <f t="shared" si="3"/>
        <v>1373.6309715971356</v>
      </c>
      <c r="M14">
        <f t="shared" si="4"/>
        <v>10000</v>
      </c>
      <c r="N14">
        <f t="shared" si="5"/>
        <v>238.21907350527241</v>
      </c>
      <c r="O14">
        <f t="shared" si="6"/>
        <v>225</v>
      </c>
      <c r="P14">
        <f t="shared" si="7"/>
        <v>188.6862046130891</v>
      </c>
      <c r="Q14">
        <f t="shared" si="8"/>
        <v>252.21478658537944</v>
      </c>
    </row>
    <row r="16" spans="1:17" x14ac:dyDescent="0.2">
      <c r="A16" s="10">
        <f>AVERAGE(A2:A15)</f>
        <v>57.307692307692307</v>
      </c>
      <c r="C16" s="10">
        <f>AVERAGE(C2:C15)</f>
        <v>14.296508793455105</v>
      </c>
      <c r="D16">
        <f>AVERAGE(D2:D15)</f>
        <v>7.384615384615385</v>
      </c>
      <c r="F16" s="10">
        <f>AVERAGE(F2:F15)</f>
        <v>14.752476602961845</v>
      </c>
      <c r="K16" t="s">
        <v>10</v>
      </c>
      <c r="L16">
        <f>AVERAGE(L2:L15)</f>
        <v>811.65754284570551</v>
      </c>
      <c r="M16">
        <f>AVERAGE(M2:M15)</f>
        <v>3778.8461538461538</v>
      </c>
      <c r="N16">
        <f>AVERAGE(N2:N15)</f>
        <v>112.0344860382053</v>
      </c>
      <c r="O16">
        <f>AVERAGE(O2:O15)</f>
        <v>73.07692307692308</v>
      </c>
      <c r="P16">
        <f>AVERAGE(P2:P14)</f>
        <v>204.51210371017291</v>
      </c>
      <c r="Q16">
        <f>AVERAGE(Q2:Q14)</f>
        <v>218.16305694826133</v>
      </c>
    </row>
    <row r="18" spans="1:6" x14ac:dyDescent="0.2">
      <c r="D18" s="11" t="s">
        <v>6</v>
      </c>
      <c r="E18" s="13">
        <f>-(L16-A16*C16)/(M16-A16*A16)</f>
        <v>1.5449317269000737E-2</v>
      </c>
      <c r="F18" s="14">
        <f>SQRT(((P16 - C16*C16)/(M16 - A16*A16) - E18*E18)/13)</f>
        <v>7.7579520505625726E-4</v>
      </c>
    </row>
    <row r="19" spans="1:6" x14ac:dyDescent="0.2">
      <c r="D19" s="12" t="s">
        <v>9</v>
      </c>
      <c r="E19" s="17">
        <f>(N16-D16*F16)/(O16-D16*D16)</f>
        <v>0.16679557752403087</v>
      </c>
      <c r="F19" s="16">
        <f>SQRT(((Q16 - F16*F16)/(O16 - D16*D16) - E19*E19)/13)</f>
        <v>6.9283646096628031E-3</v>
      </c>
    </row>
    <row r="21" spans="1:6" x14ac:dyDescent="0.2">
      <c r="A21" t="s">
        <v>2</v>
      </c>
      <c r="B21" s="1">
        <v>757.56</v>
      </c>
    </row>
    <row r="22" spans="1:6" x14ac:dyDescent="0.2">
      <c r="A22" t="s">
        <v>4</v>
      </c>
      <c r="B22">
        <f>6.2*10^-5</f>
        <v>6.2000000000000003E-5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9098-4FF0-4F37-B038-6A71D490071E}">
  <dimension ref="A1:F13"/>
  <sheetViews>
    <sheetView zoomScale="158" workbookViewId="0">
      <selection activeCell="E4" sqref="E4"/>
    </sheetView>
  </sheetViews>
  <sheetFormatPr baseColWidth="10" defaultColWidth="8.83203125" defaultRowHeight="15" x14ac:dyDescent="0.2"/>
  <cols>
    <col min="1" max="1" width="28.1640625" customWidth="1"/>
    <col min="2" max="2" width="16.83203125" customWidth="1"/>
    <col min="3" max="3" width="17.6640625" customWidth="1"/>
    <col min="4" max="4" width="15.6640625" customWidth="1"/>
    <col min="5" max="5" width="11" customWidth="1"/>
  </cols>
  <sheetData>
    <row r="1" spans="1:6" x14ac:dyDescent="0.2">
      <c r="A1" s="18" t="s">
        <v>12</v>
      </c>
      <c r="B1" t="s">
        <v>18</v>
      </c>
      <c r="C1" t="s">
        <v>13</v>
      </c>
      <c r="D1" t="s">
        <v>16</v>
      </c>
      <c r="E1" t="s">
        <v>19</v>
      </c>
      <c r="F1" t="s">
        <v>17</v>
      </c>
    </row>
    <row r="2" spans="1:6" x14ac:dyDescent="0.2">
      <c r="A2" s="18">
        <v>1</v>
      </c>
      <c r="B2">
        <v>1.55E-2</v>
      </c>
      <c r="C2">
        <v>1.9E-2</v>
      </c>
      <c r="D2" s="16">
        <f>C2*E2/B2</f>
        <v>1.1032258064516127E-3</v>
      </c>
      <c r="E2">
        <v>8.9999999999999998E-4</v>
      </c>
      <c r="F2" s="19">
        <f>100*D2/C2</f>
        <v>5.8064516129032251</v>
      </c>
    </row>
    <row r="3" spans="1:6" x14ac:dyDescent="0.2">
      <c r="A3" s="18" t="s">
        <v>14</v>
      </c>
      <c r="D3" s="16"/>
      <c r="F3" s="19"/>
    </row>
    <row r="4" spans="1:6" x14ac:dyDescent="0.2">
      <c r="A4" s="18">
        <v>1</v>
      </c>
      <c r="B4">
        <v>0.1777</v>
      </c>
      <c r="C4">
        <v>0.218</v>
      </c>
      <c r="D4" s="16">
        <f t="shared" ref="D4:D12" si="0">C4*E4/B4</f>
        <v>8.5875070343275177E-3</v>
      </c>
      <c r="E4">
        <v>7.0000000000000001E-3</v>
      </c>
      <c r="F4" s="19">
        <f t="shared" ref="F4:F12" si="1">100*D4/C4</f>
        <v>3.9392234102419805</v>
      </c>
    </row>
    <row r="5" spans="1:6" x14ac:dyDescent="0.2">
      <c r="A5" s="18" t="s">
        <v>15</v>
      </c>
      <c r="D5" s="16"/>
      <c r="F5" s="19"/>
    </row>
    <row r="6" spans="1:6" x14ac:dyDescent="0.2">
      <c r="A6" s="18">
        <v>2</v>
      </c>
      <c r="B6">
        <v>1.6500000000000001E-2</v>
      </c>
      <c r="C6">
        <v>0.02</v>
      </c>
      <c r="D6" s="16">
        <f t="shared" si="0"/>
        <v>1.2121212121212121E-3</v>
      </c>
      <c r="E6">
        <v>1E-3</v>
      </c>
      <c r="F6" s="19">
        <f t="shared" si="1"/>
        <v>6.0606060606060606</v>
      </c>
    </row>
    <row r="7" spans="1:6" x14ac:dyDescent="0.2">
      <c r="A7" s="18" t="s">
        <v>14</v>
      </c>
      <c r="D7" s="16"/>
      <c r="F7" s="19"/>
    </row>
    <row r="8" spans="1:6" x14ac:dyDescent="0.2">
      <c r="A8" s="18">
        <v>2</v>
      </c>
      <c r="B8">
        <v>0.1802</v>
      </c>
      <c r="C8">
        <v>0.221</v>
      </c>
      <c r="D8" s="16">
        <f t="shared" si="0"/>
        <v>9.8113207547169817E-3</v>
      </c>
      <c r="E8">
        <v>8.0000000000000002E-3</v>
      </c>
      <c r="F8" s="19">
        <f t="shared" si="1"/>
        <v>4.4395116537180908</v>
      </c>
    </row>
    <row r="9" spans="1:6" x14ac:dyDescent="0.2">
      <c r="A9" s="18" t="s">
        <v>15</v>
      </c>
      <c r="D9" s="16"/>
      <c r="F9" s="19"/>
    </row>
    <row r="10" spans="1:6" x14ac:dyDescent="0.2">
      <c r="A10" s="18">
        <v>3</v>
      </c>
      <c r="B10">
        <v>1.54E-2</v>
      </c>
      <c r="C10">
        <v>0.189</v>
      </c>
      <c r="D10" s="16">
        <f t="shared" si="0"/>
        <v>9.8181818181818196E-3</v>
      </c>
      <c r="E10">
        <v>8.0000000000000004E-4</v>
      </c>
      <c r="F10" s="19">
        <f t="shared" si="1"/>
        <v>5.1948051948051956</v>
      </c>
    </row>
    <row r="11" spans="1:6" x14ac:dyDescent="0.2">
      <c r="A11" s="18" t="s">
        <v>14</v>
      </c>
      <c r="D11" s="16"/>
      <c r="F11" s="19"/>
    </row>
    <row r="12" spans="1:6" x14ac:dyDescent="0.2">
      <c r="A12" s="18">
        <v>3</v>
      </c>
      <c r="B12">
        <v>0.1668</v>
      </c>
      <c r="C12">
        <v>0.20399999999999999</v>
      </c>
      <c r="D12" s="16">
        <f t="shared" si="0"/>
        <v>8.5611510791366897E-3</v>
      </c>
      <c r="E12">
        <v>7.0000000000000001E-3</v>
      </c>
      <c r="F12" s="19">
        <f t="shared" si="1"/>
        <v>4.1966426858513186</v>
      </c>
    </row>
    <row r="13" spans="1:6" x14ac:dyDescent="0.2">
      <c r="A13" s="18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456B-7E4F-034C-A247-673035679D94}">
  <dimension ref="A3:Y38"/>
  <sheetViews>
    <sheetView tabSelected="1" topLeftCell="S17" zoomScale="119" workbookViewId="0">
      <selection activeCell="AI45" sqref="AI45"/>
    </sheetView>
  </sheetViews>
  <sheetFormatPr baseColWidth="10" defaultRowHeight="15" x14ac:dyDescent="0.2"/>
  <cols>
    <col min="11" max="11" width="16.1640625" customWidth="1"/>
    <col min="12" max="25" width="8.83203125" customWidth="1"/>
  </cols>
  <sheetData>
    <row r="3" spans="1:25" x14ac:dyDescent="0.2">
      <c r="A3" s="4" t="s">
        <v>1</v>
      </c>
      <c r="B3" s="4" t="s">
        <v>0</v>
      </c>
      <c r="D3" s="4" t="s">
        <v>1</v>
      </c>
      <c r="E3" s="4" t="s">
        <v>0</v>
      </c>
      <c r="G3" s="4" t="s">
        <v>1</v>
      </c>
      <c r="H3" s="4" t="s">
        <v>0</v>
      </c>
    </row>
    <row r="4" spans="1:25" x14ac:dyDescent="0.2">
      <c r="A4" s="4">
        <v>2</v>
      </c>
      <c r="B4" s="4">
        <v>76</v>
      </c>
      <c r="D4" s="4">
        <v>2</v>
      </c>
      <c r="E4" s="4">
        <v>76</v>
      </c>
      <c r="G4" s="4">
        <v>1</v>
      </c>
      <c r="H4" s="4">
        <v>79</v>
      </c>
      <c r="K4" s="31" t="s">
        <v>21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">
      <c r="A5" s="4">
        <v>3</v>
      </c>
      <c r="B5" s="4">
        <v>71</v>
      </c>
      <c r="D5" s="4">
        <v>3</v>
      </c>
      <c r="E5" s="4">
        <v>68</v>
      </c>
      <c r="G5" s="4">
        <v>2</v>
      </c>
      <c r="H5" s="4">
        <v>75</v>
      </c>
      <c r="K5" s="20" t="s">
        <v>20</v>
      </c>
      <c r="L5" s="21">
        <v>2</v>
      </c>
      <c r="M5" s="21">
        <v>3</v>
      </c>
      <c r="N5" s="21">
        <v>4</v>
      </c>
      <c r="O5" s="21">
        <v>5</v>
      </c>
      <c r="P5" s="21">
        <v>6</v>
      </c>
      <c r="Q5" s="21">
        <v>7</v>
      </c>
      <c r="R5" s="21">
        <v>8</v>
      </c>
      <c r="S5" s="21">
        <v>9</v>
      </c>
      <c r="T5" s="21">
        <v>10</v>
      </c>
      <c r="U5" s="21">
        <v>12</v>
      </c>
      <c r="V5" s="21">
        <v>14</v>
      </c>
      <c r="W5" s="21">
        <v>16</v>
      </c>
      <c r="X5" s="21">
        <v>20</v>
      </c>
      <c r="Y5" s="21">
        <v>25</v>
      </c>
    </row>
    <row r="6" spans="1:25" x14ac:dyDescent="0.2">
      <c r="A6" s="4">
        <v>4</v>
      </c>
      <c r="B6" s="4">
        <v>60</v>
      </c>
      <c r="D6" s="4">
        <v>4</v>
      </c>
      <c r="E6" s="4">
        <v>56</v>
      </c>
      <c r="G6" s="4">
        <v>3</v>
      </c>
      <c r="H6" s="4">
        <v>71</v>
      </c>
      <c r="K6" s="20" t="s">
        <v>0</v>
      </c>
      <c r="L6" s="21">
        <v>76</v>
      </c>
      <c r="M6" s="21">
        <v>71</v>
      </c>
      <c r="N6" s="21">
        <v>60</v>
      </c>
      <c r="O6" s="21">
        <v>47</v>
      </c>
      <c r="P6" s="21">
        <v>37</v>
      </c>
      <c r="Q6" s="21">
        <v>30</v>
      </c>
      <c r="R6" s="21">
        <v>24</v>
      </c>
      <c r="S6" s="21">
        <v>20</v>
      </c>
      <c r="T6" s="21">
        <v>16</v>
      </c>
      <c r="U6" s="21">
        <v>13</v>
      </c>
      <c r="V6" s="21">
        <v>10</v>
      </c>
      <c r="W6" s="21">
        <v>9</v>
      </c>
      <c r="X6" s="21">
        <v>7</v>
      </c>
      <c r="Y6" s="21">
        <v>6</v>
      </c>
    </row>
    <row r="7" spans="1:25" x14ac:dyDescent="0.2">
      <c r="A7" s="4">
        <v>5</v>
      </c>
      <c r="B7" s="4">
        <v>47</v>
      </c>
      <c r="D7" s="4">
        <v>5</v>
      </c>
      <c r="E7" s="4">
        <v>43</v>
      </c>
      <c r="G7" s="4">
        <v>4</v>
      </c>
      <c r="H7" s="4">
        <v>60</v>
      </c>
      <c r="K7" s="20" t="s">
        <v>3</v>
      </c>
      <c r="L7" s="21">
        <f>-LN((L6-$B$21)*10^-5/$B$20)</f>
        <v>13.812295695799143</v>
      </c>
      <c r="M7" s="21">
        <f t="shared" ref="M7:Y7" si="0">-LN((M6-$B$21)*10^-5/$B$20)</f>
        <v>13.880349217420784</v>
      </c>
      <c r="N7" s="21">
        <f t="shared" si="0"/>
        <v>14.048684694916213</v>
      </c>
      <c r="O7" s="21">
        <f t="shared" si="0"/>
        <v>14.292881945854134</v>
      </c>
      <c r="P7" s="21">
        <f t="shared" si="0"/>
        <v>14.53211199719769</v>
      </c>
      <c r="Q7" s="21">
        <f t="shared" si="0"/>
        <v>14.741832925477812</v>
      </c>
      <c r="R7" s="21">
        <f t="shared" si="0"/>
        <v>14.964977001793264</v>
      </c>
      <c r="S7" s="21">
        <f t="shared" si="0"/>
        <v>15.147299083588733</v>
      </c>
      <c r="T7" s="21">
        <f t="shared" si="0"/>
        <v>15.370443422405733</v>
      </c>
      <c r="U7" s="21">
        <f t="shared" si="0"/>
        <v>15.578083695841816</v>
      </c>
      <c r="V7" s="21">
        <f t="shared" si="0"/>
        <v>15.840449414163562</v>
      </c>
      <c r="W7" s="21">
        <f t="shared" si="0"/>
        <v>15.945810629826044</v>
      </c>
      <c r="X7" s="21">
        <f t="shared" si="0"/>
        <v>16.197127058122948</v>
      </c>
      <c r="Y7" s="21">
        <f t="shared" si="0"/>
        <v>16.351279237964832</v>
      </c>
    </row>
    <row r="8" spans="1:25" x14ac:dyDescent="0.2">
      <c r="A8" s="4">
        <v>6</v>
      </c>
      <c r="B8" s="4">
        <v>37</v>
      </c>
      <c r="D8" s="4">
        <v>6</v>
      </c>
      <c r="E8" s="4">
        <v>34</v>
      </c>
      <c r="G8" s="4">
        <v>5</v>
      </c>
      <c r="H8" s="4">
        <v>47</v>
      </c>
      <c r="K8" s="22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4"/>
    </row>
    <row r="9" spans="1:25" x14ac:dyDescent="0.2">
      <c r="A9" s="4">
        <v>7</v>
      </c>
      <c r="B9" s="4">
        <v>30</v>
      </c>
      <c r="D9" s="4">
        <v>7</v>
      </c>
      <c r="E9" s="4">
        <v>27</v>
      </c>
      <c r="G9" s="4">
        <v>6</v>
      </c>
      <c r="H9" s="4">
        <v>37</v>
      </c>
      <c r="K9" s="20" t="s">
        <v>20</v>
      </c>
      <c r="L9" s="21">
        <v>2</v>
      </c>
      <c r="M9" s="21">
        <v>3</v>
      </c>
      <c r="N9" s="21">
        <v>4</v>
      </c>
      <c r="O9" s="21">
        <v>5</v>
      </c>
      <c r="P9" s="21">
        <v>6</v>
      </c>
      <c r="Q9" s="21">
        <v>7</v>
      </c>
      <c r="R9" s="21">
        <v>8</v>
      </c>
      <c r="S9" s="21">
        <v>9</v>
      </c>
      <c r="T9" s="21">
        <v>10</v>
      </c>
      <c r="U9" s="21">
        <v>11</v>
      </c>
      <c r="V9" s="21">
        <v>12</v>
      </c>
      <c r="W9" s="21">
        <v>13</v>
      </c>
      <c r="X9" s="21">
        <v>14</v>
      </c>
      <c r="Y9" s="21">
        <v>15</v>
      </c>
    </row>
    <row r="10" spans="1:25" x14ac:dyDescent="0.2">
      <c r="A10" s="4">
        <v>8</v>
      </c>
      <c r="B10" s="4">
        <v>24</v>
      </c>
      <c r="D10" s="4">
        <v>8</v>
      </c>
      <c r="E10" s="4">
        <v>22</v>
      </c>
      <c r="G10" s="4">
        <v>7</v>
      </c>
      <c r="H10" s="4">
        <v>30</v>
      </c>
      <c r="K10" s="20" t="s">
        <v>0</v>
      </c>
      <c r="L10" s="21">
        <v>76</v>
      </c>
      <c r="M10" s="21">
        <v>68</v>
      </c>
      <c r="N10" s="21">
        <v>56</v>
      </c>
      <c r="O10" s="21">
        <v>43</v>
      </c>
      <c r="P10" s="21">
        <v>34</v>
      </c>
      <c r="Q10" s="21">
        <v>27</v>
      </c>
      <c r="R10" s="21">
        <v>22</v>
      </c>
      <c r="S10" s="21">
        <v>18</v>
      </c>
      <c r="T10" s="21">
        <v>16</v>
      </c>
      <c r="U10" s="21">
        <v>13</v>
      </c>
      <c r="V10" s="21">
        <v>12</v>
      </c>
      <c r="W10" s="21">
        <v>10</v>
      </c>
      <c r="X10" s="21">
        <v>9</v>
      </c>
      <c r="Y10" s="21">
        <v>8</v>
      </c>
    </row>
    <row r="11" spans="1:25" x14ac:dyDescent="0.2">
      <c r="A11" s="4">
        <v>9</v>
      </c>
      <c r="B11" s="4">
        <v>20</v>
      </c>
      <c r="D11" s="4">
        <v>9</v>
      </c>
      <c r="E11" s="4">
        <v>18</v>
      </c>
      <c r="G11" s="4">
        <v>8</v>
      </c>
      <c r="H11" s="4">
        <v>24</v>
      </c>
      <c r="K11" s="20" t="s">
        <v>3</v>
      </c>
      <c r="L11" s="21">
        <f>-LN((L10-$E$21)*10^-5/$B$20)</f>
        <v>13.812295630009618</v>
      </c>
      <c r="M11" s="21">
        <f t="shared" ref="M11:Y11" si="1">-LN((M10-$E$21)*10^-5/$B$20)</f>
        <v>13.923521354903196</v>
      </c>
      <c r="N11" s="21">
        <f t="shared" si="1"/>
        <v>14.117677552117435</v>
      </c>
      <c r="O11" s="21">
        <f t="shared" si="1"/>
        <v>14.381829440282319</v>
      </c>
      <c r="P11" s="21">
        <f t="shared" si="1"/>
        <v>14.616669388405409</v>
      </c>
      <c r="Q11" s="21">
        <f t="shared" si="1"/>
        <v>14.847193489283889</v>
      </c>
      <c r="R11" s="21">
        <f t="shared" si="1"/>
        <v>15.051988390146558</v>
      </c>
      <c r="S11" s="21">
        <f t="shared" si="1"/>
        <v>15.252659671469011</v>
      </c>
      <c r="T11" s="21">
        <f t="shared" si="1"/>
        <v>15.370443109904551</v>
      </c>
      <c r="U11" s="21">
        <f t="shared" si="1"/>
        <v>15.57808331122464</v>
      </c>
      <c r="V11" s="21">
        <f t="shared" si="1"/>
        <v>15.658126390694777</v>
      </c>
      <c r="W11" s="21">
        <f t="shared" si="1"/>
        <v>15.840448914160538</v>
      </c>
      <c r="X11" s="21">
        <f t="shared" si="1"/>
        <v>15.945810074266753</v>
      </c>
      <c r="Y11" s="21">
        <f t="shared" si="1"/>
        <v>16.063593915484208</v>
      </c>
    </row>
    <row r="12" spans="1:25" x14ac:dyDescent="0.2">
      <c r="A12" s="4">
        <v>10</v>
      </c>
      <c r="B12" s="4">
        <v>17</v>
      </c>
      <c r="D12" s="8">
        <v>10</v>
      </c>
      <c r="E12" s="8">
        <v>16</v>
      </c>
      <c r="G12" s="8">
        <v>9</v>
      </c>
      <c r="H12" s="8">
        <v>20</v>
      </c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7"/>
    </row>
    <row r="13" spans="1:25" x14ac:dyDescent="0.2">
      <c r="A13" s="4">
        <v>12</v>
      </c>
      <c r="B13" s="4">
        <v>13</v>
      </c>
      <c r="D13" s="4">
        <v>11</v>
      </c>
      <c r="E13" s="4">
        <v>13</v>
      </c>
      <c r="G13" s="4">
        <v>10</v>
      </c>
      <c r="H13" s="4">
        <v>16</v>
      </c>
      <c r="K13" s="20" t="s">
        <v>20</v>
      </c>
      <c r="L13" s="21">
        <v>1</v>
      </c>
      <c r="M13" s="21">
        <v>2</v>
      </c>
      <c r="N13" s="21">
        <v>3</v>
      </c>
      <c r="O13" s="21">
        <v>4</v>
      </c>
      <c r="P13" s="21">
        <v>5</v>
      </c>
      <c r="Q13" s="21">
        <v>6</v>
      </c>
      <c r="R13" s="21">
        <v>7</v>
      </c>
      <c r="S13" s="21">
        <v>8</v>
      </c>
      <c r="T13" s="21">
        <v>9</v>
      </c>
      <c r="U13" s="21">
        <v>10</v>
      </c>
      <c r="V13" s="21">
        <v>12</v>
      </c>
      <c r="W13" s="21">
        <v>14</v>
      </c>
      <c r="X13" s="21">
        <v>15</v>
      </c>
      <c r="Y13" s="28"/>
    </row>
    <row r="14" spans="1:25" x14ac:dyDescent="0.2">
      <c r="A14" s="4">
        <v>14</v>
      </c>
      <c r="B14" s="4">
        <v>10</v>
      </c>
      <c r="D14" s="8">
        <v>12</v>
      </c>
      <c r="E14" s="8">
        <v>12</v>
      </c>
      <c r="G14" s="4">
        <v>12</v>
      </c>
      <c r="H14" s="4">
        <v>13</v>
      </c>
      <c r="K14" s="20" t="s">
        <v>0</v>
      </c>
      <c r="L14" s="21">
        <v>79</v>
      </c>
      <c r="M14" s="21">
        <v>75</v>
      </c>
      <c r="N14" s="21">
        <v>71</v>
      </c>
      <c r="O14" s="21">
        <v>60</v>
      </c>
      <c r="P14" s="21">
        <v>47</v>
      </c>
      <c r="Q14" s="21">
        <v>37</v>
      </c>
      <c r="R14" s="21">
        <v>30</v>
      </c>
      <c r="S14" s="21">
        <v>24</v>
      </c>
      <c r="T14" s="21">
        <v>20</v>
      </c>
      <c r="U14" s="21">
        <v>16</v>
      </c>
      <c r="V14" s="21">
        <v>13</v>
      </c>
      <c r="W14" s="21">
        <v>11</v>
      </c>
      <c r="X14" s="21">
        <v>10</v>
      </c>
      <c r="Y14" s="29"/>
    </row>
    <row r="15" spans="1:25" x14ac:dyDescent="0.2">
      <c r="A15" s="4">
        <v>16</v>
      </c>
      <c r="B15" s="4">
        <v>8.9</v>
      </c>
      <c r="D15" s="4">
        <v>13</v>
      </c>
      <c r="E15" s="4">
        <v>10</v>
      </c>
      <c r="G15" s="4">
        <v>14</v>
      </c>
      <c r="H15" s="4">
        <v>11</v>
      </c>
      <c r="K15" s="20" t="s">
        <v>3</v>
      </c>
      <c r="L15" s="21">
        <f>-LN((L14-$H$21)*10^-5/$B$20)</f>
        <v>13.773581139481175</v>
      </c>
      <c r="M15" s="21">
        <f t="shared" ref="M15:X15" si="2">-LN((M14-$H$21)*10^-5/$B$20)</f>
        <v>13.825540920268461</v>
      </c>
      <c r="N15" s="21">
        <f t="shared" si="2"/>
        <v>13.880349203336266</v>
      </c>
      <c r="O15" s="21">
        <f t="shared" si="2"/>
        <v>14.048684678249529</v>
      </c>
      <c r="P15" s="21">
        <f t="shared" si="2"/>
        <v>14.292881924577511</v>
      </c>
      <c r="Q15" s="21">
        <f t="shared" si="2"/>
        <v>14.532111970170618</v>
      </c>
      <c r="R15" s="21">
        <f t="shared" si="2"/>
        <v>14.74183289214441</v>
      </c>
      <c r="S15" s="21">
        <f t="shared" si="2"/>
        <v>14.964976960126487</v>
      </c>
      <c r="T15" s="21">
        <f t="shared" si="2"/>
        <v>15.147299033588578</v>
      </c>
      <c r="U15" s="21">
        <f t="shared" si="2"/>
        <v>15.37044335990549</v>
      </c>
      <c r="V15" s="21">
        <f t="shared" si="2"/>
        <v>15.578083618918368</v>
      </c>
      <c r="W15" s="21">
        <f t="shared" si="2"/>
        <v>15.745138570718913</v>
      </c>
      <c r="X15" s="21">
        <f t="shared" si="2"/>
        <v>15.840449314162937</v>
      </c>
      <c r="Y15" s="30"/>
    </row>
    <row r="16" spans="1:25" x14ac:dyDescent="0.2">
      <c r="A16" s="4">
        <v>20</v>
      </c>
      <c r="B16" s="4">
        <v>7.4</v>
      </c>
      <c r="D16" s="8">
        <v>14</v>
      </c>
      <c r="E16" s="8">
        <v>9.5</v>
      </c>
      <c r="G16" s="4">
        <v>15</v>
      </c>
      <c r="H16" s="4">
        <v>9.6</v>
      </c>
    </row>
    <row r="17" spans="1:25" x14ac:dyDescent="0.2">
      <c r="A17" s="4">
        <v>25</v>
      </c>
      <c r="B17" s="4">
        <v>6.8</v>
      </c>
      <c r="D17" s="4">
        <v>15</v>
      </c>
      <c r="E17" s="4">
        <v>8.6999999999999993</v>
      </c>
    </row>
    <row r="20" spans="1:25" x14ac:dyDescent="0.2">
      <c r="A20" t="s">
        <v>2</v>
      </c>
      <c r="B20" s="1">
        <v>757.56</v>
      </c>
      <c r="D20" t="s">
        <v>2</v>
      </c>
      <c r="E20" s="1">
        <v>757.56</v>
      </c>
      <c r="G20" t="s">
        <v>2</v>
      </c>
      <c r="H20" s="1">
        <v>757.56</v>
      </c>
    </row>
    <row r="21" spans="1:25" x14ac:dyDescent="0.2">
      <c r="A21" t="s">
        <v>4</v>
      </c>
      <c r="B21">
        <f>6.3*10^-5</f>
        <v>6.3E-5</v>
      </c>
      <c r="D21" t="s">
        <v>4</v>
      </c>
      <c r="E21">
        <f>5.8*10^-5</f>
        <v>5.8E-5</v>
      </c>
      <c r="G21" t="s">
        <v>4</v>
      </c>
      <c r="H21">
        <f>6.2*10^-5</f>
        <v>6.2000000000000003E-5</v>
      </c>
    </row>
    <row r="24" spans="1:25" x14ac:dyDescent="0.2">
      <c r="A24" s="2" t="s">
        <v>1</v>
      </c>
      <c r="B24" s="2" t="s">
        <v>0</v>
      </c>
      <c r="D24" s="2" t="s">
        <v>1</v>
      </c>
      <c r="E24" s="2" t="s">
        <v>0</v>
      </c>
      <c r="G24" s="2" t="s">
        <v>1</v>
      </c>
      <c r="H24" s="2" t="s">
        <v>0</v>
      </c>
    </row>
    <row r="25" spans="1:25" x14ac:dyDescent="0.2">
      <c r="A25" s="2">
        <v>20</v>
      </c>
      <c r="B25" s="2">
        <v>24</v>
      </c>
      <c r="D25" s="2">
        <v>20</v>
      </c>
      <c r="E25" s="2">
        <v>18</v>
      </c>
      <c r="G25" s="2">
        <v>25</v>
      </c>
      <c r="H25" s="2">
        <v>25</v>
      </c>
      <c r="K25" s="32" t="s">
        <v>22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4"/>
    </row>
    <row r="26" spans="1:25" x14ac:dyDescent="0.2">
      <c r="A26" s="2">
        <v>25</v>
      </c>
      <c r="B26" s="2">
        <v>28</v>
      </c>
      <c r="D26" s="2">
        <v>25</v>
      </c>
      <c r="E26" s="2">
        <v>22</v>
      </c>
      <c r="G26" s="2">
        <v>30</v>
      </c>
      <c r="H26" s="2">
        <v>29</v>
      </c>
      <c r="K26" s="20" t="s">
        <v>20</v>
      </c>
      <c r="L26" s="21">
        <v>20</v>
      </c>
      <c r="M26" s="21">
        <v>25</v>
      </c>
      <c r="N26" s="21">
        <v>30</v>
      </c>
      <c r="O26" s="21">
        <v>35</v>
      </c>
      <c r="P26" s="21">
        <v>40</v>
      </c>
      <c r="Q26" s="21">
        <v>45</v>
      </c>
      <c r="R26" s="21">
        <v>50</v>
      </c>
      <c r="S26" s="21">
        <v>55</v>
      </c>
      <c r="T26" s="21">
        <v>60</v>
      </c>
      <c r="U26" s="21">
        <v>65</v>
      </c>
      <c r="V26" s="21">
        <v>70</v>
      </c>
      <c r="W26" s="21">
        <v>80</v>
      </c>
      <c r="X26" s="21">
        <v>90</v>
      </c>
      <c r="Y26" s="21">
        <v>95</v>
      </c>
    </row>
    <row r="27" spans="1:25" x14ac:dyDescent="0.2">
      <c r="A27" s="2">
        <v>30</v>
      </c>
      <c r="B27" s="2">
        <v>33</v>
      </c>
      <c r="D27" s="2">
        <v>30</v>
      </c>
      <c r="E27" s="2">
        <v>25</v>
      </c>
      <c r="G27" s="2">
        <v>35</v>
      </c>
      <c r="H27" s="2">
        <v>33</v>
      </c>
      <c r="K27" s="20" t="s">
        <v>0</v>
      </c>
      <c r="L27" s="21">
        <v>24</v>
      </c>
      <c r="M27" s="21">
        <v>28</v>
      </c>
      <c r="N27" s="21">
        <v>33</v>
      </c>
      <c r="O27" s="21">
        <v>37</v>
      </c>
      <c r="P27" s="21">
        <v>41</v>
      </c>
      <c r="Q27" s="21">
        <v>45</v>
      </c>
      <c r="R27" s="21">
        <v>48</v>
      </c>
      <c r="S27" s="21">
        <v>52</v>
      </c>
      <c r="T27" s="21">
        <v>55</v>
      </c>
      <c r="U27" s="21">
        <v>60</v>
      </c>
      <c r="V27" s="21">
        <v>63</v>
      </c>
      <c r="W27" s="21">
        <v>71</v>
      </c>
      <c r="X27" s="21">
        <v>78</v>
      </c>
      <c r="Y27" s="21">
        <v>82</v>
      </c>
    </row>
    <row r="28" spans="1:25" x14ac:dyDescent="0.2">
      <c r="A28" s="2">
        <v>35</v>
      </c>
      <c r="B28" s="2">
        <v>37</v>
      </c>
      <c r="D28" s="2">
        <v>35</v>
      </c>
      <c r="E28" s="2">
        <v>29</v>
      </c>
      <c r="G28" s="2">
        <v>40</v>
      </c>
      <c r="H28" s="2">
        <v>36</v>
      </c>
      <c r="K28" s="20" t="s">
        <v>3</v>
      </c>
      <c r="L28" s="21">
        <f>-LN((L27-$B$21)*10^-5/$B$20)</f>
        <v>14.964977001793264</v>
      </c>
      <c r="M28" s="21">
        <f t="shared" ref="M28:Y28" si="3">-LN((M27-$B$21)*10^-5/$B$20)</f>
        <v>14.810825946965091</v>
      </c>
      <c r="N28" s="21">
        <f t="shared" si="3"/>
        <v>14.646522554764013</v>
      </c>
      <c r="O28" s="21">
        <f t="shared" si="3"/>
        <v>14.53211199719769</v>
      </c>
      <c r="P28" s="21">
        <f t="shared" si="3"/>
        <v>14.429457677020002</v>
      </c>
      <c r="Q28" s="21">
        <f t="shared" si="3"/>
        <v>14.336367117368424</v>
      </c>
      <c r="R28" s="21">
        <f t="shared" si="3"/>
        <v>14.271828508730733</v>
      </c>
      <c r="S28" s="21">
        <f t="shared" si="3"/>
        <v>14.191785700095531</v>
      </c>
      <c r="T28" s="21">
        <f t="shared" si="3"/>
        <v>14.135696167360493</v>
      </c>
      <c r="U28" s="21">
        <f t="shared" si="3"/>
        <v>14.048684694916213</v>
      </c>
      <c r="V28" s="21">
        <f t="shared" si="3"/>
        <v>13.999894480746731</v>
      </c>
      <c r="W28" s="21">
        <f t="shared" si="3"/>
        <v>13.880349217420784</v>
      </c>
      <c r="X28" s="21">
        <f t="shared" si="3"/>
        <v>13.786320188140804</v>
      </c>
      <c r="Y28" s="21">
        <f t="shared" si="3"/>
        <v>13.736309728166487</v>
      </c>
    </row>
    <row r="29" spans="1:25" x14ac:dyDescent="0.2">
      <c r="A29" s="2">
        <v>40</v>
      </c>
      <c r="B29" s="2">
        <v>41</v>
      </c>
      <c r="D29" s="2">
        <v>40</v>
      </c>
      <c r="E29" s="2">
        <v>33</v>
      </c>
      <c r="G29" s="2">
        <v>45</v>
      </c>
      <c r="H29" s="2">
        <v>41</v>
      </c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7"/>
    </row>
    <row r="30" spans="1:25" x14ac:dyDescent="0.2">
      <c r="A30" s="2">
        <v>45</v>
      </c>
      <c r="B30" s="2">
        <v>45</v>
      </c>
      <c r="D30" s="2">
        <v>45</v>
      </c>
      <c r="E30" s="2">
        <v>37</v>
      </c>
      <c r="G30" s="2">
        <v>50</v>
      </c>
      <c r="H30" s="2">
        <v>44</v>
      </c>
      <c r="K30" s="20" t="s">
        <v>20</v>
      </c>
      <c r="L30" s="21">
        <v>20</v>
      </c>
      <c r="M30" s="21">
        <v>25</v>
      </c>
      <c r="N30" s="21">
        <v>30</v>
      </c>
      <c r="O30" s="21">
        <v>35</v>
      </c>
      <c r="P30" s="21">
        <v>40</v>
      </c>
      <c r="Q30" s="21">
        <v>45</v>
      </c>
      <c r="R30" s="21">
        <v>50</v>
      </c>
      <c r="S30" s="21">
        <v>55</v>
      </c>
      <c r="T30" s="21">
        <v>60</v>
      </c>
      <c r="U30" s="21">
        <v>70</v>
      </c>
      <c r="V30" s="21">
        <v>80</v>
      </c>
      <c r="W30" s="21">
        <v>90</v>
      </c>
      <c r="X30" s="21">
        <v>100</v>
      </c>
      <c r="Y30" s="21">
        <v>105</v>
      </c>
    </row>
    <row r="31" spans="1:25" x14ac:dyDescent="0.2">
      <c r="A31" s="2">
        <v>50</v>
      </c>
      <c r="B31" s="2">
        <v>48</v>
      </c>
      <c r="D31" s="2">
        <v>50</v>
      </c>
      <c r="E31" s="2">
        <v>40</v>
      </c>
      <c r="G31" s="2">
        <v>55</v>
      </c>
      <c r="H31" s="2">
        <v>48</v>
      </c>
      <c r="K31" s="20" t="s">
        <v>0</v>
      </c>
      <c r="L31" s="21">
        <v>18</v>
      </c>
      <c r="M31" s="21">
        <v>22</v>
      </c>
      <c r="N31" s="21">
        <v>25</v>
      </c>
      <c r="O31" s="21">
        <v>29</v>
      </c>
      <c r="P31" s="21">
        <v>33</v>
      </c>
      <c r="Q31" s="21">
        <v>37</v>
      </c>
      <c r="R31" s="21">
        <v>40</v>
      </c>
      <c r="S31" s="21">
        <v>44</v>
      </c>
      <c r="T31" s="21">
        <v>47</v>
      </c>
      <c r="U31" s="21">
        <v>55</v>
      </c>
      <c r="V31" s="21">
        <v>62</v>
      </c>
      <c r="W31" s="21">
        <v>69</v>
      </c>
      <c r="X31" s="21">
        <v>75</v>
      </c>
      <c r="Y31" s="21">
        <v>80</v>
      </c>
    </row>
    <row r="32" spans="1:25" x14ac:dyDescent="0.2">
      <c r="A32" s="2">
        <v>55</v>
      </c>
      <c r="B32" s="2">
        <v>52</v>
      </c>
      <c r="D32" s="2">
        <v>55</v>
      </c>
      <c r="E32" s="2">
        <v>44</v>
      </c>
      <c r="G32" s="2">
        <v>60</v>
      </c>
      <c r="H32" s="2">
        <v>52</v>
      </c>
      <c r="K32" s="20" t="s">
        <v>3</v>
      </c>
      <c r="L32" s="21">
        <f>-LN((L31-$E$21)*10^-5/$E$20)</f>
        <v>15.252659671469011</v>
      </c>
      <c r="M32" s="21">
        <f t="shared" ref="M32:Y32" si="4">-LN((M31-$E$21)*10^-5/$E$20)</f>
        <v>15.051988390146558</v>
      </c>
      <c r="N32" s="21">
        <f t="shared" si="4"/>
        <v>14.924154702272252</v>
      </c>
      <c r="O32" s="21">
        <f t="shared" si="4"/>
        <v>14.775734377153288</v>
      </c>
      <c r="P32" s="21">
        <f t="shared" si="4"/>
        <v>14.646522403248586</v>
      </c>
      <c r="Q32" s="21">
        <f t="shared" si="4"/>
        <v>14.532111862062335</v>
      </c>
      <c r="R32" s="21">
        <f t="shared" si="4"/>
        <v>14.454150203024877</v>
      </c>
      <c r="S32" s="21">
        <f t="shared" si="4"/>
        <v>14.358839891402189</v>
      </c>
      <c r="T32" s="21">
        <f t="shared" si="4"/>
        <v>14.292881839471018</v>
      </c>
      <c r="U32" s="21">
        <f t="shared" si="4"/>
        <v>14.135696076451303</v>
      </c>
      <c r="V32" s="21">
        <f t="shared" si="4"/>
        <v>14.01589475757698</v>
      </c>
      <c r="W32" s="21">
        <f t="shared" si="4"/>
        <v>13.908922543120568</v>
      </c>
      <c r="X32" s="21">
        <f t="shared" si="4"/>
        <v>13.825540866935086</v>
      </c>
      <c r="Y32" s="21">
        <f t="shared" si="4"/>
        <v>13.761002297464143</v>
      </c>
    </row>
    <row r="33" spans="1:25" x14ac:dyDescent="0.2">
      <c r="A33" s="2">
        <v>60</v>
      </c>
      <c r="B33" s="2">
        <v>55</v>
      </c>
      <c r="D33" s="2">
        <v>60</v>
      </c>
      <c r="E33" s="2">
        <v>47</v>
      </c>
      <c r="G33" s="2">
        <v>65</v>
      </c>
      <c r="H33" s="2">
        <v>56</v>
      </c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7"/>
    </row>
    <row r="34" spans="1:25" x14ac:dyDescent="0.2">
      <c r="A34" s="2">
        <v>65</v>
      </c>
      <c r="B34" s="2">
        <v>60</v>
      </c>
      <c r="D34" s="2">
        <v>70</v>
      </c>
      <c r="E34" s="2">
        <v>55</v>
      </c>
      <c r="G34" s="2">
        <v>70</v>
      </c>
      <c r="H34" s="2">
        <v>59</v>
      </c>
      <c r="K34" s="20" t="s">
        <v>20</v>
      </c>
      <c r="L34" s="21">
        <v>25</v>
      </c>
      <c r="M34" s="21">
        <v>30</v>
      </c>
      <c r="N34" s="21">
        <v>35</v>
      </c>
      <c r="O34" s="21">
        <v>40</v>
      </c>
      <c r="P34" s="21">
        <v>45</v>
      </c>
      <c r="Q34" s="21">
        <v>50</v>
      </c>
      <c r="R34" s="21">
        <v>55</v>
      </c>
      <c r="S34" s="21">
        <v>60</v>
      </c>
      <c r="T34" s="21">
        <v>65</v>
      </c>
      <c r="U34" s="21">
        <v>70</v>
      </c>
      <c r="V34" s="21">
        <v>80</v>
      </c>
      <c r="W34" s="21">
        <v>90</v>
      </c>
      <c r="X34" s="21">
        <v>100</v>
      </c>
      <c r="Y34" s="28"/>
    </row>
    <row r="35" spans="1:25" x14ac:dyDescent="0.2">
      <c r="A35" s="2">
        <v>70</v>
      </c>
      <c r="B35" s="2">
        <v>63</v>
      </c>
      <c r="D35" s="2">
        <v>80</v>
      </c>
      <c r="E35" s="2">
        <v>62</v>
      </c>
      <c r="G35" s="2">
        <v>80</v>
      </c>
      <c r="H35" s="2">
        <v>67</v>
      </c>
      <c r="K35" s="20" t="s">
        <v>0</v>
      </c>
      <c r="L35" s="21">
        <v>25</v>
      </c>
      <c r="M35" s="21">
        <v>29</v>
      </c>
      <c r="N35" s="21">
        <v>33</v>
      </c>
      <c r="O35" s="21">
        <v>36</v>
      </c>
      <c r="P35" s="21">
        <v>41</v>
      </c>
      <c r="Q35" s="21">
        <v>44</v>
      </c>
      <c r="R35" s="21">
        <v>48</v>
      </c>
      <c r="S35" s="21">
        <v>52</v>
      </c>
      <c r="T35" s="21">
        <v>56</v>
      </c>
      <c r="U35" s="21">
        <v>59</v>
      </c>
      <c r="V35" s="21">
        <v>67</v>
      </c>
      <c r="W35" s="21">
        <v>74</v>
      </c>
      <c r="X35" s="21">
        <v>82</v>
      </c>
      <c r="Y35" s="29"/>
    </row>
    <row r="36" spans="1:25" x14ac:dyDescent="0.2">
      <c r="A36" s="2">
        <v>80</v>
      </c>
      <c r="B36" s="2">
        <v>71</v>
      </c>
      <c r="D36" s="2">
        <v>90</v>
      </c>
      <c r="E36" s="2">
        <v>69</v>
      </c>
      <c r="G36" s="2">
        <v>90</v>
      </c>
      <c r="H36" s="2">
        <v>74</v>
      </c>
      <c r="K36" s="20" t="s">
        <v>3</v>
      </c>
      <c r="L36" s="21">
        <f>-LN((L35-$H$21)*10^-5/$H$20)</f>
        <v>14.924154862272637</v>
      </c>
      <c r="M36" s="21">
        <f t="shared" ref="M36:X36" si="5">-LN((M35-$H$21)*10^-5/$H$20)</f>
        <v>14.775734515084608</v>
      </c>
      <c r="N36" s="21">
        <f t="shared" si="5"/>
        <v>14.646522524460925</v>
      </c>
      <c r="O36" s="21">
        <f t="shared" si="5"/>
        <v>14.559510990905357</v>
      </c>
      <c r="P36" s="21">
        <f t="shared" si="5"/>
        <v>14.42945765262972</v>
      </c>
      <c r="Q36" s="21">
        <f t="shared" si="5"/>
        <v>14.358839982311403</v>
      </c>
      <c r="R36" s="21">
        <f t="shared" si="5"/>
        <v>14.271828487897373</v>
      </c>
      <c r="S36" s="21">
        <f t="shared" si="5"/>
        <v>14.191785680864738</v>
      </c>
      <c r="T36" s="21">
        <f t="shared" si="5"/>
        <v>14.117677623546083</v>
      </c>
      <c r="U36" s="21">
        <f t="shared" si="5"/>
        <v>14.065491814080053</v>
      </c>
      <c r="V36" s="21">
        <f t="shared" si="5"/>
        <v>13.93833651312036</v>
      </c>
      <c r="W36" s="21">
        <f t="shared" si="5"/>
        <v>13.838963951771781</v>
      </c>
      <c r="X36" s="21">
        <f t="shared" si="5"/>
        <v>13.736309715971357</v>
      </c>
      <c r="Y36" s="30"/>
    </row>
    <row r="37" spans="1:25" x14ac:dyDescent="0.2">
      <c r="A37" s="2">
        <v>90</v>
      </c>
      <c r="B37" s="2">
        <v>78</v>
      </c>
      <c r="D37" s="2">
        <v>100</v>
      </c>
      <c r="E37" s="2">
        <v>75</v>
      </c>
      <c r="G37" s="2">
        <v>100</v>
      </c>
      <c r="H37" s="2">
        <v>82</v>
      </c>
    </row>
    <row r="38" spans="1:25" x14ac:dyDescent="0.2">
      <c r="A38" s="2">
        <v>95</v>
      </c>
      <c r="B38" s="2">
        <v>82</v>
      </c>
      <c r="D38" s="2">
        <v>105</v>
      </c>
      <c r="E38" s="2">
        <v>80</v>
      </c>
    </row>
  </sheetData>
  <mergeCells count="8">
    <mergeCell ref="Y34:Y36"/>
    <mergeCell ref="K8:Y8"/>
    <mergeCell ref="K12:Y12"/>
    <mergeCell ref="Y13:Y15"/>
    <mergeCell ref="K4:Y4"/>
    <mergeCell ref="K29:Y29"/>
    <mergeCell ref="K33:Y33"/>
    <mergeCell ref="K25:Y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1) Ppr = 6,3 ∙ 10-5 торр; </vt:lpstr>
      <vt:lpstr>2) Ppr = 5,8 ∙ 10-5 торр; </vt:lpstr>
      <vt:lpstr>3) Ppr = 6,3 ∙ 10-5 торр; </vt:lpstr>
      <vt:lpstr>Результаты</vt:lpstr>
      <vt:lpstr>Таблички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Microsoft Office User</cp:lastModifiedBy>
  <dcterms:created xsi:type="dcterms:W3CDTF">2015-06-05T18:17:20Z</dcterms:created>
  <dcterms:modified xsi:type="dcterms:W3CDTF">2022-03-09T00:55:45Z</dcterms:modified>
</cp:coreProperties>
</file>