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начало" sheetId="1" state="visible" r:id="rId2"/>
    <sheet name="ачх" sheetId="2" state="visible" r:id="rId3"/>
    <sheet name="фчх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<sst xmlns="http://schemas.openxmlformats.org/spreadsheetml/2006/main" count="64" uniqueCount="47">
  <si>
    <t xml:space="preserve">№</t>
  </si>
  <si>
    <t xml:space="preserve">Сn, нФ</t>
  </si>
  <si>
    <t xml:space="preserve">f0, кГц</t>
  </si>
  <si>
    <t xml:space="preserve">U, В</t>
  </si>
  <si>
    <t xml:space="preserve">E, В</t>
  </si>
  <si>
    <t xml:space="preserve">L, мкГн</t>
  </si>
  <si>
    <t xml:space="preserve">ρ, Ом</t>
  </si>
  <si>
    <t xml:space="preserve">Zрез, Ом</t>
  </si>
  <si>
    <t xml:space="preserve">Q</t>
  </si>
  <si>
    <t xml:space="preserve">R∑, Ом</t>
  </si>
  <si>
    <t xml:space="preserve">Rs, Ом</t>
  </si>
  <si>
    <t xml:space="preserve">R_L, Om</t>
  </si>
  <si>
    <t xml:space="preserve">Средние значения</t>
  </si>
  <si>
    <t xml:space="preserve">Среднеквадратичная погрешность</t>
  </si>
  <si>
    <t xml:space="preserve">я пока не поняла что это за число. Такое было на скате. Ёто тао</t>
  </si>
  <si>
    <t xml:space="preserve">параметры установки</t>
  </si>
  <si>
    <t xml:space="preserve">С3</t>
  </si>
  <si>
    <t xml:space="preserve">С4</t>
  </si>
  <si>
    <t xml:space="preserve">f,кГц</t>
  </si>
  <si>
    <t xml:space="preserve">U,В</t>
  </si>
  <si>
    <t xml:space="preserve">f/f_0,</t>
  </si>
  <si>
    <t xml:space="preserve">U/U_0,</t>
  </si>
  <si>
    <t xml:space="preserve">f/f_0</t>
  </si>
  <si>
    <t xml:space="preserve">U/U_0</t>
  </si>
  <si>
    <t xml:space="preserve">Добротность</t>
  </si>
  <si>
    <t xml:space="preserve">с3:</t>
  </si>
  <si>
    <t xml:space="preserve">ширина</t>
  </si>
  <si>
    <t xml:space="preserve">добротность</t>
  </si>
  <si>
    <t xml:space="preserve">ранее добротность</t>
  </si>
  <si>
    <t xml:space="preserve">c3</t>
  </si>
  <si>
    <t xml:space="preserve">c4:</t>
  </si>
  <si>
    <t xml:space="preserve">c4</t>
  </si>
  <si>
    <t xml:space="preserve">f_0=</t>
  </si>
  <si>
    <t xml:space="preserve">U_0=</t>
  </si>
  <si>
    <t xml:space="preserve">Q4</t>
  </si>
  <si>
    <t xml:space="preserve">Q3</t>
  </si>
  <si>
    <t xml:space="preserve">x,cm</t>
  </si>
  <si>
    <t xml:space="preserve">x_0,cm</t>
  </si>
  <si>
    <t xml:space="preserve">x/x_0 (phi)</t>
  </si>
  <si>
    <t xml:space="preserve">phi/pi</t>
  </si>
  <si>
    <t xml:space="preserve">x/x_0(phi)</t>
  </si>
  <si>
    <t xml:space="preserve">добротность </t>
  </si>
  <si>
    <t xml:space="preserve">с3</t>
  </si>
  <si>
    <t xml:space="preserve">с4</t>
  </si>
  <si>
    <t xml:space="preserve">π</t>
  </si>
  <si>
    <t xml:space="preserve">φ</t>
  </si>
  <si>
    <t xml:space="preserve"> можно подгнать либо я фигню сделала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</si>
</sst>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.00"/>
    <numFmt numFmtId="168" formatCode="0.000"/>
    <numFmt numFmtId="169" formatCode="#,##0.0"/>
    <numFmt numFmtId="170" formatCode="#,##0.0000"/>
  </numFmts>
  <fonts count="16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4"/>
      <color rgb="FF808080"/>
      <name val="Calibri"/>
      <family val="2"/>
    </font>
    <font>
      <sz val="9"/>
      <color rgb="FF000000"/>
      <name val="Calibri"/>
      <family val="2"/>
    </font>
    <font>
      <sz val="12"/>
      <color rgb="FF767171"/>
      <name val="Calibri"/>
      <family val="2"/>
      <charset val="204"/>
    </font>
    <font>
      <sz val="12"/>
      <color rgb="FF000000"/>
      <name val="Calibri"/>
      <family val="2"/>
    </font>
    <font>
      <sz val="12"/>
      <color rgb="FF808080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padmaa"/>
      <family val="0"/>
      <charset val="1"/>
    </font>
    <font>
      <sz val="12"/>
      <color rgb="FF00000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7E6E6"/>
      <rgbColor rgb="FF660066"/>
      <rgbColor rgb="FFFF8080"/>
      <rgbColor rgb="FF2A6099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3B3B3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767171"/>
      <rgbColor rgb="FFAFABAB"/>
      <rgbColor rgb="FF004586"/>
      <rgbColor rgb="FF579D1C"/>
      <rgbColor rgb="FF003300"/>
      <rgbColor rgb="FF333300"/>
      <rgbColor rgb="FFFF42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" sz="1400" spc="12" strike="noStrike">
                <a:solidFill>
                  <a:srgbClr val="808080"/>
                </a:solidFill>
                <a:latin typeface="Calibri"/>
              </a:defRPr>
            </a:pPr>
            <a:r>
              <a:rPr b="0" lang="en" sz="1400" spc="12" strike="noStrike">
                <a:solidFill>
                  <a:srgbClr val="808080"/>
                </a:solidFill>
                <a:latin typeface="Calibri"/>
              </a:rPr>
              <a:t>R_L (f)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0.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7"/>
            <c:spPr>
              <a:ln w="9360">
                <a:solidFill>
                  <a:srgbClr val="ed7d31">
                    <a:alpha val="0"/>
                  </a:srgbClr>
                </a:solidFill>
                <a:round/>
              </a:ln>
            </c:spPr>
          </c:errBars>
          <c:xVal>
            <c:numRef>
              <c:f>начало!$C$3:$C$9</c:f>
              <c:numCache>
                <c:formatCode>General</c:formatCode>
                <c:ptCount val="7"/>
                <c:pt idx="0">
                  <c:v>34.4</c:v>
                </c:pt>
                <c:pt idx="1">
                  <c:v>28</c:v>
                </c:pt>
                <c:pt idx="2">
                  <c:v>23.5</c:v>
                </c:pt>
                <c:pt idx="3">
                  <c:v>21.2</c:v>
                </c:pt>
                <c:pt idx="4">
                  <c:v>19.7</c:v>
                </c:pt>
                <c:pt idx="5">
                  <c:v>17.7</c:v>
                </c:pt>
                <c:pt idx="6">
                  <c:v>16.1</c:v>
                </c:pt>
              </c:numCache>
            </c:numRef>
          </c:xVal>
          <c:yVal>
            <c:numRef>
              <c:f>начало!$L$3:$L$9</c:f>
              <c:numCache>
                <c:formatCode>General</c:formatCode>
                <c:ptCount val="7"/>
                <c:pt idx="0">
                  <c:v>5.28040346263683</c:v>
                </c:pt>
                <c:pt idx="1">
                  <c:v>5.3492337748088</c:v>
                </c:pt>
                <c:pt idx="2">
                  <c:v>5.20046260340217</c:v>
                </c:pt>
                <c:pt idx="3">
                  <c:v>5.44593538326686</c:v>
                </c:pt>
                <c:pt idx="4">
                  <c:v>5.42344323396527</c:v>
                </c:pt>
                <c:pt idx="5">
                  <c:v>5.49550876183624</c:v>
                </c:pt>
                <c:pt idx="6">
                  <c:v>5.47032303484188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начало!$L$21:$L$22</c:f>
              <c:numCache>
                <c:formatCode>General</c:formatCode>
                <c:ptCount val="2"/>
                <c:pt idx="0">
                  <c:v>10</c:v>
                </c:pt>
                <c:pt idx="1">
                  <c:v>40</c:v>
                </c:pt>
              </c:numCache>
            </c:numRef>
          </c:xVal>
          <c:yVal>
            <c:numRef>
              <c:f>начало!$K$21:$K$22</c:f>
              <c:numCache>
                <c:formatCode>General</c:formatCode>
                <c:ptCount val="2"/>
                <c:pt idx="0">
                  <c:v>5.4</c:v>
                </c:pt>
                <c:pt idx="1">
                  <c:v>5.4</c:v>
                </c:pt>
              </c:numCache>
            </c:numRef>
          </c:yVal>
          <c:smooth val="1"/>
        </c:ser>
        <c:axId val="61064163"/>
        <c:axId val="66665524"/>
      </c:scatterChart>
      <c:valAx>
        <c:axId val="61064163"/>
        <c:scaling>
          <c:orientation val="minMax"/>
          <c:max val="40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665524"/>
        <c:crosses val="autoZero"/>
        <c:crossBetween val="midCat"/>
      </c:valAx>
      <c:valAx>
        <c:axId val="66665524"/>
        <c:scaling>
          <c:orientation val="minMax"/>
          <c:min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641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200" spc="12" strike="noStrike">
                <a:solidFill>
                  <a:srgbClr val="808080"/>
                </a:solidFill>
                <a:latin typeface="Calibri"/>
              </a:defRPr>
            </a:pPr>
            <a:r>
              <a:rPr b="0" lang="ru-RU" sz="1200" spc="12" strike="noStrike">
                <a:solidFill>
                  <a:srgbClr val="808080"/>
                </a:solidFill>
                <a:latin typeface="Calibri"/>
              </a:rPr>
              <a:t>АЧХ U(f)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"C3"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 w="9360">
              <a:solidFill>
                <a:srgbClr val="4472c4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0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ачх!$B$4:$B$21</c:f>
              <c:numCache>
                <c:formatCode>General</c:formatCode>
                <c:ptCount val="18"/>
                <c:pt idx="0">
                  <c:v>19</c:v>
                </c:pt>
                <c:pt idx="1">
                  <c:v>19.4</c:v>
                </c:pt>
                <c:pt idx="2">
                  <c:v>19.8</c:v>
                </c:pt>
                <c:pt idx="3">
                  <c:v>20.2</c:v>
                </c:pt>
                <c:pt idx="4">
                  <c:v>20.6</c:v>
                </c:pt>
                <c:pt idx="5">
                  <c:v>21</c:v>
                </c:pt>
                <c:pt idx="6">
                  <c:v>21.4</c:v>
                </c:pt>
                <c:pt idx="7">
                  <c:v>21.8</c:v>
                </c:pt>
                <c:pt idx="8">
                  <c:v>22.2</c:v>
                </c:pt>
                <c:pt idx="9">
                  <c:v>22.6</c:v>
                </c:pt>
                <c:pt idx="10">
                  <c:v>23</c:v>
                </c:pt>
                <c:pt idx="11">
                  <c:v>23.4</c:v>
                </c:pt>
                <c:pt idx="12">
                  <c:v>23.8</c:v>
                </c:pt>
                <c:pt idx="13">
                  <c:v>24.2</c:v>
                </c:pt>
                <c:pt idx="14">
                  <c:v>24.6</c:v>
                </c:pt>
                <c:pt idx="15">
                  <c:v>25</c:v>
                </c:pt>
                <c:pt idx="16">
                  <c:v>25.4</c:v>
                </c:pt>
                <c:pt idx="17">
                  <c:v>25.8</c:v>
                </c:pt>
              </c:numCache>
            </c:numRef>
          </c:xVal>
          <c:yVal>
            <c:numRef>
              <c:f>ачх!$C$4:$C$21</c:f>
              <c:numCache>
                <c:formatCode>General</c:formatCode>
                <c:ptCount val="18"/>
                <c:pt idx="0">
                  <c:v>0.157</c:v>
                </c:pt>
                <c:pt idx="1">
                  <c:v>0.159</c:v>
                </c:pt>
                <c:pt idx="2">
                  <c:v>0.167</c:v>
                </c:pt>
                <c:pt idx="3">
                  <c:v>0.179</c:v>
                </c:pt>
                <c:pt idx="4">
                  <c:v>0.196</c:v>
                </c:pt>
                <c:pt idx="5">
                  <c:v>0.215</c:v>
                </c:pt>
                <c:pt idx="6">
                  <c:v>0.242</c:v>
                </c:pt>
                <c:pt idx="7">
                  <c:v>0.284</c:v>
                </c:pt>
                <c:pt idx="8">
                  <c:v>0.342</c:v>
                </c:pt>
                <c:pt idx="9">
                  <c:v>0.426</c:v>
                </c:pt>
                <c:pt idx="10">
                  <c:v>0.572</c:v>
                </c:pt>
                <c:pt idx="11">
                  <c:v>0.749</c:v>
                </c:pt>
                <c:pt idx="12">
                  <c:v>0.735</c:v>
                </c:pt>
                <c:pt idx="13">
                  <c:v>0.549</c:v>
                </c:pt>
                <c:pt idx="14">
                  <c:v>0.373</c:v>
                </c:pt>
                <c:pt idx="15">
                  <c:v>0.277</c:v>
                </c:pt>
                <c:pt idx="16">
                  <c:v>0.213</c:v>
                </c:pt>
                <c:pt idx="17">
                  <c:v>0.171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"C4"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 w="9360">
              <a:solidFill>
                <a:srgbClr val="ed7d31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0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ачх!$G$4:$G$17</c:f>
              <c:numCache>
                <c:formatCode>General</c:formatCode>
                <c:ptCount val="14"/>
                <c:pt idx="0">
                  <c:v>19</c:v>
                </c:pt>
                <c:pt idx="1">
                  <c:v>19.3</c:v>
                </c:pt>
                <c:pt idx="2">
                  <c:v>19.6</c:v>
                </c:pt>
                <c:pt idx="3">
                  <c:v>19.8</c:v>
                </c:pt>
                <c:pt idx="4">
                  <c:v>20.1</c:v>
                </c:pt>
                <c:pt idx="5">
                  <c:v>20.4</c:v>
                </c:pt>
                <c:pt idx="6">
                  <c:v>20.7</c:v>
                </c:pt>
                <c:pt idx="7">
                  <c:v>21.1</c:v>
                </c:pt>
                <c:pt idx="8">
                  <c:v>21.4</c:v>
                </c:pt>
                <c:pt idx="9">
                  <c:v>21.7</c:v>
                </c:pt>
                <c:pt idx="10">
                  <c:v>22</c:v>
                </c:pt>
                <c:pt idx="11">
                  <c:v>22.3</c:v>
                </c:pt>
                <c:pt idx="12">
                  <c:v>22.6</c:v>
                </c:pt>
                <c:pt idx="13">
                  <c:v>22.9</c:v>
                </c:pt>
              </c:numCache>
            </c:numRef>
          </c:xVal>
          <c:yVal>
            <c:numRef>
              <c:f>ачх!$H$4:$H$17</c:f>
              <c:numCache>
                <c:formatCode>General</c:formatCode>
                <c:ptCount val="14"/>
                <c:pt idx="0">
                  <c:v>0.206</c:v>
                </c:pt>
                <c:pt idx="1">
                  <c:v>0.226</c:v>
                </c:pt>
                <c:pt idx="2">
                  <c:v>0.25</c:v>
                </c:pt>
                <c:pt idx="3">
                  <c:v>0.277</c:v>
                </c:pt>
                <c:pt idx="4">
                  <c:v>0.318</c:v>
                </c:pt>
                <c:pt idx="5">
                  <c:v>0.379</c:v>
                </c:pt>
                <c:pt idx="6">
                  <c:v>0.467</c:v>
                </c:pt>
                <c:pt idx="7">
                  <c:v>0.619</c:v>
                </c:pt>
                <c:pt idx="8">
                  <c:v>0.641</c:v>
                </c:pt>
                <c:pt idx="9">
                  <c:v>0.527</c:v>
                </c:pt>
                <c:pt idx="10">
                  <c:v>0.38</c:v>
                </c:pt>
                <c:pt idx="11">
                  <c:v>0.298</c:v>
                </c:pt>
                <c:pt idx="12">
                  <c:v>0.236</c:v>
                </c:pt>
                <c:pt idx="13">
                  <c:v>0.189</c:v>
                </c:pt>
              </c:numCache>
            </c:numRef>
          </c:yVal>
          <c:smooth val="0"/>
        </c:ser>
        <c:axId val="6459667"/>
        <c:axId val="59614398"/>
      </c:scatterChart>
      <c:valAx>
        <c:axId val="6459667"/>
        <c:scaling>
          <c:orientation val="minMax"/>
          <c:min val="1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614398"/>
        <c:crosses val="autoZero"/>
        <c:crossBetween val="midCat"/>
      </c:valAx>
      <c:valAx>
        <c:axId val="596143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5966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200" spc="12" strike="noStrike">
                <a:solidFill>
                  <a:srgbClr val="808080"/>
                </a:solidFill>
                <a:latin typeface="Calibri"/>
              </a:defRPr>
            </a:pPr>
            <a:r>
              <a:rPr b="0" lang="ru-RU" sz="1200" spc="12" strike="noStrike">
                <a:solidFill>
                  <a:srgbClr val="808080"/>
                </a:solidFill>
                <a:latin typeface="Calibri"/>
              </a:rPr>
              <a:t>АЧХ U/U_0(f/f_0)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"C3"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767171"/>
            </a:solidFill>
            <a:ln w="19080">
              <a:solidFill>
                <a:srgbClr val="76717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7671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0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ачх!$D$4:$D$21</c:f>
              <c:numCache>
                <c:formatCode>General</c:formatCode>
                <c:ptCount val="18"/>
                <c:pt idx="0">
                  <c:v>0.805084745762712</c:v>
                </c:pt>
                <c:pt idx="1">
                  <c:v>0.822033898305085</c:v>
                </c:pt>
                <c:pt idx="2">
                  <c:v>0.838983050847458</c:v>
                </c:pt>
                <c:pt idx="3">
                  <c:v>0.85593220338983</c:v>
                </c:pt>
                <c:pt idx="4">
                  <c:v>0.872881355932203</c:v>
                </c:pt>
                <c:pt idx="5">
                  <c:v>0.889830508474576</c:v>
                </c:pt>
                <c:pt idx="6">
                  <c:v>0.906779661016949</c:v>
                </c:pt>
                <c:pt idx="7">
                  <c:v>0.923728813559322</c:v>
                </c:pt>
                <c:pt idx="8">
                  <c:v>0.940677966101695</c:v>
                </c:pt>
                <c:pt idx="9">
                  <c:v>0.957627118644068</c:v>
                </c:pt>
                <c:pt idx="10">
                  <c:v>0.974576271186441</c:v>
                </c:pt>
                <c:pt idx="11">
                  <c:v>0.991525423728814</c:v>
                </c:pt>
                <c:pt idx="12">
                  <c:v>1.00847457627119</c:v>
                </c:pt>
                <c:pt idx="13">
                  <c:v>1.02542372881356</c:v>
                </c:pt>
                <c:pt idx="14">
                  <c:v>1.04237288135593</c:v>
                </c:pt>
                <c:pt idx="15">
                  <c:v>1.05932203389831</c:v>
                </c:pt>
                <c:pt idx="16">
                  <c:v>1.07627118644068</c:v>
                </c:pt>
                <c:pt idx="17">
                  <c:v>1.09322033898305</c:v>
                </c:pt>
              </c:numCache>
            </c:numRef>
          </c:xVal>
          <c:yVal>
            <c:numRef>
              <c:f>ачх!$E$4:$E$21</c:f>
              <c:numCache>
                <c:formatCode>General</c:formatCode>
                <c:ptCount val="18"/>
                <c:pt idx="0">
                  <c:v>0.209333333333333</c:v>
                </c:pt>
                <c:pt idx="1">
                  <c:v>0.212</c:v>
                </c:pt>
                <c:pt idx="2">
                  <c:v>0.222666666666667</c:v>
                </c:pt>
                <c:pt idx="3">
                  <c:v>0.238666666666667</c:v>
                </c:pt>
                <c:pt idx="4">
                  <c:v>0.261333333333333</c:v>
                </c:pt>
                <c:pt idx="5">
                  <c:v>0.286666666666667</c:v>
                </c:pt>
                <c:pt idx="6">
                  <c:v>0.322666666666667</c:v>
                </c:pt>
                <c:pt idx="7">
                  <c:v>0.378666666666667</c:v>
                </c:pt>
                <c:pt idx="8">
                  <c:v>0.456</c:v>
                </c:pt>
                <c:pt idx="9">
                  <c:v>0.568</c:v>
                </c:pt>
                <c:pt idx="10">
                  <c:v>0.762666666666667</c:v>
                </c:pt>
                <c:pt idx="11">
                  <c:v>0.998666666666667</c:v>
                </c:pt>
                <c:pt idx="12">
                  <c:v>0.98</c:v>
                </c:pt>
                <c:pt idx="13">
                  <c:v>0.732</c:v>
                </c:pt>
                <c:pt idx="14">
                  <c:v>0.497333333333333</c:v>
                </c:pt>
                <c:pt idx="15">
                  <c:v>0.369333333333333</c:v>
                </c:pt>
                <c:pt idx="16">
                  <c:v>0.284</c:v>
                </c:pt>
                <c:pt idx="17">
                  <c:v>0.228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"C4"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0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ачх!$I$4:$I$17</c:f>
              <c:numCache>
                <c:formatCode>General</c:formatCode>
                <c:ptCount val="14"/>
                <c:pt idx="0">
                  <c:v>0.88785046728972</c:v>
                </c:pt>
                <c:pt idx="1">
                  <c:v>0.901869158878505</c:v>
                </c:pt>
                <c:pt idx="2">
                  <c:v>0.91588785046729</c:v>
                </c:pt>
                <c:pt idx="3">
                  <c:v>0.925233644859813</c:v>
                </c:pt>
                <c:pt idx="4">
                  <c:v>0.939252336448598</c:v>
                </c:pt>
                <c:pt idx="5">
                  <c:v>0.953271028037383</c:v>
                </c:pt>
                <c:pt idx="6">
                  <c:v>0.967289719626168</c:v>
                </c:pt>
                <c:pt idx="7">
                  <c:v>0.985981308411215</c:v>
                </c:pt>
                <c:pt idx="8">
                  <c:v>1</c:v>
                </c:pt>
                <c:pt idx="9">
                  <c:v>1.01401869158879</c:v>
                </c:pt>
                <c:pt idx="10">
                  <c:v>1.02803738317757</c:v>
                </c:pt>
                <c:pt idx="11">
                  <c:v>1.04205607476636</c:v>
                </c:pt>
                <c:pt idx="12">
                  <c:v>1.05607476635514</c:v>
                </c:pt>
                <c:pt idx="13">
                  <c:v>1.07009345794393</c:v>
                </c:pt>
              </c:numCache>
            </c:numRef>
          </c:xVal>
          <c:yVal>
            <c:numRef>
              <c:f>ачх!$J$4:$J$17</c:f>
              <c:numCache>
                <c:formatCode>General</c:formatCode>
                <c:ptCount val="14"/>
                <c:pt idx="0">
                  <c:v>0.316923076923077</c:v>
                </c:pt>
                <c:pt idx="1">
                  <c:v>0.347692307692308</c:v>
                </c:pt>
                <c:pt idx="2">
                  <c:v>0.384615384615385</c:v>
                </c:pt>
                <c:pt idx="3">
                  <c:v>0.426153846153846</c:v>
                </c:pt>
                <c:pt idx="4">
                  <c:v>0.489230769230769</c:v>
                </c:pt>
                <c:pt idx="5">
                  <c:v>0.583076923076923</c:v>
                </c:pt>
                <c:pt idx="6">
                  <c:v>0.718461538461539</c:v>
                </c:pt>
                <c:pt idx="7">
                  <c:v>0.952307692307692</c:v>
                </c:pt>
                <c:pt idx="8">
                  <c:v>0.986153846153846</c:v>
                </c:pt>
                <c:pt idx="9">
                  <c:v>0.810769230769231</c:v>
                </c:pt>
                <c:pt idx="10">
                  <c:v>0.584615384615385</c:v>
                </c:pt>
                <c:pt idx="11">
                  <c:v>0.458461538461538</c:v>
                </c:pt>
                <c:pt idx="12">
                  <c:v>0.363076923076923</c:v>
                </c:pt>
                <c:pt idx="13">
                  <c:v>0.290769230769231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ачх!$L$4:$L$5</c:f>
              <c:numCache>
                <c:formatCode>General</c:formatCode>
                <c:ptCount val="2"/>
                <c:pt idx="0">
                  <c:v>0.75</c:v>
                </c:pt>
                <c:pt idx="1">
                  <c:v>1.15</c:v>
                </c:pt>
              </c:numCache>
            </c:numRef>
          </c:xVal>
          <c:yVal>
            <c:numRef>
              <c:f>ачх!$K$4:$K$5</c:f>
              <c:numCache>
                <c:formatCode>General</c:formatCode>
                <c:ptCount val="2"/>
                <c:pt idx="0">
                  <c:v>0.707</c:v>
                </c:pt>
                <c:pt idx="1">
                  <c:v>0.707</c:v>
                </c:pt>
              </c:numCache>
            </c:numRef>
          </c:yVal>
          <c:smooth val="0"/>
        </c:ser>
        <c:axId val="68164892"/>
        <c:axId val="4697909"/>
      </c:scatterChart>
      <c:valAx>
        <c:axId val="68164892"/>
        <c:scaling>
          <c:orientation val="minMax"/>
          <c:max val="1.15"/>
          <c:min val="0.7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0" sourceLinked="0"/>
        <c:majorTickMark val="none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97909"/>
        <c:crosses val="autoZero"/>
        <c:crossBetween val="midCat"/>
      </c:valAx>
      <c:valAx>
        <c:axId val="46979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16489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АЧХ для С3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tar"/>
            <c:size val="15"/>
            <c:spPr>
              <a:solidFill>
                <a:srgbClr val="004586"/>
              </a:solidFill>
            </c:spPr>
          </c:marker>
          <c:dPt>
            <c:idx val="9"/>
            <c:marker>
              <c:symbol val="star"/>
              <c:size val="15"/>
              <c:spPr>
                <a:solidFill>
                  <a:srgbClr val="004586"/>
                </a:solidFill>
              </c:spPr>
            </c:marker>
          </c:dPt>
          <c:dPt>
            <c:idx val="10"/>
            <c:marker>
              <c:symbol val="star"/>
              <c:size val="15"/>
              <c:spPr>
                <a:solidFill>
                  <a:srgbClr val="004586"/>
                </a:solidFill>
              </c:spPr>
            </c:marker>
          </c:dPt>
          <c:dLbls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ачх!$B$4:$B$21</c:f>
              <c:numCache>
                <c:formatCode>General</c:formatCode>
                <c:ptCount val="18"/>
                <c:pt idx="0">
                  <c:v>19</c:v>
                </c:pt>
                <c:pt idx="1">
                  <c:v>19.4</c:v>
                </c:pt>
                <c:pt idx="2">
                  <c:v>19.8</c:v>
                </c:pt>
                <c:pt idx="3">
                  <c:v>20.2</c:v>
                </c:pt>
                <c:pt idx="4">
                  <c:v>20.6</c:v>
                </c:pt>
                <c:pt idx="5">
                  <c:v>21</c:v>
                </c:pt>
                <c:pt idx="6">
                  <c:v>21.4</c:v>
                </c:pt>
                <c:pt idx="7">
                  <c:v>21.8</c:v>
                </c:pt>
                <c:pt idx="8">
                  <c:v>22.2</c:v>
                </c:pt>
                <c:pt idx="9">
                  <c:v>22.6</c:v>
                </c:pt>
                <c:pt idx="10">
                  <c:v>23</c:v>
                </c:pt>
                <c:pt idx="11">
                  <c:v>23.4</c:v>
                </c:pt>
                <c:pt idx="12">
                  <c:v>23.8</c:v>
                </c:pt>
                <c:pt idx="13">
                  <c:v>24.2</c:v>
                </c:pt>
                <c:pt idx="14">
                  <c:v>24.6</c:v>
                </c:pt>
                <c:pt idx="15">
                  <c:v>25</c:v>
                </c:pt>
                <c:pt idx="16">
                  <c:v>25.4</c:v>
                </c:pt>
                <c:pt idx="17">
                  <c:v>25.8</c:v>
                </c:pt>
              </c:numCache>
            </c:numRef>
          </c:xVal>
          <c:yVal>
            <c:numRef>
              <c:f>ачх!$C$4:$C$21</c:f>
              <c:numCache>
                <c:formatCode>General</c:formatCode>
                <c:ptCount val="18"/>
                <c:pt idx="0">
                  <c:v>0.157</c:v>
                </c:pt>
                <c:pt idx="1">
                  <c:v>0.159</c:v>
                </c:pt>
                <c:pt idx="2">
                  <c:v>0.167</c:v>
                </c:pt>
                <c:pt idx="3">
                  <c:v>0.179</c:v>
                </c:pt>
                <c:pt idx="4">
                  <c:v>0.196</c:v>
                </c:pt>
                <c:pt idx="5">
                  <c:v>0.215</c:v>
                </c:pt>
                <c:pt idx="6">
                  <c:v>0.242</c:v>
                </c:pt>
                <c:pt idx="7">
                  <c:v>0.284</c:v>
                </c:pt>
                <c:pt idx="8">
                  <c:v>0.342</c:v>
                </c:pt>
                <c:pt idx="9">
                  <c:v>0.426</c:v>
                </c:pt>
                <c:pt idx="10">
                  <c:v>0.572</c:v>
                </c:pt>
                <c:pt idx="11">
                  <c:v>0.749</c:v>
                </c:pt>
                <c:pt idx="12">
                  <c:v>0.735</c:v>
                </c:pt>
                <c:pt idx="13">
                  <c:v>0.549</c:v>
                </c:pt>
                <c:pt idx="14">
                  <c:v>0.373</c:v>
                </c:pt>
                <c:pt idx="15">
                  <c:v>0.277</c:v>
                </c:pt>
                <c:pt idx="16">
                  <c:v>0.213</c:v>
                </c:pt>
                <c:pt idx="17">
                  <c:v>0.171</c:v>
                </c:pt>
              </c:numCache>
            </c:numRef>
          </c:yVal>
          <c:smooth val="0"/>
        </c:ser>
        <c:axId val="77559872"/>
        <c:axId val="85879464"/>
      </c:scatterChart>
      <c:valAx>
        <c:axId val="7755987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Частота С3, кГц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79464"/>
        <c:crosses val="autoZero"/>
        <c:crossBetween val="between"/>
      </c:valAx>
      <c:valAx>
        <c:axId val="858794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Напряжниена С3, 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5987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АЧХ для С4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tar"/>
            <c:size val="15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ачх!$G$4:$G$17</c:f>
              <c:numCache>
                <c:formatCode>General</c:formatCode>
                <c:ptCount val="14"/>
                <c:pt idx="0">
                  <c:v>19</c:v>
                </c:pt>
                <c:pt idx="1">
                  <c:v>19.3</c:v>
                </c:pt>
                <c:pt idx="2">
                  <c:v>19.6</c:v>
                </c:pt>
                <c:pt idx="3">
                  <c:v>19.8</c:v>
                </c:pt>
                <c:pt idx="4">
                  <c:v>20.1</c:v>
                </c:pt>
                <c:pt idx="5">
                  <c:v>20.4</c:v>
                </c:pt>
                <c:pt idx="6">
                  <c:v>20.7</c:v>
                </c:pt>
                <c:pt idx="7">
                  <c:v>21.1</c:v>
                </c:pt>
                <c:pt idx="8">
                  <c:v>21.4</c:v>
                </c:pt>
                <c:pt idx="9">
                  <c:v>21.7</c:v>
                </c:pt>
                <c:pt idx="10">
                  <c:v>22</c:v>
                </c:pt>
                <c:pt idx="11">
                  <c:v>22.3</c:v>
                </c:pt>
                <c:pt idx="12">
                  <c:v>22.6</c:v>
                </c:pt>
                <c:pt idx="13">
                  <c:v>22.9</c:v>
                </c:pt>
              </c:numCache>
            </c:numRef>
          </c:xVal>
          <c:yVal>
            <c:numRef>
              <c:f>ачх!$H$4:$H$17</c:f>
              <c:numCache>
                <c:formatCode>General</c:formatCode>
                <c:ptCount val="14"/>
                <c:pt idx="0">
                  <c:v>0.206</c:v>
                </c:pt>
                <c:pt idx="1">
                  <c:v>0.226</c:v>
                </c:pt>
                <c:pt idx="2">
                  <c:v>0.25</c:v>
                </c:pt>
                <c:pt idx="3">
                  <c:v>0.277</c:v>
                </c:pt>
                <c:pt idx="4">
                  <c:v>0.318</c:v>
                </c:pt>
                <c:pt idx="5">
                  <c:v>0.379</c:v>
                </c:pt>
                <c:pt idx="6">
                  <c:v>0.467</c:v>
                </c:pt>
                <c:pt idx="7">
                  <c:v>0.619</c:v>
                </c:pt>
                <c:pt idx="8">
                  <c:v>0.641</c:v>
                </c:pt>
                <c:pt idx="9">
                  <c:v>0.527</c:v>
                </c:pt>
                <c:pt idx="10">
                  <c:v>0.38</c:v>
                </c:pt>
                <c:pt idx="11">
                  <c:v>0.298</c:v>
                </c:pt>
                <c:pt idx="12">
                  <c:v>0.236</c:v>
                </c:pt>
                <c:pt idx="13">
                  <c:v>0.189</c:v>
                </c:pt>
              </c:numCache>
            </c:numRef>
          </c:yVal>
          <c:smooth val="0"/>
        </c:ser>
        <c:axId val="46015565"/>
        <c:axId val="87839794"/>
      </c:scatterChart>
      <c:valAx>
        <c:axId val="4601556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Частота С4, кГц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39794"/>
        <c:crosses val="autoZero"/>
        <c:crossBetween val="midCat"/>
      </c:valAx>
      <c:valAx>
        <c:axId val="878397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Напряжение на С4, 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155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latin typeface="Arial"/>
              </a:defRPr>
            </a:pPr>
            <a:r>
              <a:rPr b="0" sz="1100" spc="-1" strike="noStrike">
                <a:latin typeface="Arial"/>
              </a:rPr>
              <a:t>АЧХ для С3 и С4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80924113589"/>
          <c:y val="0.109723111965264"/>
          <c:w val="0.858414888496711"/>
          <c:h val="0.70560182219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c_4</c:f>
              <c:strCache>
                <c:ptCount val="1"/>
                <c:pt idx="0">
                  <c:v>c_4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prstDash val="lgDash"/>
              <a:round/>
            </a:ln>
          </c:spPr>
          <c:marker>
            <c:symbol val="diamond"/>
            <c:size val="10"/>
            <c:spPr>
              <a:solidFill>
                <a:srgbClr val="ff420e"/>
              </a:solidFill>
            </c:spPr>
          </c:marker>
          <c:dPt>
            <c:idx val="6"/>
            <c:marker>
              <c:symbol val="diamond"/>
              <c:size val="10"/>
              <c:spPr>
                <a:solidFill>
                  <a:srgbClr val="ff420e"/>
                </a:solidFill>
              </c:spPr>
            </c:marke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ачх!$I$4:$I$17</c:f>
              <c:numCache>
                <c:formatCode>General</c:formatCode>
                <c:ptCount val="14"/>
                <c:pt idx="0">
                  <c:v>0.88785046728972</c:v>
                </c:pt>
                <c:pt idx="1">
                  <c:v>0.901869158878505</c:v>
                </c:pt>
                <c:pt idx="2">
                  <c:v>0.91588785046729</c:v>
                </c:pt>
                <c:pt idx="3">
                  <c:v>0.925233644859813</c:v>
                </c:pt>
                <c:pt idx="4">
                  <c:v>0.939252336448598</c:v>
                </c:pt>
                <c:pt idx="5">
                  <c:v>0.953271028037383</c:v>
                </c:pt>
                <c:pt idx="6">
                  <c:v>0.967289719626168</c:v>
                </c:pt>
                <c:pt idx="7">
                  <c:v>0.985981308411215</c:v>
                </c:pt>
                <c:pt idx="8">
                  <c:v>1</c:v>
                </c:pt>
                <c:pt idx="9">
                  <c:v>1.01401869158879</c:v>
                </c:pt>
                <c:pt idx="10">
                  <c:v>1.02803738317757</c:v>
                </c:pt>
                <c:pt idx="11">
                  <c:v>1.04205607476636</c:v>
                </c:pt>
                <c:pt idx="12">
                  <c:v>1.05607476635514</c:v>
                </c:pt>
                <c:pt idx="13">
                  <c:v>1.07009345794393</c:v>
                </c:pt>
              </c:numCache>
            </c:numRef>
          </c:xVal>
          <c:yVal>
            <c:numRef>
              <c:f>ачх!$J$4:$J$17</c:f>
              <c:numCache>
                <c:formatCode>General</c:formatCode>
                <c:ptCount val="14"/>
                <c:pt idx="0">
                  <c:v>0.316923076923077</c:v>
                </c:pt>
                <c:pt idx="1">
                  <c:v>0.347692307692308</c:v>
                </c:pt>
                <c:pt idx="2">
                  <c:v>0.384615384615385</c:v>
                </c:pt>
                <c:pt idx="3">
                  <c:v>0.426153846153846</c:v>
                </c:pt>
                <c:pt idx="4">
                  <c:v>0.489230769230769</c:v>
                </c:pt>
                <c:pt idx="5">
                  <c:v>0.583076923076923</c:v>
                </c:pt>
                <c:pt idx="6">
                  <c:v>0.718461538461539</c:v>
                </c:pt>
                <c:pt idx="7">
                  <c:v>0.952307692307692</c:v>
                </c:pt>
                <c:pt idx="8">
                  <c:v>0.986153846153846</c:v>
                </c:pt>
                <c:pt idx="9">
                  <c:v>0.810769230769231</c:v>
                </c:pt>
                <c:pt idx="10">
                  <c:v>0.584615384615385</c:v>
                </c:pt>
                <c:pt idx="11">
                  <c:v>0.458461538461538</c:v>
                </c:pt>
                <c:pt idx="12">
                  <c:v>0.363076923076923</c:v>
                </c:pt>
                <c:pt idx="13">
                  <c:v>0.290769230769231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000000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ачх!$O$45:$O$46</c:f>
              <c:numCache>
                <c:formatCode>General</c:formatCode>
                <c:ptCount val="2"/>
                <c:pt idx="0">
                  <c:v>0.8</c:v>
                </c:pt>
                <c:pt idx="1">
                  <c:v>1.1</c:v>
                </c:pt>
              </c:numCache>
            </c:numRef>
          </c:xVal>
          <c:yVal>
            <c:numRef>
              <c:f>ачх!$N$45:$N$46</c:f>
              <c:numCache>
                <c:formatCode>General</c:formatCode>
                <c:ptCount val="2"/>
                <c:pt idx="0">
                  <c:v>0.707</c:v>
                </c:pt>
                <c:pt idx="1">
                  <c:v>0.707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c_3</c:f>
              <c:strCache>
                <c:ptCount val="1"/>
                <c:pt idx="0">
                  <c:v>c_3</c:v>
                </c:pt>
              </c:strCache>
            </c:strRef>
          </c:tx>
          <c:spPr>
            <a:solidFill>
              <a:srgbClr val="2a6099"/>
            </a:solidFill>
            <a:ln w="9000">
              <a:solidFill>
                <a:srgbClr val="2a6099"/>
              </a:solidFill>
              <a:prstDash val="sysDot"/>
              <a:round/>
            </a:ln>
          </c:spPr>
          <c:marker>
            <c:symbol val="x"/>
            <c:size val="10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ачх!$D$4:$D$21</c:f>
              <c:numCache>
                <c:formatCode>General</c:formatCode>
                <c:ptCount val="18"/>
                <c:pt idx="0">
                  <c:v>0.805084745762712</c:v>
                </c:pt>
                <c:pt idx="1">
                  <c:v>0.822033898305085</c:v>
                </c:pt>
                <c:pt idx="2">
                  <c:v>0.838983050847458</c:v>
                </c:pt>
                <c:pt idx="3">
                  <c:v>0.85593220338983</c:v>
                </c:pt>
                <c:pt idx="4">
                  <c:v>0.872881355932203</c:v>
                </c:pt>
                <c:pt idx="5">
                  <c:v>0.889830508474576</c:v>
                </c:pt>
                <c:pt idx="6">
                  <c:v>0.906779661016949</c:v>
                </c:pt>
                <c:pt idx="7">
                  <c:v>0.923728813559322</c:v>
                </c:pt>
                <c:pt idx="8">
                  <c:v>0.940677966101695</c:v>
                </c:pt>
                <c:pt idx="9">
                  <c:v>0.957627118644068</c:v>
                </c:pt>
                <c:pt idx="10">
                  <c:v>0.974576271186441</c:v>
                </c:pt>
                <c:pt idx="11">
                  <c:v>0.991525423728814</c:v>
                </c:pt>
                <c:pt idx="12">
                  <c:v>1.00847457627119</c:v>
                </c:pt>
                <c:pt idx="13">
                  <c:v>1.02542372881356</c:v>
                </c:pt>
                <c:pt idx="14">
                  <c:v>1.04237288135593</c:v>
                </c:pt>
                <c:pt idx="15">
                  <c:v>1.05932203389831</c:v>
                </c:pt>
                <c:pt idx="16">
                  <c:v>1.07627118644068</c:v>
                </c:pt>
                <c:pt idx="17">
                  <c:v>1.09322033898305</c:v>
                </c:pt>
              </c:numCache>
            </c:numRef>
          </c:xVal>
          <c:yVal>
            <c:numRef>
              <c:f>ачх!$E$4:$E$21</c:f>
              <c:numCache>
                <c:formatCode>General</c:formatCode>
                <c:ptCount val="18"/>
                <c:pt idx="0">
                  <c:v>0.209333333333333</c:v>
                </c:pt>
                <c:pt idx="1">
                  <c:v>0.212</c:v>
                </c:pt>
                <c:pt idx="2">
                  <c:v>0.222666666666667</c:v>
                </c:pt>
                <c:pt idx="3">
                  <c:v>0.238666666666667</c:v>
                </c:pt>
                <c:pt idx="4">
                  <c:v>0.261333333333333</c:v>
                </c:pt>
                <c:pt idx="5">
                  <c:v>0.286666666666667</c:v>
                </c:pt>
                <c:pt idx="6">
                  <c:v>0.322666666666667</c:v>
                </c:pt>
                <c:pt idx="7">
                  <c:v>0.378666666666667</c:v>
                </c:pt>
                <c:pt idx="8">
                  <c:v>0.456</c:v>
                </c:pt>
                <c:pt idx="9">
                  <c:v>0.568</c:v>
                </c:pt>
                <c:pt idx="10">
                  <c:v>0.762666666666667</c:v>
                </c:pt>
                <c:pt idx="11">
                  <c:v>0.998666666666667</c:v>
                </c:pt>
                <c:pt idx="12">
                  <c:v>0.98</c:v>
                </c:pt>
                <c:pt idx="13">
                  <c:v>0.732</c:v>
                </c:pt>
                <c:pt idx="14">
                  <c:v>0.497333333333333</c:v>
                </c:pt>
                <c:pt idx="15">
                  <c:v>0.369333333333333</c:v>
                </c:pt>
                <c:pt idx="16">
                  <c:v>0.284</c:v>
                </c:pt>
                <c:pt idx="17">
                  <c:v>0.228</c:v>
                </c:pt>
              </c:numCache>
            </c:numRef>
          </c:yVal>
          <c:smooth val="0"/>
        </c:ser>
        <c:axId val="13403237"/>
        <c:axId val="4505684"/>
      </c:scatterChart>
      <c:valAx>
        <c:axId val="13403237"/>
        <c:scaling>
          <c:orientation val="minMax"/>
          <c:max val="1.1"/>
          <c:min val="0.8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f/fo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5684"/>
        <c:crossesAt val="0"/>
        <c:crossBetween val="midCat"/>
        <c:majorUnit val="0.005"/>
        <c:minorUnit val="0.005"/>
      </c:valAx>
      <c:valAx>
        <c:axId val="4505684"/>
        <c:scaling>
          <c:orientation val="minMax"/>
          <c:max val="1"/>
          <c:min val="0.2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U/Uo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0323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648844858013798"/>
          <c:y val="0.896220371556694"/>
          <c:w val="0.311086154339804"/>
          <c:h val="0.06619688234038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200" spc="12" strike="noStrike">
                <a:solidFill>
                  <a:srgbClr val="808080"/>
                </a:solidFill>
                <a:latin typeface="Calibri"/>
              </a:defRPr>
            </a:pPr>
            <a:r>
              <a:rPr b="0" lang="ru-RU" sz="1200" spc="12" strike="noStrike">
                <a:solidFill>
                  <a:srgbClr val="808080"/>
                </a:solidFill>
                <a:latin typeface="Calibri"/>
              </a:rPr>
              <a:t>ФЧХ для С3 и С4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"C3"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afabab"/>
            </a:solidFill>
            <a:ln w="19080">
              <a:solidFill>
                <a:srgbClr val="afabab"/>
              </a:solidFill>
              <a:round/>
            </a:ln>
          </c:spPr>
          <c:marker>
            <c:symbol val="square"/>
            <c:size val="8"/>
            <c:spPr>
              <a:solidFill>
                <a:srgbClr val="afabab"/>
              </a:solidFill>
            </c:spPr>
          </c:marker>
          <c:dPt>
            <c:idx val="4"/>
            <c:marker>
              <c:symbol val="square"/>
              <c:size val="13"/>
              <c:spPr>
                <a:solidFill>
                  <a:srgbClr val="afabab"/>
                </a:solidFill>
              </c:spPr>
            </c:marker>
          </c:dPt>
          <c:dLbls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фчх!$C$11:$C$20</c:f>
              <c:numCache>
                <c:formatCode>General</c:formatCode>
                <c:ptCount val="10"/>
                <c:pt idx="0">
                  <c:v>0.923728813559322</c:v>
                </c:pt>
                <c:pt idx="1">
                  <c:v>0.940677966101695</c:v>
                </c:pt>
                <c:pt idx="2">
                  <c:v>0.957627118644068</c:v>
                </c:pt>
                <c:pt idx="3">
                  <c:v>0.974576271186441</c:v>
                </c:pt>
                <c:pt idx="4">
                  <c:v>0.991525423728814</c:v>
                </c:pt>
                <c:pt idx="5">
                  <c:v>1.00847457627119</c:v>
                </c:pt>
                <c:pt idx="6">
                  <c:v>1.02542372881356</c:v>
                </c:pt>
                <c:pt idx="7">
                  <c:v>1.04237288135593</c:v>
                </c:pt>
                <c:pt idx="8">
                  <c:v>1.05932203389831</c:v>
                </c:pt>
                <c:pt idx="9">
                  <c:v>1.07627118644068</c:v>
                </c:pt>
              </c:numCache>
            </c:numRef>
          </c:xVal>
          <c:yVal>
            <c:numRef>
              <c:f>фчх!$G$11:$G$20</c:f>
              <c:numCache>
                <c:formatCode>General</c:formatCode>
                <c:ptCount val="10"/>
                <c:pt idx="0">
                  <c:v>0.155768667706961</c:v>
                </c:pt>
                <c:pt idx="1">
                  <c:v>0.152235162957465</c:v>
                </c:pt>
                <c:pt idx="2">
                  <c:v>0.127323954473516</c:v>
                </c:pt>
                <c:pt idx="3">
                  <c:v>0.111038332389694</c:v>
                </c:pt>
                <c:pt idx="4">
                  <c:v>0.0606304545111982</c:v>
                </c:pt>
                <c:pt idx="5">
                  <c:v>0.0378940340694989</c:v>
                </c:pt>
                <c:pt idx="6">
                  <c:v>0.0518178884485241</c:v>
                </c:pt>
                <c:pt idx="7">
                  <c:v>0.0757880681389978</c:v>
                </c:pt>
                <c:pt idx="8">
                  <c:v>0.0909456817667973</c:v>
                </c:pt>
                <c:pt idx="9">
                  <c:v>0.103450713009732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"-pi/4"</c:f>
              <c:strCache>
                <c:ptCount val="1"/>
                <c:pt idx="0">
                  <c:v>-pi/4</c:v>
                </c:pt>
              </c:strCache>
            </c:strRef>
          </c:tx>
          <c:spPr>
            <a:solidFill>
              <a:srgbClr val="579d1c"/>
            </a:solidFill>
            <a:ln w="9000">
              <a:solidFill>
                <a:srgbClr val="579d1c"/>
              </a:solidFill>
              <a:prstDash val="sysDash"/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фчх!$N$20:$N$21</c:f>
              <c:numCache>
                <c:formatCode>General</c:formatCode>
                <c:ptCount val="2"/>
                <c:pt idx="0">
                  <c:v>0.9</c:v>
                </c:pt>
                <c:pt idx="1">
                  <c:v>1.08</c:v>
                </c:pt>
              </c:numCache>
            </c:numRef>
          </c:xVal>
          <c:yVal>
            <c:numRef>
              <c:f>фчх!$M$20:$M$21</c:f>
              <c:numCache>
                <c:formatCode>General</c:formatCode>
                <c:ptCount val="2"/>
                <c:pt idx="0">
                  <c:v>0.1275</c:v>
                </c:pt>
                <c:pt idx="1">
                  <c:v>0.1275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"pi/4"</c:f>
              <c:strCache>
                <c:ptCount val="1"/>
                <c:pt idx="0">
                  <c:v>pi/4</c:v>
                </c:pt>
              </c:strCache>
            </c:strRef>
          </c:tx>
          <c:spPr>
            <a:solidFill>
              <a:srgbClr val="81d41a"/>
            </a:solidFill>
            <a:ln w="9000">
              <a:solidFill>
                <a:srgbClr val="81d41a"/>
              </a:solidFill>
              <a:prstDash val="sysDash"/>
              <a:round/>
            </a:ln>
          </c:spPr>
          <c:marker>
            <c:symbol val="triangle"/>
            <c:size val="8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фчх!$N$23:$N$24</c:f>
              <c:numCache>
                <c:formatCode>General</c:formatCode>
                <c:ptCount val="2"/>
                <c:pt idx="0">
                  <c:v>0.9</c:v>
                </c:pt>
                <c:pt idx="1">
                  <c:v>1.08</c:v>
                </c:pt>
              </c:numCache>
            </c:numRef>
          </c:xVal>
          <c:yVal>
            <c:numRef>
              <c:f>фчх!$M$23:$M$24</c:f>
              <c:numCache>
                <c:formatCode>General</c:formatCode>
                <c:ptCount val="2"/>
                <c:pt idx="0">
                  <c:v>0.0625</c:v>
                </c:pt>
                <c:pt idx="1">
                  <c:v>0.0625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"C4"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11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фчх!$J$5:$J$17</c:f>
              <c:numCache>
                <c:formatCode>General</c:formatCode>
                <c:ptCount val="13"/>
                <c:pt idx="0">
                  <c:v>0.901869158878505</c:v>
                </c:pt>
                <c:pt idx="1">
                  <c:v>0.91588785046729</c:v>
                </c:pt>
                <c:pt idx="2">
                  <c:v>0.925233644859813</c:v>
                </c:pt>
                <c:pt idx="3">
                  <c:v>0.939252336448598</c:v>
                </c:pt>
                <c:pt idx="4">
                  <c:v>0.953271028037383</c:v>
                </c:pt>
                <c:pt idx="5">
                  <c:v>0.967289719626168</c:v>
                </c:pt>
                <c:pt idx="6">
                  <c:v>0.985981308411215</c:v>
                </c:pt>
                <c:pt idx="7">
                  <c:v>1</c:v>
                </c:pt>
                <c:pt idx="8">
                  <c:v>1.01401869158879</c:v>
                </c:pt>
                <c:pt idx="9">
                  <c:v>1.02803738317757</c:v>
                </c:pt>
                <c:pt idx="10">
                  <c:v>1.04205607476636</c:v>
                </c:pt>
                <c:pt idx="11">
                  <c:v>1.05607476635514</c:v>
                </c:pt>
                <c:pt idx="12">
                  <c:v>1.07009345794393</c:v>
                </c:pt>
              </c:numCache>
            </c:numRef>
          </c:xVal>
          <c:yVal>
            <c:numRef>
              <c:f>фчх!$N$5:$N$17</c:f>
              <c:numCache>
                <c:formatCode>General</c:formatCode>
                <c:ptCount val="13"/>
                <c:pt idx="0">
                  <c:v>0.156152019637331</c:v>
                </c:pt>
                <c:pt idx="1">
                  <c:v>0.159154943091895</c:v>
                </c:pt>
                <c:pt idx="2">
                  <c:v>0.156034257933231</c:v>
                </c:pt>
                <c:pt idx="3">
                  <c:v>0.146422547644544</c:v>
                </c:pt>
                <c:pt idx="4">
                  <c:v>0.136418522650196</c:v>
                </c:pt>
                <c:pt idx="5">
                  <c:v>0.119366207318922</c:v>
                </c:pt>
                <c:pt idx="6">
                  <c:v>0.0744980584685468</c:v>
                </c:pt>
                <c:pt idx="7">
                  <c:v>0.0415186808065814</c:v>
                </c:pt>
                <c:pt idx="8">
                  <c:v>0.0415186808065814</c:v>
                </c:pt>
                <c:pt idx="9">
                  <c:v>0.0565884242104517</c:v>
                </c:pt>
                <c:pt idx="10">
                  <c:v>0.0723431559508615</c:v>
                </c:pt>
                <c:pt idx="11">
                  <c:v>0.0868117871410338</c:v>
                </c:pt>
                <c:pt idx="12">
                  <c:v>0.103635776897048</c:v>
                </c:pt>
              </c:numCache>
            </c:numRef>
          </c:yVal>
          <c:smooth val="0"/>
        </c:ser>
        <c:axId val="61210569"/>
        <c:axId val="73285226"/>
      </c:scatterChart>
      <c:valAx>
        <c:axId val="61210569"/>
        <c:scaling>
          <c:orientation val="minMax"/>
          <c:max val="1.08"/>
          <c:min val="0.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f/fo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85226"/>
        <c:crossesAt val="0.095"/>
        <c:crossBetween val="midCat"/>
        <c:majorUnit val="0.01"/>
        <c:minorUnit val="0.01"/>
      </c:valAx>
      <c:valAx>
        <c:axId val="73285226"/>
        <c:scaling>
          <c:orientation val="minMax"/>
          <c:max val="0.18"/>
          <c:min val="0.0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e7e6e6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φ/ π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10569"/>
        <c:crossesAt val="0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603500631205432"/>
          <c:y val="0.944435699669448"/>
          <c:w val="0.367054488382408"/>
          <c:h val="0.045332913584133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437040</xdr:colOff>
      <xdr:row>15</xdr:row>
      <xdr:rowOff>147240</xdr:rowOff>
    </xdr:from>
    <xdr:to>
      <xdr:col>9</xdr:col>
      <xdr:colOff>466560</xdr:colOff>
      <xdr:row>30</xdr:row>
      <xdr:rowOff>9000</xdr:rowOff>
    </xdr:to>
    <xdr:graphicFrame>
      <xdr:nvGraphicFramePr>
        <xdr:cNvPr id="0" name="Диаграмма 2"/>
        <xdr:cNvGraphicFramePr/>
      </xdr:nvGraphicFramePr>
      <xdr:xfrm>
        <a:off x="875880" y="3176280"/>
        <a:ext cx="4478400" cy="28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811080</xdr:colOff>
      <xdr:row>24</xdr:row>
      <xdr:rowOff>11880</xdr:rowOff>
    </xdr:from>
    <xdr:to>
      <xdr:col>22</xdr:col>
      <xdr:colOff>54360</xdr:colOff>
      <xdr:row>40</xdr:row>
      <xdr:rowOff>35640</xdr:rowOff>
    </xdr:to>
    <xdr:graphicFrame>
      <xdr:nvGraphicFramePr>
        <xdr:cNvPr id="1" name="Диаграмма 5"/>
        <xdr:cNvGraphicFramePr/>
      </xdr:nvGraphicFramePr>
      <xdr:xfrm>
        <a:off x="13277520" y="4831560"/>
        <a:ext cx="498600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96480</xdr:colOff>
      <xdr:row>1</xdr:row>
      <xdr:rowOff>106920</xdr:rowOff>
    </xdr:from>
    <xdr:to>
      <xdr:col>27</xdr:col>
      <xdr:colOff>281160</xdr:colOff>
      <xdr:row>21</xdr:row>
      <xdr:rowOff>189000</xdr:rowOff>
    </xdr:to>
    <xdr:graphicFrame>
      <xdr:nvGraphicFramePr>
        <xdr:cNvPr id="2" name="Диаграмма 3"/>
        <xdr:cNvGraphicFramePr/>
      </xdr:nvGraphicFramePr>
      <xdr:xfrm>
        <a:off x="15844320" y="316440"/>
        <a:ext cx="7468200" cy="409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-360</xdr:colOff>
      <xdr:row>24</xdr:row>
      <xdr:rowOff>186480</xdr:rowOff>
    </xdr:from>
    <xdr:to>
      <xdr:col>7</xdr:col>
      <xdr:colOff>730080</xdr:colOff>
      <xdr:row>41</xdr:row>
      <xdr:rowOff>25560</xdr:rowOff>
    </xdr:to>
    <xdr:graphicFrame>
      <xdr:nvGraphicFramePr>
        <xdr:cNvPr id="3" name=""/>
        <xdr:cNvGraphicFramePr/>
      </xdr:nvGraphicFramePr>
      <xdr:xfrm>
        <a:off x="820080" y="5006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824760</xdr:colOff>
      <xdr:row>24</xdr:row>
      <xdr:rowOff>-720</xdr:rowOff>
    </xdr:from>
    <xdr:to>
      <xdr:col>14</xdr:col>
      <xdr:colOff>788040</xdr:colOff>
      <xdr:row>40</xdr:row>
      <xdr:rowOff>38520</xdr:rowOff>
    </xdr:to>
    <xdr:graphicFrame>
      <xdr:nvGraphicFramePr>
        <xdr:cNvPr id="4" name=""/>
        <xdr:cNvGraphicFramePr/>
      </xdr:nvGraphicFramePr>
      <xdr:xfrm>
        <a:off x="6674400" y="481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270360</xdr:colOff>
      <xdr:row>42</xdr:row>
      <xdr:rowOff>85320</xdr:rowOff>
    </xdr:from>
    <xdr:to>
      <xdr:col>12</xdr:col>
      <xdr:colOff>61200</xdr:colOff>
      <xdr:row>67</xdr:row>
      <xdr:rowOff>161280</xdr:rowOff>
    </xdr:to>
    <xdr:graphicFrame>
      <xdr:nvGraphicFramePr>
        <xdr:cNvPr id="5" name=""/>
        <xdr:cNvGraphicFramePr/>
      </xdr:nvGraphicFramePr>
      <xdr:xfrm>
        <a:off x="1090800" y="8505360"/>
        <a:ext cx="8975520" cy="50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802800</xdr:colOff>
      <xdr:row>24</xdr:row>
      <xdr:rowOff>168480</xdr:rowOff>
    </xdr:from>
    <xdr:to>
      <xdr:col>15</xdr:col>
      <xdr:colOff>210600</xdr:colOff>
      <xdr:row>47</xdr:row>
      <xdr:rowOff>151560</xdr:rowOff>
    </xdr:to>
    <xdr:graphicFrame>
      <xdr:nvGraphicFramePr>
        <xdr:cNvPr id="6" name="Диаграмма 1"/>
        <xdr:cNvGraphicFramePr/>
      </xdr:nvGraphicFramePr>
      <xdr:xfrm>
        <a:off x="2443680" y="4997520"/>
        <a:ext cx="10551240" cy="45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6" activeCellId="0" sqref="I6"/>
    </sheetView>
  </sheetViews>
  <sheetFormatPr defaultColWidth="10.59375" defaultRowHeight="15.75" zeroHeight="false" outlineLevelRow="0" outlineLevelCol="0"/>
  <cols>
    <col collapsed="false" customWidth="true" hidden="false" outlineLevel="0" max="1" min="1" style="1" width="5.67"/>
    <col collapsed="false" customWidth="true" hidden="false" outlineLevel="0" max="2" min="2" style="2" width="6.52"/>
    <col collapsed="false" customWidth="true" hidden="false" outlineLevel="0" max="3" min="3" style="2" width="7.16"/>
    <col collapsed="false" customWidth="true" hidden="false" outlineLevel="0" max="4" min="4" style="3" width="4.81"/>
    <col collapsed="false" customWidth="true" hidden="false" outlineLevel="0" max="5" min="5" style="4" width="6"/>
    <col collapsed="false" customWidth="true" hidden="false" outlineLevel="0" max="6" min="6" style="3" width="6.83"/>
    <col collapsed="false" customWidth="true" hidden="false" outlineLevel="0" max="7" min="7" style="3" width="10.16"/>
    <col collapsed="false" customWidth="true" hidden="false" outlineLevel="0" max="8" min="8" style="3" width="8.5"/>
    <col collapsed="false" customWidth="true" hidden="false" outlineLevel="0" max="10" min="9" style="3" width="7.5"/>
    <col collapsed="false" customWidth="true" hidden="false" outlineLevel="0" max="11" min="11" style="3" width="7.84"/>
    <col collapsed="false" customWidth="true" hidden="false" outlineLevel="0" max="12" min="12" style="0" width="8"/>
  </cols>
  <sheetData>
    <row r="1" customFormat="false" ht="16.5" hidden="false" customHeight="false" outlineLevel="0" collapsed="false"/>
    <row r="2" customFormat="false" ht="15.75" hidden="false" customHeight="false" outlineLevel="0" collapsed="false">
      <c r="A2" s="5" t="s">
        <v>0</v>
      </c>
      <c r="B2" s="6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1" t="s">
        <v>6</v>
      </c>
      <c r="H2" s="8" t="s">
        <v>7</v>
      </c>
      <c r="I2" s="8" t="s">
        <v>8</v>
      </c>
      <c r="J2" s="8" t="s">
        <v>9</v>
      </c>
      <c r="K2" s="12" t="s">
        <v>10</v>
      </c>
      <c r="L2" s="10" t="s">
        <v>11</v>
      </c>
    </row>
    <row r="3" customFormat="false" ht="15.75" hidden="false" customHeight="false" outlineLevel="0" collapsed="false">
      <c r="A3" s="5" t="n">
        <v>1</v>
      </c>
      <c r="B3" s="13" t="n">
        <v>22</v>
      </c>
      <c r="C3" s="7" t="n">
        <v>34.4</v>
      </c>
      <c r="D3" s="8" t="n">
        <v>1.55</v>
      </c>
      <c r="E3" s="9" t="n">
        <v>0.279</v>
      </c>
      <c r="F3" s="14" t="n">
        <f aca="false">1/(B3*C3*C3*4*PI()*PI())*1000000000</f>
        <v>972.972795129756</v>
      </c>
      <c r="G3" s="11" t="n">
        <f aca="false">SQRT(F3/B3*1000)</f>
        <v>210.299871950179</v>
      </c>
      <c r="H3" s="8" t="n">
        <f aca="false">I3*G3</f>
        <v>4704.54545454546</v>
      </c>
      <c r="I3" s="15" t="n">
        <f aca="false">C3*PI()*$B$13/1000</f>
        <v>22.3706529676822</v>
      </c>
      <c r="J3" s="8" t="n">
        <f aca="false">H3/I3/I3</f>
        <v>9.40070333458701</v>
      </c>
      <c r="K3" s="12" t="n">
        <f aca="false">G3/1000</f>
        <v>0.210299871950179</v>
      </c>
      <c r="L3" s="16" t="n">
        <f aca="false">J3-K3-$L$14</f>
        <v>5.28040346263683</v>
      </c>
    </row>
    <row r="4" customFormat="false" ht="15.75" hidden="false" customHeight="false" outlineLevel="0" collapsed="false">
      <c r="A4" s="5" t="n">
        <v>2</v>
      </c>
      <c r="B4" s="13" t="n">
        <v>33.1</v>
      </c>
      <c r="C4" s="7" t="n">
        <v>28</v>
      </c>
      <c r="D4" s="8" t="n">
        <v>1.07</v>
      </c>
      <c r="E4" s="9" t="n">
        <v>0.279</v>
      </c>
      <c r="F4" s="14" t="n">
        <f aca="false">1/(B4*C4*C4*4*PI()*PI())*1000000000</f>
        <v>976.104256989659</v>
      </c>
      <c r="G4" s="11" t="n">
        <f aca="false">SQRT(F4/B4*1000)</f>
        <v>171.7252299222</v>
      </c>
      <c r="H4" s="8" t="n">
        <f aca="false">I4*G4</f>
        <v>3126.88821752266</v>
      </c>
      <c r="I4" s="15" t="n">
        <f aca="false">C4*PI()*$B$13/1000</f>
        <v>18.2086710202064</v>
      </c>
      <c r="J4" s="8" t="n">
        <f aca="false">H4/I4/I4</f>
        <v>9.430959004731</v>
      </c>
      <c r="K4" s="12" t="n">
        <f aca="false">G4/1000</f>
        <v>0.1717252299222</v>
      </c>
      <c r="L4" s="16" t="n">
        <f aca="false">J4-K4-$L$14</f>
        <v>5.3492337748088</v>
      </c>
    </row>
    <row r="5" customFormat="false" ht="15.75" hidden="false" customHeight="false" outlineLevel="0" collapsed="false">
      <c r="A5" s="5" t="n">
        <v>3</v>
      </c>
      <c r="B5" s="13" t="n">
        <v>47.9</v>
      </c>
      <c r="C5" s="7" t="n">
        <v>23.5</v>
      </c>
      <c r="D5" s="8" t="n">
        <v>0.77</v>
      </c>
      <c r="E5" s="9" t="n">
        <v>0.28</v>
      </c>
      <c r="F5" s="14" t="n">
        <f aca="false">1/(B5*C5*C5*4*PI()*PI())*1000000000</f>
        <v>957.56667913232</v>
      </c>
      <c r="G5" s="11" t="n">
        <f aca="false">SQRT(F5/B5*1000)</f>
        <v>141.38936889077</v>
      </c>
      <c r="H5" s="8" t="n">
        <f aca="false">I5*G5</f>
        <v>2160.751565762</v>
      </c>
      <c r="I5" s="15" t="n">
        <f aca="false">C5*PI()*$B$13/1000</f>
        <v>15.2822774633876</v>
      </c>
      <c r="J5" s="8" t="n">
        <f aca="false">H5/I5/I5</f>
        <v>9.25185197229294</v>
      </c>
      <c r="K5" s="12" t="n">
        <f aca="false">G5/1000</f>
        <v>0.14138936889077</v>
      </c>
      <c r="L5" s="16" t="n">
        <f aca="false">J5-K5-$L$14</f>
        <v>5.20046260340217</v>
      </c>
    </row>
    <row r="6" customFormat="false" ht="15.75" hidden="false" customHeight="false" outlineLevel="0" collapsed="false">
      <c r="A6" s="5" t="n">
        <v>4</v>
      </c>
      <c r="B6" s="13" t="n">
        <v>57.4</v>
      </c>
      <c r="C6" s="7" t="n">
        <v>21.2</v>
      </c>
      <c r="D6" s="8" t="n">
        <v>0.65</v>
      </c>
      <c r="E6" s="9" t="n">
        <v>0.28</v>
      </c>
      <c r="F6" s="14" t="n">
        <f aca="false">1/(B6*C6*C6*4*PI()*PI())*1000000000</f>
        <v>981.876009796491</v>
      </c>
      <c r="G6" s="11" t="n">
        <f aca="false">SQRT(F6/B6*1000)</f>
        <v>130.789349066379</v>
      </c>
      <c r="H6" s="8" t="n">
        <f aca="false">I6*G6</f>
        <v>1803.13588850174</v>
      </c>
      <c r="I6" s="15" t="n">
        <f aca="false">C6*PI()*$B$13/1000</f>
        <v>13.7865652010134</v>
      </c>
      <c r="J6" s="8" t="n">
        <f aca="false">H6/I6/I6</f>
        <v>9.48672473233324</v>
      </c>
      <c r="K6" s="12" t="n">
        <f aca="false">G6/1000</f>
        <v>0.130789349066379</v>
      </c>
      <c r="L6" s="16" t="n">
        <f aca="false">J6-K6-$L$14</f>
        <v>5.44593538326686</v>
      </c>
    </row>
    <row r="7" customFormat="false" ht="15.75" hidden="false" customHeight="false" outlineLevel="0" collapsed="false">
      <c r="A7" s="5" t="n">
        <v>5</v>
      </c>
      <c r="B7" s="13" t="n">
        <v>66.7</v>
      </c>
      <c r="C7" s="7" t="n">
        <v>19.7</v>
      </c>
      <c r="D7" s="8" t="n">
        <v>0.57</v>
      </c>
      <c r="E7" s="9" t="n">
        <v>0.28</v>
      </c>
      <c r="F7" s="14" t="n">
        <f aca="false">1/(B7*C7*C7*4*PI()*PI())*1000000000</f>
        <v>978.547647145189</v>
      </c>
      <c r="G7" s="11" t="n">
        <f aca="false">SQRT(F7/B7*1000)</f>
        <v>121.123405118681</v>
      </c>
      <c r="H7" s="8" t="n">
        <f aca="false">I7*G7</f>
        <v>1551.72413793103</v>
      </c>
      <c r="I7" s="15" t="n">
        <f aca="false">C7*PI()*$B$13/1000</f>
        <v>12.8111006820738</v>
      </c>
      <c r="J7" s="8" t="n">
        <f aca="false">H7/I7/I7</f>
        <v>9.45456663908395</v>
      </c>
      <c r="K7" s="12" t="n">
        <f aca="false">G7/1000</f>
        <v>0.121123405118681</v>
      </c>
      <c r="L7" s="16" t="n">
        <f aca="false">J7-K7-$L$14</f>
        <v>5.42344323396527</v>
      </c>
    </row>
    <row r="8" customFormat="false" ht="15.75" hidden="false" customHeight="false" outlineLevel="0" collapsed="false">
      <c r="A8" s="5" t="n">
        <v>6</v>
      </c>
      <c r="B8" s="13" t="n">
        <v>82.1</v>
      </c>
      <c r="C8" s="7" t="n">
        <v>17.7</v>
      </c>
      <c r="D8" s="8" t="n">
        <v>0.46</v>
      </c>
      <c r="E8" s="9" t="n">
        <v>0.28</v>
      </c>
      <c r="F8" s="14" t="n">
        <f aca="false">1/(B8*C8*C8*4*PI()*PI())*1000000000</f>
        <v>984.805744984964</v>
      </c>
      <c r="G8" s="11" t="n">
        <f aca="false">SQRT(F8/B8*1000)</f>
        <v>109.522590675486</v>
      </c>
      <c r="H8" s="8" t="n">
        <f aca="false">I8*G8</f>
        <v>1260.65773447016</v>
      </c>
      <c r="I8" s="15" t="n">
        <f aca="false">C8*PI()*$B$13/1000</f>
        <v>11.5104813234876</v>
      </c>
      <c r="J8" s="8" t="n">
        <f aca="false">H8/I8/I8</f>
        <v>9.51503135251173</v>
      </c>
      <c r="K8" s="12" t="n">
        <f aca="false">G8/1000</f>
        <v>0.109522590675486</v>
      </c>
      <c r="L8" s="16" t="n">
        <f aca="false">J8-K8-$L$14</f>
        <v>5.49550876183624</v>
      </c>
    </row>
    <row r="9" customFormat="false" ht="16.5" hidden="false" customHeight="false" outlineLevel="0" collapsed="false">
      <c r="A9" s="5" t="n">
        <v>7</v>
      </c>
      <c r="B9" s="17" t="n">
        <v>99.6</v>
      </c>
      <c r="C9" s="7" t="n">
        <v>16.1</v>
      </c>
      <c r="D9" s="8" t="n">
        <v>0.39</v>
      </c>
      <c r="E9" s="9" t="n">
        <v>0.281</v>
      </c>
      <c r="F9" s="14" t="n">
        <f aca="false">1/(B9*C9*C9*4*PI()*PI())*1000000000</f>
        <v>981.135913221361</v>
      </c>
      <c r="G9" s="11" t="n">
        <f aca="false">SQRT(F9/B9*1000)</f>
        <v>99.2510059442087</v>
      </c>
      <c r="H9" s="8" t="n">
        <f aca="false">I9*G9</f>
        <v>1039.15662650602</v>
      </c>
      <c r="I9" s="15" t="n">
        <f aca="false">C9*PI()*$B$13/1000</f>
        <v>10.4699858366187</v>
      </c>
      <c r="J9" s="8" t="n">
        <f aca="false">H9/I9/I9</f>
        <v>9.47957404078609</v>
      </c>
      <c r="K9" s="12" t="n">
        <f aca="false">G9/1000</f>
        <v>0.0992510059442087</v>
      </c>
      <c r="L9" s="16" t="n">
        <f aca="false">J9-K9-$L$14</f>
        <v>5.47032303484188</v>
      </c>
    </row>
    <row r="10" customFormat="false" ht="15.75" hidden="false" customHeight="false" outlineLevel="0" collapsed="false">
      <c r="A10" s="18" t="s">
        <v>12</v>
      </c>
      <c r="B10" s="18"/>
      <c r="C10" s="18"/>
      <c r="D10" s="18"/>
      <c r="E10" s="18"/>
      <c r="F10" s="13" t="n">
        <f aca="false">AVERAGE(F3:F9)</f>
        <v>976.144149485677</v>
      </c>
      <c r="G10" s="13" t="n">
        <f aca="false">AVERAGE(G3:G9)</f>
        <v>140.585831652558</v>
      </c>
      <c r="H10" s="19"/>
      <c r="I10" s="19"/>
      <c r="J10" s="8"/>
      <c r="K10" s="12"/>
      <c r="L10" s="13" t="n">
        <f aca="false">AVERAGE(L3:L9)</f>
        <v>5.38075860782258</v>
      </c>
    </row>
    <row r="11" customFormat="false" ht="16.5" hidden="false" customHeight="false" outlineLevel="0" collapsed="false">
      <c r="A11" s="18" t="s">
        <v>13</v>
      </c>
      <c r="B11" s="18"/>
      <c r="C11" s="18"/>
      <c r="D11" s="18"/>
      <c r="E11" s="18"/>
      <c r="F11" s="17" t="n">
        <f aca="false">SQRT((DEVSQ(F3:F9))/7/6)</f>
        <v>3.42870741297803</v>
      </c>
      <c r="G11" s="7"/>
      <c r="H11" s="19"/>
      <c r="I11" s="19"/>
      <c r="J11" s="8"/>
      <c r="K11" s="12"/>
      <c r="L11" s="20" t="n">
        <f aca="false">SQRT((DEVSQ(L3:L9))/7/6)</f>
        <v>0.0410664366697353</v>
      </c>
    </row>
    <row r="13" customFormat="false" ht="15.75" hidden="false" customHeight="false" outlineLevel="0" collapsed="false">
      <c r="A13" s="1" t="s">
        <v>14</v>
      </c>
      <c r="B13" s="21" t="n">
        <v>207</v>
      </c>
    </row>
    <row r="14" customFormat="false" ht="15.75" hidden="false" customHeight="false" outlineLevel="0" collapsed="false">
      <c r="J14" s="3" t="s">
        <v>15</v>
      </c>
      <c r="L14" s="0" t="n">
        <v>3.91</v>
      </c>
    </row>
    <row r="21" customFormat="false" ht="15.75" hidden="false" customHeight="false" outlineLevel="0" collapsed="false">
      <c r="J21" s="22"/>
      <c r="K21" s="3" t="n">
        <v>5.4</v>
      </c>
      <c r="L21" s="0" t="n">
        <v>10</v>
      </c>
    </row>
    <row r="22" customFormat="false" ht="15.75" hidden="false" customHeight="false" outlineLevel="0" collapsed="false">
      <c r="J22" s="22"/>
      <c r="K22" s="3" t="n">
        <v>5.4</v>
      </c>
      <c r="L22" s="0" t="n">
        <v>40</v>
      </c>
    </row>
  </sheetData>
  <mergeCells count="2">
    <mergeCell ref="A10:E10"/>
    <mergeCell ref="A11:E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5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58" activeCellId="0" sqref="O58"/>
    </sheetView>
  </sheetViews>
  <sheetFormatPr defaultColWidth="10.59375" defaultRowHeight="15.75" zeroHeight="false" outlineLevelRow="0" outlineLevelCol="0"/>
  <cols>
    <col collapsed="false" customWidth="true" hidden="false" outlineLevel="0" max="2" min="2" style="2" width="10.83"/>
    <col collapsed="false" customWidth="true" hidden="false" outlineLevel="0" max="6" min="3" style="4" width="10.83"/>
    <col collapsed="false" customWidth="true" hidden="false" outlineLevel="0" max="7" min="7" style="2" width="10.83"/>
    <col collapsed="false" customWidth="true" hidden="false" outlineLevel="0" max="10" min="8" style="4" width="10.83"/>
    <col collapsed="false" customWidth="true" hidden="false" outlineLevel="0" max="24" min="24" style="0" width="11.83"/>
    <col collapsed="false" customWidth="true" hidden="false" outlineLevel="0" max="27" min="27" style="0" width="18.67"/>
    <col collapsed="false" customWidth="true" hidden="false" outlineLevel="0" max="29" min="29" style="2" width="10.83"/>
  </cols>
  <sheetData>
    <row r="1" customFormat="false" ht="16.5" hidden="false" customHeight="false" outlineLevel="0" collapsed="false"/>
    <row r="2" customFormat="false" ht="16.5" hidden="false" customHeight="false" outlineLevel="0" collapsed="false">
      <c r="B2" s="23" t="s">
        <v>16</v>
      </c>
      <c r="C2" s="23"/>
      <c r="D2" s="23"/>
      <c r="E2" s="23"/>
      <c r="F2" s="24"/>
      <c r="G2" s="23" t="s">
        <v>17</v>
      </c>
      <c r="H2" s="23"/>
      <c r="I2" s="23"/>
      <c r="J2" s="23"/>
    </row>
    <row r="3" customFormat="false" ht="15.75" hidden="false" customHeight="false" outlineLevel="0" collapsed="false">
      <c r="B3" s="25" t="s">
        <v>18</v>
      </c>
      <c r="C3" s="26" t="s">
        <v>19</v>
      </c>
      <c r="D3" s="25" t="s">
        <v>20</v>
      </c>
      <c r="E3" s="26" t="s">
        <v>21</v>
      </c>
      <c r="F3" s="26"/>
      <c r="G3" s="25" t="s">
        <v>18</v>
      </c>
      <c r="H3" s="26" t="s">
        <v>19</v>
      </c>
      <c r="I3" s="25" t="s">
        <v>22</v>
      </c>
      <c r="J3" s="26" t="s">
        <v>23</v>
      </c>
    </row>
    <row r="4" customFormat="false" ht="15.75" hidden="false" customHeight="false" outlineLevel="0" collapsed="false">
      <c r="B4" s="27" t="n">
        <v>19</v>
      </c>
      <c r="C4" s="28" t="n">
        <v>0.157</v>
      </c>
      <c r="D4" s="28" t="n">
        <f aca="false">B4/$C$23</f>
        <v>0.805084745762712</v>
      </c>
      <c r="E4" s="29" t="n">
        <f aca="false">C4/$C$24</f>
        <v>0.209333333333333</v>
      </c>
      <c r="F4" s="29"/>
      <c r="G4" s="27" t="n">
        <v>19</v>
      </c>
      <c r="H4" s="28" t="n">
        <v>0.206</v>
      </c>
      <c r="I4" s="28" t="n">
        <f aca="false">G4/$H$23</f>
        <v>0.88785046728972</v>
      </c>
      <c r="J4" s="28" t="n">
        <f aca="false">H4/$H$24</f>
        <v>0.316923076923077</v>
      </c>
      <c r="K4" s="30" t="n">
        <v>0.707</v>
      </c>
      <c r="L4" s="31" t="n">
        <v>0.75</v>
      </c>
      <c r="N4" s="2"/>
      <c r="O4" s="4"/>
      <c r="P4" s="2"/>
      <c r="Q4" s="4"/>
    </row>
    <row r="5" customFormat="false" ht="15.75" hidden="false" customHeight="false" outlineLevel="0" collapsed="false">
      <c r="B5" s="27" t="n">
        <v>19.4</v>
      </c>
      <c r="C5" s="28" t="n">
        <v>0.159</v>
      </c>
      <c r="D5" s="28" t="n">
        <f aca="false">B5/$C$23</f>
        <v>0.822033898305085</v>
      </c>
      <c r="E5" s="29" t="n">
        <f aca="false">C5/$C$24</f>
        <v>0.212</v>
      </c>
      <c r="F5" s="29"/>
      <c r="G5" s="27" t="n">
        <v>19.3</v>
      </c>
      <c r="H5" s="28" t="n">
        <v>0.226</v>
      </c>
      <c r="I5" s="28" t="n">
        <f aca="false">G5/$H$23</f>
        <v>0.901869158878505</v>
      </c>
      <c r="J5" s="28" t="n">
        <f aca="false">H5/$H$24</f>
        <v>0.347692307692308</v>
      </c>
      <c r="K5" s="30" t="n">
        <v>0.707</v>
      </c>
      <c r="L5" s="31" t="n">
        <v>1.15</v>
      </c>
      <c r="N5" s="2"/>
      <c r="O5" s="4"/>
      <c r="P5" s="2"/>
      <c r="Q5" s="4"/>
      <c r="W5" s="0" t="s">
        <v>24</v>
      </c>
    </row>
    <row r="6" customFormat="false" ht="15.75" hidden="false" customHeight="false" outlineLevel="0" collapsed="false">
      <c r="B6" s="27" t="n">
        <v>19.8</v>
      </c>
      <c r="C6" s="28" t="n">
        <v>0.167</v>
      </c>
      <c r="D6" s="28" t="n">
        <f aca="false">B6/$C$23</f>
        <v>0.838983050847458</v>
      </c>
      <c r="E6" s="29" t="n">
        <f aca="false">C6/$C$24</f>
        <v>0.222666666666667</v>
      </c>
      <c r="F6" s="29"/>
      <c r="G6" s="27" t="n">
        <v>19.6</v>
      </c>
      <c r="H6" s="28" t="n">
        <v>0.25</v>
      </c>
      <c r="I6" s="28" t="n">
        <f aca="false">G6/$H$23</f>
        <v>0.91588785046729</v>
      </c>
      <c r="J6" s="28" t="n">
        <f aca="false">H6/$H$24</f>
        <v>0.384615384615385</v>
      </c>
      <c r="N6" s="2"/>
      <c r="O6" s="4"/>
      <c r="P6" s="2"/>
      <c r="Q6" s="4"/>
    </row>
    <row r="7" customFormat="false" ht="15.75" hidden="false" customHeight="false" outlineLevel="0" collapsed="false">
      <c r="B7" s="27" t="n">
        <v>20.2</v>
      </c>
      <c r="C7" s="28" t="n">
        <v>0.179</v>
      </c>
      <c r="D7" s="28" t="n">
        <f aca="false">B7/$C$23</f>
        <v>0.85593220338983</v>
      </c>
      <c r="E7" s="29" t="n">
        <f aca="false">C7/$C$24</f>
        <v>0.238666666666667</v>
      </c>
      <c r="F7" s="29"/>
      <c r="G7" s="27" t="n">
        <v>19.8</v>
      </c>
      <c r="H7" s="28" t="n">
        <v>0.277</v>
      </c>
      <c r="I7" s="28" t="n">
        <f aca="false">G7/$H$23</f>
        <v>0.925233644859813</v>
      </c>
      <c r="J7" s="28" t="n">
        <f aca="false">H7/$H$24</f>
        <v>0.426153846153846</v>
      </c>
      <c r="N7" s="2"/>
      <c r="O7" s="4"/>
      <c r="P7" s="2"/>
      <c r="Q7" s="4"/>
    </row>
    <row r="8" customFormat="false" ht="15.75" hidden="false" customHeight="false" outlineLevel="0" collapsed="false">
      <c r="B8" s="27" t="n">
        <v>20.6</v>
      </c>
      <c r="C8" s="28" t="n">
        <v>0.196</v>
      </c>
      <c r="D8" s="28" t="n">
        <f aca="false">B8/$C$23</f>
        <v>0.872881355932203</v>
      </c>
      <c r="E8" s="29" t="n">
        <f aca="false">C8/$C$24</f>
        <v>0.261333333333333</v>
      </c>
      <c r="F8" s="29"/>
      <c r="G8" s="27" t="n">
        <v>20.1</v>
      </c>
      <c r="H8" s="28" t="n">
        <v>0.318</v>
      </c>
      <c r="I8" s="28" t="n">
        <f aca="false">G8/$H$23</f>
        <v>0.939252336448598</v>
      </c>
      <c r="J8" s="28" t="n">
        <f aca="false">H8/$H$24</f>
        <v>0.489230769230769</v>
      </c>
      <c r="N8" s="2"/>
      <c r="O8" s="4"/>
      <c r="P8" s="2"/>
      <c r="Q8" s="4"/>
      <c r="W8" s="0" t="s">
        <v>25</v>
      </c>
      <c r="X8" s="0" t="s">
        <v>26</v>
      </c>
      <c r="Y8" s="0" t="n">
        <f aca="false">1.025-0.967</f>
        <v>0.0579999999999999</v>
      </c>
    </row>
    <row r="9" customFormat="false" ht="15.75" hidden="false" customHeight="false" outlineLevel="0" collapsed="false">
      <c r="B9" s="27" t="n">
        <v>21</v>
      </c>
      <c r="C9" s="28" t="n">
        <v>0.215</v>
      </c>
      <c r="D9" s="28" t="n">
        <f aca="false">B9/$C$23</f>
        <v>0.889830508474576</v>
      </c>
      <c r="E9" s="29" t="n">
        <f aca="false">C9/$C$24</f>
        <v>0.286666666666667</v>
      </c>
      <c r="F9" s="29"/>
      <c r="G9" s="27" t="n">
        <v>20.4</v>
      </c>
      <c r="H9" s="28" t="n">
        <v>0.379</v>
      </c>
      <c r="I9" s="28" t="n">
        <f aca="false">G9/$H$23</f>
        <v>0.953271028037383</v>
      </c>
      <c r="J9" s="28" t="n">
        <f aca="false">H9/$H$24</f>
        <v>0.583076923076923</v>
      </c>
      <c r="N9" s="2"/>
      <c r="O9" s="4"/>
      <c r="P9" s="2"/>
      <c r="Q9" s="4"/>
      <c r="X9" s="0" t="s">
        <v>27</v>
      </c>
      <c r="Y9" s="0" t="n">
        <f aca="false">1/Y8</f>
        <v>17.2413793103448</v>
      </c>
      <c r="AA9" s="0" t="s">
        <v>28</v>
      </c>
      <c r="AB9" s="0" t="s">
        <v>29</v>
      </c>
      <c r="AC9" s="2" t="n">
        <v>15.28</v>
      </c>
    </row>
    <row r="10" customFormat="false" ht="15.75" hidden="false" customHeight="false" outlineLevel="0" collapsed="false">
      <c r="B10" s="27" t="n">
        <v>21.4</v>
      </c>
      <c r="C10" s="28" t="n">
        <v>0.242</v>
      </c>
      <c r="D10" s="28" t="n">
        <f aca="false">B10/$C$23</f>
        <v>0.906779661016949</v>
      </c>
      <c r="E10" s="29" t="n">
        <f aca="false">C10/$C$24</f>
        <v>0.322666666666667</v>
      </c>
      <c r="F10" s="29"/>
      <c r="G10" s="27" t="n">
        <v>20.7</v>
      </c>
      <c r="H10" s="28" t="n">
        <v>0.467</v>
      </c>
      <c r="I10" s="28" t="n">
        <f aca="false">G10/$H$23</f>
        <v>0.967289719626168</v>
      </c>
      <c r="J10" s="28" t="n">
        <f aca="false">H10/$H$24</f>
        <v>0.718461538461539</v>
      </c>
      <c r="N10" s="2"/>
      <c r="O10" s="4"/>
      <c r="P10" s="2"/>
      <c r="Q10" s="4"/>
    </row>
    <row r="11" customFormat="false" ht="15.75" hidden="false" customHeight="false" outlineLevel="0" collapsed="false">
      <c r="B11" s="27" t="n">
        <v>21.8</v>
      </c>
      <c r="C11" s="28" t="n">
        <v>0.284</v>
      </c>
      <c r="D11" s="28" t="n">
        <f aca="false">B11/$C$23</f>
        <v>0.923728813559322</v>
      </c>
      <c r="E11" s="29" t="n">
        <f aca="false">C11/$C$24</f>
        <v>0.378666666666667</v>
      </c>
      <c r="F11" s="29"/>
      <c r="G11" s="27" t="n">
        <v>21.1</v>
      </c>
      <c r="H11" s="28" t="n">
        <v>0.619</v>
      </c>
      <c r="I11" s="28" t="n">
        <f aca="false">G11/$H$23</f>
        <v>0.985981308411215</v>
      </c>
      <c r="J11" s="28" t="n">
        <f aca="false">H11/$H$24</f>
        <v>0.952307692307692</v>
      </c>
      <c r="N11" s="2"/>
      <c r="O11" s="4"/>
      <c r="P11" s="2"/>
      <c r="Q11" s="4"/>
      <c r="W11" s="0" t="s">
        <v>30</v>
      </c>
      <c r="X11" s="0" t="s">
        <v>26</v>
      </c>
      <c r="Y11" s="0" t="n">
        <f aca="false">1.02-0.961</f>
        <v>0.0590000000000001</v>
      </c>
      <c r="AB11" s="0" t="s">
        <v>31</v>
      </c>
      <c r="AC11" s="2" t="n">
        <v>13.8</v>
      </c>
    </row>
    <row r="12" customFormat="false" ht="15.75" hidden="false" customHeight="false" outlineLevel="0" collapsed="false">
      <c r="B12" s="27" t="n">
        <v>22.2</v>
      </c>
      <c r="C12" s="28" t="n">
        <v>0.342</v>
      </c>
      <c r="D12" s="28" t="n">
        <f aca="false">B12/$C$23</f>
        <v>0.940677966101695</v>
      </c>
      <c r="E12" s="29" t="n">
        <f aca="false">C12/$C$24</f>
        <v>0.456</v>
      </c>
      <c r="F12" s="29"/>
      <c r="G12" s="27" t="n">
        <v>21.4</v>
      </c>
      <c r="H12" s="28" t="n">
        <v>0.641</v>
      </c>
      <c r="I12" s="28" t="n">
        <f aca="false">G12/$H$23</f>
        <v>1</v>
      </c>
      <c r="J12" s="28" t="n">
        <f aca="false">H12/$H$24</f>
        <v>0.986153846153846</v>
      </c>
      <c r="N12" s="2"/>
      <c r="O12" s="4"/>
      <c r="P12" s="2"/>
      <c r="Q12" s="4"/>
      <c r="X12" s="0" t="s">
        <v>27</v>
      </c>
      <c r="Y12" s="0" t="n">
        <f aca="false">1/Y11</f>
        <v>16.9491525423729</v>
      </c>
    </row>
    <row r="13" customFormat="false" ht="15.75" hidden="false" customHeight="false" outlineLevel="0" collapsed="false">
      <c r="B13" s="27" t="n">
        <v>22.6</v>
      </c>
      <c r="C13" s="28" t="n">
        <v>0.426</v>
      </c>
      <c r="D13" s="28" t="n">
        <f aca="false">B13/$C$23</f>
        <v>0.957627118644068</v>
      </c>
      <c r="E13" s="29" t="n">
        <f aca="false">C13/$C$24</f>
        <v>0.568</v>
      </c>
      <c r="F13" s="29"/>
      <c r="G13" s="27" t="n">
        <v>21.7</v>
      </c>
      <c r="H13" s="28" t="n">
        <v>0.527</v>
      </c>
      <c r="I13" s="28" t="n">
        <f aca="false">G13/$H$23</f>
        <v>1.01401869158879</v>
      </c>
      <c r="J13" s="28" t="n">
        <f aca="false">H13/$H$24</f>
        <v>0.810769230769231</v>
      </c>
      <c r="N13" s="2"/>
      <c r="O13" s="4"/>
      <c r="P13" s="2"/>
      <c r="Q13" s="4"/>
    </row>
    <row r="14" customFormat="false" ht="15.75" hidden="false" customHeight="false" outlineLevel="0" collapsed="false">
      <c r="B14" s="27" t="n">
        <v>23</v>
      </c>
      <c r="C14" s="28" t="n">
        <v>0.572</v>
      </c>
      <c r="D14" s="28" t="n">
        <f aca="false">B14/$C$23</f>
        <v>0.974576271186441</v>
      </c>
      <c r="E14" s="29" t="n">
        <f aca="false">C14/$C$24</f>
        <v>0.762666666666667</v>
      </c>
      <c r="F14" s="29"/>
      <c r="G14" s="27" t="n">
        <v>22</v>
      </c>
      <c r="H14" s="28" t="n">
        <v>0.38</v>
      </c>
      <c r="I14" s="28" t="n">
        <f aca="false">G14/$H$23</f>
        <v>1.02803738317757</v>
      </c>
      <c r="J14" s="28" t="n">
        <f aca="false">H14/$H$24</f>
        <v>0.584615384615385</v>
      </c>
      <c r="N14" s="2"/>
      <c r="O14" s="4"/>
      <c r="P14" s="2"/>
      <c r="Q14" s="4"/>
    </row>
    <row r="15" customFormat="false" ht="15.75" hidden="false" customHeight="false" outlineLevel="0" collapsed="false">
      <c r="B15" s="27" t="n">
        <v>23.4</v>
      </c>
      <c r="C15" s="28" t="n">
        <v>0.749</v>
      </c>
      <c r="D15" s="28" t="n">
        <f aca="false">B15/$C$23</f>
        <v>0.991525423728814</v>
      </c>
      <c r="E15" s="29" t="n">
        <f aca="false">C15/$C$24</f>
        <v>0.998666666666667</v>
      </c>
      <c r="F15" s="29"/>
      <c r="G15" s="27" t="n">
        <v>22.3</v>
      </c>
      <c r="H15" s="28" t="n">
        <v>0.298</v>
      </c>
      <c r="I15" s="28" t="n">
        <f aca="false">G15/$H$23</f>
        <v>1.04205607476636</v>
      </c>
      <c r="J15" s="28" t="n">
        <f aca="false">H15/$H$24</f>
        <v>0.458461538461538</v>
      </c>
      <c r="N15" s="2"/>
      <c r="O15" s="4"/>
      <c r="P15" s="2"/>
      <c r="Q15" s="4"/>
    </row>
    <row r="16" customFormat="false" ht="15.75" hidden="false" customHeight="false" outlineLevel="0" collapsed="false">
      <c r="B16" s="27" t="n">
        <v>23.8</v>
      </c>
      <c r="C16" s="28" t="n">
        <v>0.735</v>
      </c>
      <c r="D16" s="28" t="n">
        <f aca="false">B16/$C$23</f>
        <v>1.00847457627119</v>
      </c>
      <c r="E16" s="29" t="n">
        <f aca="false">C16/$C$24</f>
        <v>0.98</v>
      </c>
      <c r="F16" s="29"/>
      <c r="G16" s="27" t="n">
        <v>22.6</v>
      </c>
      <c r="H16" s="28" t="n">
        <v>0.236</v>
      </c>
      <c r="I16" s="28" t="n">
        <f aca="false">G16/$H$23</f>
        <v>1.05607476635514</v>
      </c>
      <c r="J16" s="28" t="n">
        <f aca="false">H16/$H$24</f>
        <v>0.363076923076923</v>
      </c>
      <c r="N16" s="2"/>
      <c r="O16" s="4"/>
      <c r="P16" s="2"/>
      <c r="Q16" s="4"/>
    </row>
    <row r="17" customFormat="false" ht="15.75" hidden="false" customHeight="false" outlineLevel="0" collapsed="false">
      <c r="B17" s="27" t="n">
        <v>24.2</v>
      </c>
      <c r="C17" s="28" t="n">
        <v>0.549</v>
      </c>
      <c r="D17" s="28" t="n">
        <f aca="false">B17/$C$23</f>
        <v>1.02542372881356</v>
      </c>
      <c r="E17" s="29" t="n">
        <f aca="false">C17/$C$24</f>
        <v>0.732</v>
      </c>
      <c r="F17" s="29"/>
      <c r="G17" s="27" t="n">
        <v>22.9</v>
      </c>
      <c r="H17" s="28" t="n">
        <v>0.189</v>
      </c>
      <c r="I17" s="28" t="n">
        <f aca="false">G17/$H$23</f>
        <v>1.07009345794393</v>
      </c>
      <c r="J17" s="28" t="n">
        <f aca="false">H17/$H$24</f>
        <v>0.290769230769231</v>
      </c>
      <c r="N17" s="2"/>
      <c r="O17" s="4"/>
      <c r="P17" s="2"/>
      <c r="Q17" s="4"/>
    </row>
    <row r="18" customFormat="false" ht="15.75" hidden="false" customHeight="false" outlineLevel="0" collapsed="false">
      <c r="B18" s="27" t="n">
        <v>24.6</v>
      </c>
      <c r="C18" s="28" t="n">
        <v>0.373</v>
      </c>
      <c r="D18" s="28" t="n">
        <f aca="false">B18/$C$23</f>
        <v>1.04237288135593</v>
      </c>
      <c r="E18" s="28" t="n">
        <f aca="false">C18/$C$24</f>
        <v>0.497333333333333</v>
      </c>
      <c r="F18" s="32"/>
    </row>
    <row r="19" customFormat="false" ht="15.75" hidden="false" customHeight="false" outlineLevel="0" collapsed="false">
      <c r="B19" s="27" t="n">
        <v>25</v>
      </c>
      <c r="C19" s="28" t="n">
        <v>0.277</v>
      </c>
      <c r="D19" s="28" t="n">
        <f aca="false">B19/$C$23</f>
        <v>1.05932203389831</v>
      </c>
      <c r="E19" s="28" t="n">
        <f aca="false">C19/$C$24</f>
        <v>0.369333333333333</v>
      </c>
      <c r="F19" s="32"/>
    </row>
    <row r="20" customFormat="false" ht="15.75" hidden="false" customHeight="false" outlineLevel="0" collapsed="false">
      <c r="B20" s="27" t="n">
        <v>25.4</v>
      </c>
      <c r="C20" s="28" t="n">
        <v>0.213</v>
      </c>
      <c r="D20" s="28" t="n">
        <f aca="false">B20/$C$23</f>
        <v>1.07627118644068</v>
      </c>
      <c r="E20" s="28" t="n">
        <f aca="false">C20/$C$24</f>
        <v>0.284</v>
      </c>
      <c r="F20" s="32"/>
    </row>
    <row r="21" customFormat="false" ht="15.75" hidden="false" customHeight="false" outlineLevel="0" collapsed="false">
      <c r="B21" s="27" t="n">
        <v>25.8</v>
      </c>
      <c r="C21" s="28" t="n">
        <v>0.171</v>
      </c>
      <c r="D21" s="28" t="n">
        <f aca="false">B21/$C$23</f>
        <v>1.09322033898305</v>
      </c>
      <c r="E21" s="28" t="n">
        <f aca="false">C21/$C$24</f>
        <v>0.228</v>
      </c>
      <c r="F21" s="32"/>
    </row>
    <row r="23" customFormat="false" ht="15.75" hidden="false" customHeight="false" outlineLevel="0" collapsed="false">
      <c r="B23" s="2" t="s">
        <v>32</v>
      </c>
      <c r="C23" s="4" t="n">
        <v>23.6</v>
      </c>
      <c r="G23" s="2" t="s">
        <v>32</v>
      </c>
      <c r="H23" s="4" t="n">
        <v>21.4</v>
      </c>
    </row>
    <row r="24" customFormat="false" ht="15.75" hidden="false" customHeight="false" outlineLevel="0" collapsed="false">
      <c r="B24" s="2" t="s">
        <v>33</v>
      </c>
      <c r="C24" s="4" t="n">
        <v>0.75</v>
      </c>
      <c r="G24" s="2" t="s">
        <v>33</v>
      </c>
      <c r="H24" s="4" t="n">
        <v>0.65</v>
      </c>
    </row>
    <row r="45" customFormat="false" ht="15.75" hidden="false" customHeight="false" outlineLevel="0" collapsed="false">
      <c r="N45" s="0" t="n">
        <v>0.707</v>
      </c>
      <c r="O45" s="0" t="n">
        <v>0.8</v>
      </c>
    </row>
    <row r="46" customFormat="false" ht="15.75" hidden="false" customHeight="false" outlineLevel="0" collapsed="false">
      <c r="N46" s="0" t="n">
        <v>0.707</v>
      </c>
      <c r="O46" s="0" t="n">
        <v>1.1</v>
      </c>
    </row>
    <row r="48" customFormat="false" ht="15" hidden="false" customHeight="false" outlineLevel="0" collapsed="false">
      <c r="N48" s="0" t="s">
        <v>34</v>
      </c>
      <c r="O48" s="33" t="n">
        <f aca="false">1/(1.025-0.965)</f>
        <v>16.6666666666667</v>
      </c>
    </row>
    <row r="49" customFormat="false" ht="15" hidden="false" customHeight="false" outlineLevel="0" collapsed="false">
      <c r="N49" s="0" t="s">
        <v>35</v>
      </c>
      <c r="O49" s="33" t="n">
        <f aca="false">1/(1.027-0.97)</f>
        <v>17.5438596491228</v>
      </c>
    </row>
    <row r="53" customFormat="false" ht="15.75" hidden="false" customHeight="false" outlineLevel="0" collapsed="false">
      <c r="N53" s="34"/>
    </row>
    <row r="54" customFormat="false" ht="15.75" hidden="false" customHeight="false" outlineLevel="0" collapsed="false">
      <c r="N54" s="34"/>
    </row>
  </sheetData>
  <mergeCells count="2">
    <mergeCell ref="B2:E2"/>
    <mergeCell ref="G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5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O23" activeCellId="0" sqref="O23"/>
    </sheetView>
  </sheetViews>
  <sheetFormatPr defaultColWidth="10.59375" defaultRowHeight="15.75" zeroHeight="false" outlineLevelRow="0" outlineLevelCol="0"/>
  <cols>
    <col collapsed="false" customWidth="true" hidden="false" outlineLevel="0" max="3" min="3" style="3" width="10.83"/>
    <col collapsed="false" customWidth="true" hidden="false" outlineLevel="0" max="5" min="4" style="2" width="10.83"/>
    <col collapsed="false" customWidth="true" hidden="false" outlineLevel="0" max="6" min="6" style="3" width="13.33"/>
    <col collapsed="false" customWidth="true" hidden="false" outlineLevel="0" max="7" min="7" style="4" width="10.83"/>
    <col collapsed="false" customWidth="true" hidden="false" outlineLevel="0" max="10" min="10" style="3" width="10.83"/>
    <col collapsed="false" customWidth="true" hidden="false" outlineLevel="0" max="13" min="13" style="3" width="12.67"/>
    <col collapsed="false" customWidth="true" hidden="false" outlineLevel="0" max="14" min="14" style="4" width="10.83"/>
  </cols>
  <sheetData>
    <row r="1" customFormat="false" ht="16.5" hidden="false" customHeight="false" outlineLevel="0" collapsed="false"/>
    <row r="2" customFormat="false" ht="16.5" hidden="false" customHeight="false" outlineLevel="0" collapsed="false">
      <c r="B2" s="23" t="s">
        <v>16</v>
      </c>
      <c r="C2" s="23"/>
      <c r="D2" s="23"/>
      <c r="E2" s="23"/>
      <c r="F2" s="23"/>
      <c r="G2" s="23"/>
      <c r="I2" s="23" t="s">
        <v>17</v>
      </c>
      <c r="J2" s="23"/>
      <c r="K2" s="23"/>
      <c r="L2" s="23"/>
      <c r="M2" s="23"/>
      <c r="N2" s="23"/>
    </row>
    <row r="3" customFormat="false" ht="16.5" hidden="false" customHeight="false" outlineLevel="0" collapsed="false">
      <c r="B3" s="25" t="s">
        <v>18</v>
      </c>
      <c r="C3" s="25" t="s">
        <v>22</v>
      </c>
      <c r="D3" s="35" t="s">
        <v>36</v>
      </c>
      <c r="E3" s="36" t="s">
        <v>37</v>
      </c>
      <c r="F3" s="37" t="s">
        <v>38</v>
      </c>
      <c r="G3" s="38" t="s">
        <v>39</v>
      </c>
      <c r="I3" s="25" t="s">
        <v>18</v>
      </c>
      <c r="J3" s="25" t="s">
        <v>22</v>
      </c>
      <c r="K3" s="35" t="s">
        <v>36</v>
      </c>
      <c r="L3" s="35" t="s">
        <v>37</v>
      </c>
      <c r="M3" s="37" t="s">
        <v>40</v>
      </c>
      <c r="N3" s="38" t="s">
        <v>39</v>
      </c>
    </row>
    <row r="4" customFormat="false" ht="15.75" hidden="false" customHeight="false" outlineLevel="0" collapsed="false">
      <c r="B4" s="39" t="n">
        <v>19</v>
      </c>
      <c r="C4" s="40" t="n">
        <f aca="false">B4/$C$24</f>
        <v>0.805084745762712</v>
      </c>
      <c r="D4" s="39" t="n">
        <v>2.8</v>
      </c>
      <c r="E4" s="39" t="n">
        <v>5.4</v>
      </c>
      <c r="F4" s="40" t="n">
        <f aca="false">D4/E4</f>
        <v>0.518518518518518</v>
      </c>
      <c r="G4" s="41" t="n">
        <f aca="false">F4/PI()</f>
        <v>0.165049570613817</v>
      </c>
      <c r="I4" s="39" t="n">
        <v>19</v>
      </c>
      <c r="J4" s="40" t="n">
        <f aca="false">I4/$J$23</f>
        <v>0.88785046728972</v>
      </c>
      <c r="K4" s="42" t="n">
        <v>2.7</v>
      </c>
      <c r="L4" s="42" t="n">
        <v>5.3</v>
      </c>
      <c r="M4" s="40" t="n">
        <f aca="false">K4/L4</f>
        <v>0.509433962264151</v>
      </c>
      <c r="N4" s="41" t="n">
        <f aca="false">M4/PI()</f>
        <v>0.162157866546459</v>
      </c>
    </row>
    <row r="5" customFormat="false" ht="15.75" hidden="false" customHeight="false" outlineLevel="0" collapsed="false">
      <c r="B5" s="27" t="n">
        <v>19.4</v>
      </c>
      <c r="C5" s="43" t="n">
        <f aca="false">B5/$C$24</f>
        <v>0.822033898305085</v>
      </c>
      <c r="D5" s="27" t="n">
        <v>2.8</v>
      </c>
      <c r="E5" s="27" t="n">
        <v>5.3</v>
      </c>
      <c r="F5" s="43" t="n">
        <f aca="false">D5/E5</f>
        <v>0.528301886792453</v>
      </c>
      <c r="G5" s="28" t="n">
        <f aca="false">F5/PI()</f>
        <v>0.168163713455588</v>
      </c>
      <c r="I5" s="27" t="n">
        <v>19.3</v>
      </c>
      <c r="J5" s="43" t="n">
        <f aca="false">I5/$J$23</f>
        <v>0.901869158878505</v>
      </c>
      <c r="K5" s="44" t="n">
        <v>2.6</v>
      </c>
      <c r="L5" s="44" t="n">
        <v>5.3</v>
      </c>
      <c r="M5" s="43" t="n">
        <f aca="false">K5/L5</f>
        <v>0.490566037735849</v>
      </c>
      <c r="N5" s="28" t="n">
        <f aca="false">M5/PI()</f>
        <v>0.156152019637331</v>
      </c>
    </row>
    <row r="6" customFormat="false" ht="15.75" hidden="false" customHeight="false" outlineLevel="0" collapsed="false">
      <c r="B6" s="27" t="n">
        <v>19.8</v>
      </c>
      <c r="C6" s="43" t="n">
        <f aca="false">B6/$C$24</f>
        <v>0.838983050847458</v>
      </c>
      <c r="D6" s="27" t="n">
        <v>2.7</v>
      </c>
      <c r="E6" s="27" t="n">
        <v>5</v>
      </c>
      <c r="F6" s="43" t="n">
        <f aca="false">D6/E6</f>
        <v>0.54</v>
      </c>
      <c r="G6" s="28" t="n">
        <f aca="false">F6/PI()</f>
        <v>0.171887338539247</v>
      </c>
      <c r="I6" s="27" t="n">
        <v>19.6</v>
      </c>
      <c r="J6" s="43" t="n">
        <f aca="false">I6/$J$23</f>
        <v>0.91588785046729</v>
      </c>
      <c r="K6" s="44" t="n">
        <v>2.6</v>
      </c>
      <c r="L6" s="44" t="n">
        <v>5.2</v>
      </c>
      <c r="M6" s="43" t="n">
        <f aca="false">K6/L6</f>
        <v>0.5</v>
      </c>
      <c r="N6" s="28" t="n">
        <f aca="false">M6/PI()</f>
        <v>0.159154943091895</v>
      </c>
    </row>
    <row r="7" customFormat="false" ht="15.75" hidden="false" customHeight="false" outlineLevel="0" collapsed="false">
      <c r="B7" s="27" t="n">
        <v>20.2</v>
      </c>
      <c r="C7" s="43" t="n">
        <f aca="false">B7/$C$24</f>
        <v>0.85593220338983</v>
      </c>
      <c r="D7" s="27" t="n">
        <v>2.6</v>
      </c>
      <c r="E7" s="27" t="n">
        <v>5</v>
      </c>
      <c r="F7" s="43" t="n">
        <f aca="false">D7/E7</f>
        <v>0.52</v>
      </c>
      <c r="G7" s="28" t="n">
        <f aca="false">F7/PI()</f>
        <v>0.165521140815571</v>
      </c>
      <c r="I7" s="27" t="n">
        <v>19.8</v>
      </c>
      <c r="J7" s="43" t="n">
        <f aca="false">I7/$J$23</f>
        <v>0.925233644859813</v>
      </c>
      <c r="K7" s="44" t="n">
        <v>2.5</v>
      </c>
      <c r="L7" s="44" t="n">
        <v>5.1</v>
      </c>
      <c r="M7" s="43" t="n">
        <f aca="false">K7/L7</f>
        <v>0.490196078431373</v>
      </c>
      <c r="N7" s="28" t="n">
        <f aca="false">M7/PI()</f>
        <v>0.156034257933231</v>
      </c>
    </row>
    <row r="8" customFormat="false" ht="15.75" hidden="false" customHeight="false" outlineLevel="0" collapsed="false">
      <c r="B8" s="27" t="n">
        <v>20.6</v>
      </c>
      <c r="C8" s="43" t="n">
        <f aca="false">B8/$C$24</f>
        <v>0.872881355932203</v>
      </c>
      <c r="D8" s="27" t="n">
        <v>2.5</v>
      </c>
      <c r="E8" s="27" t="n">
        <v>5</v>
      </c>
      <c r="F8" s="43" t="n">
        <f aca="false">D8/E8</f>
        <v>0.5</v>
      </c>
      <c r="G8" s="28" t="n">
        <f aca="false">F8/PI()</f>
        <v>0.159154943091895</v>
      </c>
      <c r="I8" s="27" t="n">
        <v>20.1</v>
      </c>
      <c r="J8" s="43" t="n">
        <f aca="false">I8/$J$23</f>
        <v>0.939252336448598</v>
      </c>
      <c r="K8" s="44" t="n">
        <v>2.3</v>
      </c>
      <c r="L8" s="44" t="n">
        <v>5</v>
      </c>
      <c r="M8" s="43" t="n">
        <f aca="false">K8/L8</f>
        <v>0.46</v>
      </c>
      <c r="N8" s="28" t="n">
        <f aca="false">M8/PI()</f>
        <v>0.146422547644544</v>
      </c>
    </row>
    <row r="9" customFormat="false" ht="15.75" hidden="false" customHeight="false" outlineLevel="0" collapsed="false">
      <c r="B9" s="27" t="n">
        <v>21</v>
      </c>
      <c r="C9" s="43" t="n">
        <f aca="false">B9/$C$24</f>
        <v>0.889830508474576</v>
      </c>
      <c r="D9" s="27" t="n">
        <v>2.5</v>
      </c>
      <c r="E9" s="27" t="n">
        <v>4.8</v>
      </c>
      <c r="F9" s="43" t="n">
        <f aca="false">D9/E9</f>
        <v>0.520833333333333</v>
      </c>
      <c r="G9" s="28" t="n">
        <f aca="false">F9/PI()</f>
        <v>0.165786399054058</v>
      </c>
      <c r="I9" s="27" t="n">
        <v>20.4</v>
      </c>
      <c r="J9" s="43" t="n">
        <f aca="false">I9/$J$23</f>
        <v>0.953271028037383</v>
      </c>
      <c r="K9" s="44" t="n">
        <v>2.1</v>
      </c>
      <c r="L9" s="44" t="n">
        <v>4.9</v>
      </c>
      <c r="M9" s="43" t="n">
        <f aca="false">K9/L9</f>
        <v>0.428571428571429</v>
      </c>
      <c r="N9" s="28" t="n">
        <f aca="false">M9/PI()</f>
        <v>0.136418522650196</v>
      </c>
    </row>
    <row r="10" customFormat="false" ht="15.75" hidden="false" customHeight="false" outlineLevel="0" collapsed="false">
      <c r="B10" s="27" t="n">
        <v>21.4</v>
      </c>
      <c r="C10" s="43" t="n">
        <f aca="false">B10/$C$24</f>
        <v>0.906779661016949</v>
      </c>
      <c r="D10" s="27" t="n">
        <v>2.4</v>
      </c>
      <c r="E10" s="27" t="n">
        <v>4.7</v>
      </c>
      <c r="F10" s="43" t="n">
        <f aca="false">D10/E10</f>
        <v>0.51063829787234</v>
      </c>
      <c r="G10" s="28" t="n">
        <f aca="false">F10/PI()</f>
        <v>0.162541218476829</v>
      </c>
      <c r="I10" s="27" t="n">
        <v>20.7</v>
      </c>
      <c r="J10" s="43" t="n">
        <f aca="false">I10/$J$23</f>
        <v>0.967289719626168</v>
      </c>
      <c r="K10" s="44" t="n">
        <v>1.8</v>
      </c>
      <c r="L10" s="44" t="n">
        <v>4.8</v>
      </c>
      <c r="M10" s="43" t="n">
        <f aca="false">K10/L10</f>
        <v>0.375</v>
      </c>
      <c r="N10" s="28" t="n">
        <f aca="false">M10/PI()</f>
        <v>0.119366207318922</v>
      </c>
    </row>
    <row r="11" customFormat="false" ht="15.75" hidden="false" customHeight="false" outlineLevel="0" collapsed="false">
      <c r="B11" s="27" t="n">
        <v>21.8</v>
      </c>
      <c r="C11" s="43" t="n">
        <f aca="false">B11/$C$24</f>
        <v>0.923728813559322</v>
      </c>
      <c r="D11" s="27" t="n">
        <v>2.3</v>
      </c>
      <c r="E11" s="27" t="n">
        <v>4.7</v>
      </c>
      <c r="F11" s="43" t="n">
        <f aca="false">D11/E11</f>
        <v>0.489361702127659</v>
      </c>
      <c r="G11" s="28" t="n">
        <f aca="false">F11/PI()</f>
        <v>0.155768667706961</v>
      </c>
      <c r="I11" s="27" t="n">
        <v>21.1</v>
      </c>
      <c r="J11" s="43" t="n">
        <f aca="false">I11/$J$23</f>
        <v>0.985981308411215</v>
      </c>
      <c r="K11" s="44" t="n">
        <v>1.1</v>
      </c>
      <c r="L11" s="44" t="n">
        <v>4.7</v>
      </c>
      <c r="M11" s="43" t="n">
        <f aca="false">K11/L11</f>
        <v>0.234042553191489</v>
      </c>
      <c r="N11" s="28" t="n">
        <f aca="false">M11/PI()</f>
        <v>0.0744980584685468</v>
      </c>
    </row>
    <row r="12" customFormat="false" ht="15.75" hidden="false" customHeight="false" outlineLevel="0" collapsed="false">
      <c r="B12" s="27" t="n">
        <v>22.2</v>
      </c>
      <c r="C12" s="43" t="n">
        <f aca="false">B12/$C$24</f>
        <v>0.940677966101695</v>
      </c>
      <c r="D12" s="27" t="n">
        <v>2.2</v>
      </c>
      <c r="E12" s="27" t="n">
        <v>4.6</v>
      </c>
      <c r="F12" s="43" t="n">
        <f aca="false">D12/E12</f>
        <v>0.478260869565218</v>
      </c>
      <c r="G12" s="28" t="n">
        <f aca="false">F12/PI()</f>
        <v>0.152235162957465</v>
      </c>
      <c r="I12" s="27" t="n">
        <v>21.4</v>
      </c>
      <c r="J12" s="43" t="n">
        <f aca="false">I12/$J$23</f>
        <v>1</v>
      </c>
      <c r="K12" s="44" t="n">
        <v>0.6</v>
      </c>
      <c r="L12" s="44" t="n">
        <v>4.6</v>
      </c>
      <c r="M12" s="43" t="n">
        <f aca="false">K12/L12</f>
        <v>0.130434782608696</v>
      </c>
      <c r="N12" s="28" t="n">
        <f aca="false">M12/PI()</f>
        <v>0.0415186808065814</v>
      </c>
    </row>
    <row r="13" customFormat="false" ht="15.75" hidden="false" customHeight="false" outlineLevel="0" collapsed="false">
      <c r="B13" s="27" t="n">
        <v>22.6</v>
      </c>
      <c r="C13" s="43" t="n">
        <f aca="false">B13/$C$24</f>
        <v>0.957627118644068</v>
      </c>
      <c r="D13" s="27" t="n">
        <v>1.8</v>
      </c>
      <c r="E13" s="27" t="n">
        <v>4.5</v>
      </c>
      <c r="F13" s="43" t="n">
        <f aca="false">D13/E13</f>
        <v>0.4</v>
      </c>
      <c r="G13" s="28" t="n">
        <f aca="false">F13/PI()</f>
        <v>0.127323954473516</v>
      </c>
      <c r="I13" s="27" t="n">
        <v>21.7</v>
      </c>
      <c r="J13" s="43" t="n">
        <f aca="false">I13/$J$23</f>
        <v>1.01401869158879</v>
      </c>
      <c r="K13" s="44" t="n">
        <v>0.6</v>
      </c>
      <c r="L13" s="44" t="n">
        <v>4.6</v>
      </c>
      <c r="M13" s="43" t="n">
        <f aca="false">K13/L13</f>
        <v>0.130434782608696</v>
      </c>
      <c r="N13" s="28" t="n">
        <f aca="false">M13/PI()</f>
        <v>0.0415186808065814</v>
      </c>
    </row>
    <row r="14" customFormat="false" ht="15.75" hidden="false" customHeight="false" outlineLevel="0" collapsed="false">
      <c r="B14" s="27" t="n">
        <v>23</v>
      </c>
      <c r="C14" s="43" t="n">
        <f aca="false">B14/$C$24</f>
        <v>0.974576271186441</v>
      </c>
      <c r="D14" s="27" t="n">
        <v>1.5</v>
      </c>
      <c r="E14" s="27" t="n">
        <v>4.3</v>
      </c>
      <c r="F14" s="43" t="n">
        <f aca="false">D14/E14</f>
        <v>0.348837209302326</v>
      </c>
      <c r="G14" s="28" t="n">
        <f aca="false">F14/PI()</f>
        <v>0.111038332389694</v>
      </c>
      <c r="I14" s="27" t="n">
        <v>22</v>
      </c>
      <c r="J14" s="43" t="n">
        <f aca="false">I14/$J$23</f>
        <v>1.02803738317757</v>
      </c>
      <c r="K14" s="44" t="n">
        <v>0.8</v>
      </c>
      <c r="L14" s="44" t="n">
        <v>4.5</v>
      </c>
      <c r="M14" s="43" t="n">
        <f aca="false">K14/L14</f>
        <v>0.177777777777778</v>
      </c>
      <c r="N14" s="28" t="n">
        <f aca="false">M14/PI()</f>
        <v>0.0565884242104517</v>
      </c>
    </row>
    <row r="15" customFormat="false" ht="15.75" hidden="false" customHeight="false" outlineLevel="0" collapsed="false">
      <c r="B15" s="27" t="n">
        <v>23.4</v>
      </c>
      <c r="C15" s="43" t="n">
        <f aca="false">B15/$C$24</f>
        <v>0.991525423728814</v>
      </c>
      <c r="D15" s="27" t="n">
        <v>0.8</v>
      </c>
      <c r="E15" s="27" t="n">
        <v>4.2</v>
      </c>
      <c r="F15" s="43" t="n">
        <f aca="false">D15/E15</f>
        <v>0.19047619047619</v>
      </c>
      <c r="G15" s="28" t="n">
        <f aca="false">F15/PI()</f>
        <v>0.0606304545111982</v>
      </c>
      <c r="I15" s="27" t="n">
        <v>22.3</v>
      </c>
      <c r="J15" s="43" t="n">
        <f aca="false">I15/$J$23</f>
        <v>1.04205607476636</v>
      </c>
      <c r="K15" s="44" t="n">
        <v>1</v>
      </c>
      <c r="L15" s="44" t="n">
        <v>4.4</v>
      </c>
      <c r="M15" s="43" t="n">
        <f aca="false">K15/L15</f>
        <v>0.227272727272727</v>
      </c>
      <c r="N15" s="28" t="n">
        <f aca="false">M15/PI()</f>
        <v>0.0723431559508615</v>
      </c>
    </row>
    <row r="16" customFormat="false" ht="15.75" hidden="false" customHeight="false" outlineLevel="0" collapsed="false">
      <c r="B16" s="27" t="n">
        <v>23.8</v>
      </c>
      <c r="C16" s="43" t="n">
        <f aca="false">B16/$C$24</f>
        <v>1.00847457627119</v>
      </c>
      <c r="D16" s="27" t="n">
        <v>0.5</v>
      </c>
      <c r="E16" s="27" t="n">
        <v>4.2</v>
      </c>
      <c r="F16" s="43" t="n">
        <f aca="false">D16/E16</f>
        <v>0.119047619047619</v>
      </c>
      <c r="G16" s="28" t="n">
        <f aca="false">F16/PI()</f>
        <v>0.0378940340694989</v>
      </c>
      <c r="I16" s="27" t="n">
        <v>22.6</v>
      </c>
      <c r="J16" s="43" t="n">
        <f aca="false">I16/$J$23</f>
        <v>1.05607476635514</v>
      </c>
      <c r="K16" s="44" t="n">
        <v>1.2</v>
      </c>
      <c r="L16" s="44" t="n">
        <v>4.4</v>
      </c>
      <c r="M16" s="43" t="n">
        <f aca="false">K16/L16</f>
        <v>0.272727272727273</v>
      </c>
      <c r="N16" s="28" t="n">
        <f aca="false">M16/PI()</f>
        <v>0.0868117871410338</v>
      </c>
    </row>
    <row r="17" customFormat="false" ht="15.75" hidden="false" customHeight="false" outlineLevel="0" collapsed="false">
      <c r="B17" s="27" t="n">
        <v>24.2</v>
      </c>
      <c r="C17" s="43" t="n">
        <f aca="false">B17/$C$24</f>
        <v>1.02542372881356</v>
      </c>
      <c r="D17" s="27" t="n">
        <v>0.7</v>
      </c>
      <c r="E17" s="27" t="n">
        <v>4.3</v>
      </c>
      <c r="F17" s="43" t="n">
        <f aca="false">D17/E17</f>
        <v>0.162790697674419</v>
      </c>
      <c r="G17" s="28" t="n">
        <f aca="false">F17/PI()</f>
        <v>0.0518178884485241</v>
      </c>
      <c r="I17" s="27" t="n">
        <v>22.9</v>
      </c>
      <c r="J17" s="43" t="n">
        <f aca="false">I17/$J$23</f>
        <v>1.07009345794393</v>
      </c>
      <c r="K17" s="44" t="n">
        <v>1.4</v>
      </c>
      <c r="L17" s="44" t="n">
        <v>4.3</v>
      </c>
      <c r="M17" s="43" t="n">
        <f aca="false">K17/L17</f>
        <v>0.325581395348837</v>
      </c>
      <c r="N17" s="28" t="n">
        <f aca="false">M17/PI()</f>
        <v>0.103635776897048</v>
      </c>
    </row>
    <row r="18" customFormat="false" ht="15.75" hidden="false" customHeight="false" outlineLevel="0" collapsed="false">
      <c r="B18" s="27" t="n">
        <v>24.6</v>
      </c>
      <c r="C18" s="43" t="n">
        <f aca="false">B18/$C$24</f>
        <v>1.04237288135593</v>
      </c>
      <c r="D18" s="27" t="n">
        <v>1</v>
      </c>
      <c r="E18" s="27" t="n">
        <v>4.2</v>
      </c>
      <c r="F18" s="43" t="n">
        <f aca="false">D18/E18</f>
        <v>0.238095238095238</v>
      </c>
      <c r="G18" s="28" t="n">
        <f aca="false">F18/PI()</f>
        <v>0.0757880681389978</v>
      </c>
      <c r="I18" s="2"/>
    </row>
    <row r="19" customFormat="false" ht="15.75" hidden="false" customHeight="false" outlineLevel="0" collapsed="false">
      <c r="B19" s="27" t="n">
        <v>25</v>
      </c>
      <c r="C19" s="43" t="n">
        <f aca="false">B19/$C$24</f>
        <v>1.05932203389831</v>
      </c>
      <c r="D19" s="27" t="n">
        <v>1.2</v>
      </c>
      <c r="E19" s="27" t="n">
        <v>4.2</v>
      </c>
      <c r="F19" s="43" t="n">
        <f aca="false">D19/E19</f>
        <v>0.285714285714286</v>
      </c>
      <c r="G19" s="28" t="n">
        <f aca="false">F19/PI()</f>
        <v>0.0909456817667973</v>
      </c>
      <c r="I19" s="2"/>
    </row>
    <row r="20" customFormat="false" ht="15.75" hidden="false" customHeight="false" outlineLevel="0" collapsed="false">
      <c r="B20" s="27" t="n">
        <v>25.4</v>
      </c>
      <c r="C20" s="43" t="n">
        <f aca="false">B20/$C$24</f>
        <v>1.07627118644068</v>
      </c>
      <c r="D20" s="27" t="n">
        <v>1.3</v>
      </c>
      <c r="E20" s="27" t="n">
        <v>4</v>
      </c>
      <c r="F20" s="43" t="n">
        <f aca="false">D20/E20</f>
        <v>0.325</v>
      </c>
      <c r="G20" s="28" t="n">
        <f aca="false">F20/PI()</f>
        <v>0.103450713009732</v>
      </c>
      <c r="I20" s="2"/>
      <c r="M20" s="45" t="n">
        <v>0.1275</v>
      </c>
      <c r="N20" s="45" t="n">
        <v>0.9</v>
      </c>
    </row>
    <row r="21" customFormat="false" ht="15.75" hidden="false" customHeight="false" outlineLevel="0" collapsed="false">
      <c r="B21" s="27" t="n">
        <v>25.8</v>
      </c>
      <c r="C21" s="43" t="n">
        <f aca="false">B21/$C$24</f>
        <v>1.09322033898305</v>
      </c>
      <c r="D21" s="27" t="n">
        <v>1.4</v>
      </c>
      <c r="E21" s="27" t="n">
        <v>4</v>
      </c>
      <c r="F21" s="43" t="n">
        <f aca="false">D21/E21</f>
        <v>0.35</v>
      </c>
      <c r="G21" s="28" t="n">
        <f aca="false">F21/PI()</f>
        <v>0.111408460164327</v>
      </c>
      <c r="I21" s="2"/>
      <c r="M21" s="45" t="n">
        <v>0.1275</v>
      </c>
      <c r="N21" s="45" t="n">
        <v>1.08</v>
      </c>
    </row>
    <row r="22" customFormat="false" ht="15.75" hidden="false" customHeight="false" outlineLevel="0" collapsed="false">
      <c r="M22" s="45"/>
      <c r="N22" s="45"/>
    </row>
    <row r="23" customFormat="false" ht="15.75" hidden="false" customHeight="false" outlineLevel="0" collapsed="false">
      <c r="I23" s="2" t="s">
        <v>32</v>
      </c>
      <c r="J23" s="3" t="n">
        <v>21.4</v>
      </c>
      <c r="M23" s="45" t="n">
        <v>0.0625</v>
      </c>
      <c r="N23" s="45" t="n">
        <v>0.9</v>
      </c>
    </row>
    <row r="24" customFormat="false" ht="15.75" hidden="false" customHeight="false" outlineLevel="0" collapsed="false">
      <c r="B24" s="2" t="s">
        <v>32</v>
      </c>
      <c r="C24" s="3" t="n">
        <v>23.6</v>
      </c>
      <c r="M24" s="45" t="n">
        <v>0.0625</v>
      </c>
      <c r="N24" s="45" t="n">
        <v>1.08</v>
      </c>
    </row>
    <row r="30" customFormat="false" ht="15.75" hidden="false" customHeight="false" outlineLevel="0" collapsed="false">
      <c r="Q30" s="0" t="s">
        <v>41</v>
      </c>
      <c r="S30" s="0" t="s">
        <v>42</v>
      </c>
      <c r="T30" s="0" t="n">
        <f aca="false">1.041-0.96</f>
        <v>0.081</v>
      </c>
    </row>
    <row r="31" customFormat="false" ht="15.75" hidden="false" customHeight="false" outlineLevel="0" collapsed="false">
      <c r="T31" s="0" t="n">
        <f aca="false">1/T30</f>
        <v>12.3456790123457</v>
      </c>
    </row>
    <row r="33" customFormat="false" ht="15.75" hidden="false" customHeight="false" outlineLevel="0" collapsed="false">
      <c r="S33" s="0" t="s">
        <v>43</v>
      </c>
      <c r="T33" s="0" t="n">
        <f aca="false">1.04-0.969</f>
        <v>0.0710000000000001</v>
      </c>
    </row>
    <row r="34" customFormat="false" ht="15" hidden="false" customHeight="false" outlineLevel="0" collapsed="false">
      <c r="B34" s="46" t="s">
        <v>44</v>
      </c>
      <c r="T34" s="0" t="n">
        <f aca="false">1/T33</f>
        <v>14.0845070422535</v>
      </c>
    </row>
    <row r="35" customFormat="false" ht="15.75" hidden="false" customHeight="false" outlineLevel="0" collapsed="false">
      <c r="B35" s="47" t="s">
        <v>45</v>
      </c>
    </row>
    <row r="36" customFormat="false" ht="15.75" hidden="false" customHeight="false" outlineLevel="0" collapsed="false">
      <c r="Q36" s="0" t="s">
        <v>46</v>
      </c>
    </row>
    <row r="53" customFormat="false" ht="15.75" hidden="false" customHeight="false" outlineLevel="0" collapsed="false">
      <c r="E53" s="2" t="n">
        <v>0.78</v>
      </c>
      <c r="F53" s="4" t="n">
        <v>0.075</v>
      </c>
      <c r="G53" s="4" t="n">
        <v>0.125</v>
      </c>
    </row>
    <row r="54" customFormat="false" ht="15.75" hidden="false" customHeight="false" outlineLevel="0" collapsed="false">
      <c r="E54" s="2" t="n">
        <v>1.2</v>
      </c>
      <c r="F54" s="4" t="n">
        <v>0.075</v>
      </c>
      <c r="G54" s="4" t="n">
        <v>0.125</v>
      </c>
    </row>
  </sheetData>
  <mergeCells count="2">
    <mergeCell ref="B2:G2"/>
    <mergeCell ref="I2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2022-10-04T17:12:28Z</dcterms:created>
  <dc:creator>Microsoft Office User</dc:creator>
  <dc:description/>
  <dc:language>en-US</dc:language>
  <cp:lastModifiedBy/>
  <dcterms:modified xsi:type="dcterms:W3CDTF">2022-10-06T13:07:36Z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