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 Trader\git\wearable-bioinstrumentation\data\"/>
    </mc:Choice>
  </mc:AlternateContent>
  <xr:revisionPtr revIDLastSave="0" documentId="13_ncr:1_{54E25CF2-872A-4C50-843F-A757D946E965}" xr6:coauthVersionLast="47" xr6:coauthVersionMax="47" xr10:uidLastSave="{00000000-0000-0000-0000-000000000000}"/>
  <bookViews>
    <workbookView xWindow="14400" yWindow="0" windowWidth="14400" windowHeight="15600" xr2:uid="{92DD9398-CFDB-49FC-8196-EA76757EC2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9" i="1" l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18" i="1"/>
  <c r="J32" i="1"/>
  <c r="J31" i="1"/>
  <c r="J30" i="1"/>
  <c r="J29" i="1"/>
  <c r="J22" i="1"/>
  <c r="I32" i="1"/>
  <c r="I31" i="1"/>
  <c r="I30" i="1"/>
  <c r="I29" i="1"/>
  <c r="I26" i="1"/>
  <c r="I25" i="1"/>
  <c r="I24" i="1"/>
  <c r="I23" i="1"/>
  <c r="I22" i="1"/>
  <c r="I19" i="1"/>
  <c r="H32" i="1"/>
  <c r="H31" i="1"/>
  <c r="H30" i="1"/>
  <c r="H29" i="1"/>
  <c r="H26" i="1"/>
  <c r="H25" i="1"/>
  <c r="H24" i="1"/>
  <c r="H23" i="1"/>
  <c r="H22" i="1"/>
  <c r="H21" i="1"/>
  <c r="H20" i="1"/>
  <c r="H19" i="1"/>
  <c r="J18" i="1"/>
  <c r="I18" i="1"/>
  <c r="H18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2" i="1"/>
</calcChain>
</file>

<file path=xl/sharedStrings.xml><?xml version="1.0" encoding="utf-8"?>
<sst xmlns="http://schemas.openxmlformats.org/spreadsheetml/2006/main" count="51" uniqueCount="23">
  <si>
    <t>Date</t>
  </si>
  <si>
    <t># of Meals</t>
  </si>
  <si>
    <t xml:space="preserve">Caffeine [mg] </t>
  </si>
  <si>
    <t>Drinks</t>
  </si>
  <si>
    <t>Survey 1</t>
  </si>
  <si>
    <t>Survey 2</t>
  </si>
  <si>
    <t>Survey 3</t>
  </si>
  <si>
    <t xml:space="preserve">Sleep Score </t>
  </si>
  <si>
    <t>Screen (Work) [min]</t>
  </si>
  <si>
    <t>Screen (Game) [min]</t>
  </si>
  <si>
    <t>Screen (Other) [min]</t>
  </si>
  <si>
    <t>School</t>
  </si>
  <si>
    <t>Chesapeake Bay</t>
  </si>
  <si>
    <t>Washington DC</t>
  </si>
  <si>
    <t>Activity Score</t>
  </si>
  <si>
    <t>Sleep Efficiency Score</t>
  </si>
  <si>
    <t>Sleep Latency Score</t>
  </si>
  <si>
    <t>REM Sleep Duration</t>
  </si>
  <si>
    <t>Light Sleep Duration</t>
  </si>
  <si>
    <t>Deep Sleep Duration</t>
  </si>
  <si>
    <t>Average Resting Heart Rate</t>
  </si>
  <si>
    <t>Screen Time (Total)</t>
  </si>
  <si>
    <t>TotalSleepDuration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</si>
</sst>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0" fillId="2" borderId="1" xfId="0" applyFill="1" applyBorder="1"/>
    <xf numFmtId="14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/>
    <xf numFmtId="165" fontId="0" fillId="0" borderId="1" xfId="0" applyNumberFormat="1" applyBorder="1"/>
    <xf numFmtId="165" fontId="0" fillId="0" borderId="1" xfId="0" applyNumberForma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99315-B3D7-4332-9414-2C422A41D2FC}">
  <dimension ref="A1:T33"/>
  <sheetViews>
    <sheetView tabSelected="1" topLeftCell="N1" workbookViewId="0">
      <selection activeCell="Q1" sqref="Q1"/>
    </sheetView>
  </sheetViews>
  <sheetFormatPr defaultRowHeight="15" x14ac:dyDescent="0.25"/>
  <cols>
    <col min="1" max="1" width="14" customWidth="1"/>
    <col min="2" max="2" width="11" customWidth="1"/>
    <col min="3" max="3" width="14.140625" customWidth="1"/>
    <col min="4" max="4" width="6.28515625" customWidth="1"/>
    <col min="5" max="5" width="8.28515625" customWidth="1"/>
    <col min="6" max="6" width="8.140625" customWidth="1"/>
    <col min="7" max="7" width="15.28515625" customWidth="1"/>
    <col min="8" max="8" width="18.85546875" customWidth="1"/>
    <col min="9" max="9" width="19.28515625" customWidth="1"/>
    <col min="10" max="10" width="19" customWidth="1"/>
    <col min="11" max="11" width="17.5703125" customWidth="1"/>
    <col min="12" max="12" width="10.85546875" customWidth="1"/>
    <col min="13" max="13" width="13" customWidth="1"/>
    <col min="14" max="14" width="20.140625" customWidth="1"/>
    <col min="15" max="15" width="18.140625" customWidth="1"/>
    <col min="16" max="16" width="18.5703125" customWidth="1"/>
    <col min="17" max="17" width="18.28515625" customWidth="1"/>
    <col min="18" max="18" width="18.42578125" customWidth="1"/>
    <col min="19" max="19" width="18.85546875" customWidth="1"/>
    <col min="20" max="20" width="24.5703125" customWidth="1"/>
  </cols>
  <sheetData>
    <row r="1" spans="1:20" s="7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8</v>
      </c>
      <c r="I1" s="5" t="s">
        <v>9</v>
      </c>
      <c r="J1" s="5" t="s">
        <v>10</v>
      </c>
      <c r="K1" s="6" t="s">
        <v>21</v>
      </c>
      <c r="L1" s="6" t="s">
        <v>7</v>
      </c>
      <c r="M1" s="5" t="s">
        <v>14</v>
      </c>
      <c r="N1" s="5" t="s">
        <v>15</v>
      </c>
      <c r="O1" s="5" t="s">
        <v>16</v>
      </c>
      <c r="P1" s="5" t="s">
        <v>22</v>
      </c>
      <c r="Q1" s="5" t="s">
        <v>17</v>
      </c>
      <c r="R1" s="5" t="s">
        <v>18</v>
      </c>
      <c r="S1" s="5" t="s">
        <v>19</v>
      </c>
      <c r="T1" s="5" t="s">
        <v>20</v>
      </c>
    </row>
    <row r="2" spans="1:20" x14ac:dyDescent="0.25">
      <c r="A2" s="1">
        <v>45005</v>
      </c>
      <c r="B2" s="2">
        <v>2</v>
      </c>
      <c r="C2" s="2">
        <v>155</v>
      </c>
      <c r="D2" s="2">
        <v>1</v>
      </c>
      <c r="E2" s="2">
        <v>3</v>
      </c>
      <c r="F2" s="2">
        <v>1</v>
      </c>
      <c r="G2" s="2" t="s">
        <v>11</v>
      </c>
      <c r="H2" s="2">
        <v>200.3</v>
      </c>
      <c r="I2" s="2">
        <v>204.8</v>
      </c>
      <c r="J2" s="2">
        <v>8</v>
      </c>
      <c r="K2" s="2">
        <f>SUM(H2:J2)</f>
        <v>413.1</v>
      </c>
      <c r="L2" s="2">
        <v>38</v>
      </c>
      <c r="M2" s="2">
        <v>53</v>
      </c>
      <c r="N2" s="2">
        <v>73</v>
      </c>
      <c r="O2" s="2">
        <v>70</v>
      </c>
      <c r="P2" s="2">
        <v>8460</v>
      </c>
      <c r="Q2" s="2">
        <v>540</v>
      </c>
      <c r="R2" s="2">
        <v>2700</v>
      </c>
      <c r="S2" s="2">
        <v>5220</v>
      </c>
      <c r="T2" s="2">
        <v>54</v>
      </c>
    </row>
    <row r="3" spans="1:20" x14ac:dyDescent="0.25">
      <c r="A3" s="1">
        <v>45006</v>
      </c>
      <c r="B3" s="2">
        <v>2</v>
      </c>
      <c r="C3" s="2">
        <v>114</v>
      </c>
      <c r="D3" s="2">
        <v>0</v>
      </c>
      <c r="E3" s="2">
        <v>4</v>
      </c>
      <c r="F3" s="2">
        <v>3</v>
      </c>
      <c r="G3" s="2" t="s">
        <v>11</v>
      </c>
      <c r="H3" s="2">
        <v>41.1</v>
      </c>
      <c r="I3" s="2">
        <v>2.2000000000000002</v>
      </c>
      <c r="J3" s="2">
        <v>7.6</v>
      </c>
      <c r="K3" s="2">
        <f t="shared" ref="K3:K17" si="0">SUM(H3:J3)</f>
        <v>50.900000000000006</v>
      </c>
      <c r="L3" s="2">
        <v>67</v>
      </c>
      <c r="M3" s="2">
        <v>63</v>
      </c>
      <c r="N3" s="2">
        <v>96</v>
      </c>
      <c r="O3" s="2">
        <v>75</v>
      </c>
      <c r="P3" s="2">
        <v>23250</v>
      </c>
      <c r="Q3" s="2">
        <v>2160</v>
      </c>
      <c r="R3" s="2">
        <v>14370</v>
      </c>
      <c r="S3" s="2">
        <v>6720</v>
      </c>
      <c r="T3" s="2">
        <v>55.42</v>
      </c>
    </row>
    <row r="4" spans="1:20" x14ac:dyDescent="0.25">
      <c r="A4" s="1">
        <v>45007</v>
      </c>
      <c r="B4" s="2">
        <v>2</v>
      </c>
      <c r="C4" s="2">
        <v>155</v>
      </c>
      <c r="D4" s="2">
        <v>0</v>
      </c>
      <c r="E4" s="2">
        <v>4</v>
      </c>
      <c r="F4" s="2">
        <v>2</v>
      </c>
      <c r="G4" s="2" t="s">
        <v>11</v>
      </c>
      <c r="H4" s="2">
        <v>184.3</v>
      </c>
      <c r="I4" s="2">
        <v>0</v>
      </c>
      <c r="J4" s="2">
        <v>7.5</v>
      </c>
      <c r="K4" s="2">
        <f t="shared" si="0"/>
        <v>191.8</v>
      </c>
      <c r="L4" s="2">
        <v>69</v>
      </c>
      <c r="M4" s="2">
        <v>60</v>
      </c>
      <c r="N4" s="2">
        <v>76</v>
      </c>
      <c r="O4" s="2">
        <v>89</v>
      </c>
      <c r="P4" s="2">
        <v>25680</v>
      </c>
      <c r="Q4" s="2">
        <v>4320</v>
      </c>
      <c r="R4" s="2">
        <v>14040</v>
      </c>
      <c r="S4" s="2">
        <v>7320</v>
      </c>
      <c r="T4" s="2">
        <v>51.15</v>
      </c>
    </row>
    <row r="5" spans="1:20" x14ac:dyDescent="0.25">
      <c r="A5" s="1">
        <v>45008</v>
      </c>
      <c r="B5" s="2">
        <v>1</v>
      </c>
      <c r="C5" s="2">
        <v>196</v>
      </c>
      <c r="D5" s="2">
        <v>9</v>
      </c>
      <c r="E5" s="2">
        <v>5</v>
      </c>
      <c r="F5" s="2">
        <v>1</v>
      </c>
      <c r="G5" s="2" t="s">
        <v>11</v>
      </c>
      <c r="H5" s="2">
        <v>73.7</v>
      </c>
      <c r="I5" s="2">
        <v>0</v>
      </c>
      <c r="J5" s="2">
        <v>36.1</v>
      </c>
      <c r="K5" s="2">
        <f t="shared" si="0"/>
        <v>109.80000000000001</v>
      </c>
      <c r="L5" s="2">
        <v>67</v>
      </c>
      <c r="M5" s="2">
        <v>56</v>
      </c>
      <c r="N5" s="2">
        <v>81</v>
      </c>
      <c r="O5" s="2">
        <v>97</v>
      </c>
      <c r="P5" s="2">
        <v>25050</v>
      </c>
      <c r="Q5" s="2">
        <v>4500</v>
      </c>
      <c r="R5" s="2">
        <v>15480</v>
      </c>
      <c r="S5" s="2">
        <v>5070</v>
      </c>
      <c r="T5" s="2">
        <v>50.04</v>
      </c>
    </row>
    <row r="6" spans="1:20" x14ac:dyDescent="0.25">
      <c r="A6" s="1">
        <v>45009</v>
      </c>
      <c r="B6" s="2">
        <v>2</v>
      </c>
      <c r="C6" s="2">
        <v>114</v>
      </c>
      <c r="D6" s="2">
        <v>8</v>
      </c>
      <c r="E6" s="2">
        <v>3</v>
      </c>
      <c r="F6" s="2">
        <v>5</v>
      </c>
      <c r="G6" s="2" t="s">
        <v>12</v>
      </c>
      <c r="H6" s="2">
        <v>0</v>
      </c>
      <c r="I6" s="2">
        <v>0</v>
      </c>
      <c r="J6" s="2">
        <v>0</v>
      </c>
      <c r="K6" s="2">
        <f t="shared" si="0"/>
        <v>0</v>
      </c>
      <c r="L6" s="2">
        <v>56</v>
      </c>
      <c r="M6" s="2">
        <v>59</v>
      </c>
      <c r="N6" s="2">
        <v>95</v>
      </c>
      <c r="O6" s="2">
        <v>83</v>
      </c>
      <c r="P6" s="2">
        <v>19140</v>
      </c>
      <c r="Q6" s="2">
        <v>3630</v>
      </c>
      <c r="R6" s="2">
        <v>11280</v>
      </c>
      <c r="S6" s="2">
        <v>4230</v>
      </c>
      <c r="T6" s="2">
        <v>71</v>
      </c>
    </row>
    <row r="7" spans="1:20" x14ac:dyDescent="0.25">
      <c r="A7" s="1">
        <v>45010</v>
      </c>
      <c r="B7" s="2">
        <v>2</v>
      </c>
      <c r="C7" s="2">
        <v>0</v>
      </c>
      <c r="D7" s="2">
        <v>18</v>
      </c>
      <c r="E7" s="2">
        <v>4</v>
      </c>
      <c r="F7" s="2">
        <v>5</v>
      </c>
      <c r="G7" s="2" t="s">
        <v>12</v>
      </c>
      <c r="H7" s="2">
        <v>0</v>
      </c>
      <c r="I7" s="2">
        <v>0</v>
      </c>
      <c r="J7" s="2">
        <v>0</v>
      </c>
      <c r="K7" s="2">
        <f t="shared" si="0"/>
        <v>0</v>
      </c>
      <c r="L7" s="2">
        <v>70</v>
      </c>
      <c r="M7" s="2">
        <v>73</v>
      </c>
      <c r="N7" s="2">
        <v>88</v>
      </c>
      <c r="O7" s="2">
        <v>59</v>
      </c>
      <c r="P7" s="2">
        <v>26940</v>
      </c>
      <c r="Q7" s="2">
        <v>6060</v>
      </c>
      <c r="R7" s="2">
        <v>14940</v>
      </c>
      <c r="S7" s="2">
        <v>5940</v>
      </c>
      <c r="T7" s="2">
        <v>57.95</v>
      </c>
    </row>
    <row r="8" spans="1:20" x14ac:dyDescent="0.25">
      <c r="A8" s="1">
        <v>45011</v>
      </c>
      <c r="B8" s="2">
        <v>1</v>
      </c>
      <c r="C8" s="2">
        <v>0</v>
      </c>
      <c r="D8" s="2">
        <v>0</v>
      </c>
      <c r="E8" s="2">
        <v>2</v>
      </c>
      <c r="F8" s="2">
        <v>3</v>
      </c>
      <c r="G8" s="2" t="s">
        <v>12</v>
      </c>
      <c r="H8" s="2">
        <v>0</v>
      </c>
      <c r="I8" s="2">
        <v>0</v>
      </c>
      <c r="J8" s="2">
        <v>0</v>
      </c>
      <c r="K8" s="2">
        <f t="shared" si="0"/>
        <v>0</v>
      </c>
      <c r="L8" s="2">
        <v>59</v>
      </c>
      <c r="M8" s="2">
        <v>77</v>
      </c>
      <c r="N8" s="2">
        <v>93</v>
      </c>
      <c r="O8" s="2">
        <v>81</v>
      </c>
      <c r="P8" s="2">
        <v>22830</v>
      </c>
      <c r="Q8" s="2">
        <v>5280</v>
      </c>
      <c r="R8" s="2">
        <v>15090</v>
      </c>
      <c r="S8" s="2">
        <v>2460</v>
      </c>
      <c r="T8" s="2">
        <v>76.959999999999994</v>
      </c>
    </row>
    <row r="9" spans="1:20" x14ac:dyDescent="0.25">
      <c r="A9" s="1">
        <v>45012</v>
      </c>
      <c r="B9" s="2">
        <v>2</v>
      </c>
      <c r="C9" s="2">
        <v>160</v>
      </c>
      <c r="D9" s="2">
        <v>4</v>
      </c>
      <c r="E9" s="2">
        <v>1</v>
      </c>
      <c r="F9" s="2">
        <v>2</v>
      </c>
      <c r="G9" s="2" t="s">
        <v>11</v>
      </c>
      <c r="H9" s="2">
        <v>89.9</v>
      </c>
      <c r="I9" s="2">
        <v>1.5</v>
      </c>
      <c r="J9" s="2">
        <v>4.5</v>
      </c>
      <c r="K9" s="2">
        <f t="shared" si="0"/>
        <v>95.9</v>
      </c>
      <c r="L9" s="2">
        <v>76</v>
      </c>
      <c r="M9" s="2">
        <v>76</v>
      </c>
      <c r="N9" s="2">
        <v>88</v>
      </c>
      <c r="O9" s="2">
        <v>83</v>
      </c>
      <c r="P9" s="2">
        <v>29370</v>
      </c>
      <c r="Q9" s="2">
        <v>6180</v>
      </c>
      <c r="R9" s="2">
        <v>16350</v>
      </c>
      <c r="S9" s="2">
        <v>6840</v>
      </c>
      <c r="T9" s="2">
        <v>56.23</v>
      </c>
    </row>
    <row r="10" spans="1:20" x14ac:dyDescent="0.25">
      <c r="A10" s="1">
        <v>45013</v>
      </c>
      <c r="B10" s="2">
        <v>2</v>
      </c>
      <c r="C10" s="2">
        <v>155</v>
      </c>
      <c r="D10" s="2">
        <v>4</v>
      </c>
      <c r="E10" s="2">
        <v>4</v>
      </c>
      <c r="F10" s="2">
        <v>2</v>
      </c>
      <c r="G10" s="2" t="s">
        <v>11</v>
      </c>
      <c r="H10" s="2">
        <v>261.7</v>
      </c>
      <c r="I10" s="2">
        <v>327.3</v>
      </c>
      <c r="J10" s="2">
        <v>22.3</v>
      </c>
      <c r="K10" s="2">
        <f t="shared" si="0"/>
        <v>611.29999999999995</v>
      </c>
      <c r="L10" s="2">
        <v>55</v>
      </c>
      <c r="M10" s="2">
        <v>63</v>
      </c>
      <c r="N10" s="2">
        <v>90</v>
      </c>
      <c r="O10" s="2">
        <v>78</v>
      </c>
      <c r="P10" s="2">
        <v>21210</v>
      </c>
      <c r="Q10" s="2">
        <v>2880</v>
      </c>
      <c r="R10" s="2">
        <v>15960</v>
      </c>
      <c r="S10" s="2">
        <v>2370</v>
      </c>
      <c r="T10" s="2">
        <v>59.84</v>
      </c>
    </row>
    <row r="11" spans="1:20" x14ac:dyDescent="0.25">
      <c r="A11" s="1">
        <v>45014</v>
      </c>
      <c r="B11" s="2">
        <v>1</v>
      </c>
      <c r="C11" s="2">
        <v>0</v>
      </c>
      <c r="D11" s="2">
        <v>2</v>
      </c>
      <c r="E11" s="2">
        <v>1</v>
      </c>
      <c r="F11" s="2">
        <v>1</v>
      </c>
      <c r="G11" s="2" t="s">
        <v>11</v>
      </c>
      <c r="H11" s="2">
        <v>267</v>
      </c>
      <c r="I11" s="2">
        <v>151.19999999999999</v>
      </c>
      <c r="J11" s="2">
        <v>24.2</v>
      </c>
      <c r="K11" s="2">
        <f t="shared" si="0"/>
        <v>442.4</v>
      </c>
      <c r="L11" s="2">
        <v>61</v>
      </c>
      <c r="M11" s="2">
        <v>84</v>
      </c>
      <c r="N11" s="2">
        <v>98</v>
      </c>
      <c r="O11" s="2">
        <v>81</v>
      </c>
      <c r="P11" s="2">
        <v>19620</v>
      </c>
      <c r="Q11" s="2">
        <v>3480</v>
      </c>
      <c r="R11" s="2">
        <v>7140</v>
      </c>
      <c r="S11" s="2">
        <v>9000</v>
      </c>
      <c r="T11" s="2">
        <v>60.85</v>
      </c>
    </row>
    <row r="12" spans="1:20" x14ac:dyDescent="0.25">
      <c r="A12" s="1">
        <v>45015</v>
      </c>
      <c r="B12" s="2">
        <v>3</v>
      </c>
      <c r="C12" s="2">
        <v>206</v>
      </c>
      <c r="D12" s="2">
        <v>0</v>
      </c>
      <c r="E12" s="2">
        <v>5</v>
      </c>
      <c r="F12" s="2">
        <v>5</v>
      </c>
      <c r="G12" s="2" t="s">
        <v>11</v>
      </c>
      <c r="H12" s="2">
        <v>0</v>
      </c>
      <c r="I12" s="2">
        <v>0</v>
      </c>
      <c r="J12" s="2">
        <v>0</v>
      </c>
      <c r="K12" s="2">
        <f t="shared" si="0"/>
        <v>0</v>
      </c>
      <c r="L12" s="2">
        <v>56</v>
      </c>
      <c r="M12" s="2">
        <v>93</v>
      </c>
      <c r="N12" s="2">
        <v>93</v>
      </c>
      <c r="O12" s="2">
        <v>83</v>
      </c>
      <c r="P12" s="2">
        <v>17370</v>
      </c>
      <c r="Q12" s="2">
        <v>1290</v>
      </c>
      <c r="R12" s="2">
        <v>10650</v>
      </c>
      <c r="S12" s="2">
        <v>5430</v>
      </c>
      <c r="T12" s="2">
        <v>60.59</v>
      </c>
    </row>
    <row r="13" spans="1:20" x14ac:dyDescent="0.25">
      <c r="A13" s="1">
        <v>45016</v>
      </c>
      <c r="B13" s="2">
        <v>2</v>
      </c>
      <c r="C13" s="2">
        <v>80</v>
      </c>
      <c r="D13" s="2">
        <v>1</v>
      </c>
      <c r="E13" s="2">
        <v>5</v>
      </c>
      <c r="F13" s="2">
        <v>5</v>
      </c>
      <c r="G13" s="2" t="s">
        <v>13</v>
      </c>
      <c r="H13" s="2">
        <v>0</v>
      </c>
      <c r="I13" s="2">
        <v>0</v>
      </c>
      <c r="J13" s="2">
        <v>0</v>
      </c>
      <c r="K13" s="2">
        <f t="shared" si="0"/>
        <v>0</v>
      </c>
      <c r="L13" s="2">
        <v>74</v>
      </c>
      <c r="M13" s="2">
        <v>97</v>
      </c>
      <c r="N13" s="2">
        <v>86</v>
      </c>
      <c r="O13" s="2">
        <v>83</v>
      </c>
      <c r="P13" s="2">
        <v>28440</v>
      </c>
      <c r="Q13" s="2">
        <v>4710</v>
      </c>
      <c r="R13" s="2">
        <v>18120</v>
      </c>
      <c r="S13" s="2">
        <v>5610</v>
      </c>
      <c r="T13" s="2">
        <v>55.43</v>
      </c>
    </row>
    <row r="14" spans="1:20" x14ac:dyDescent="0.25">
      <c r="A14" s="1">
        <v>45017</v>
      </c>
      <c r="B14" s="2">
        <v>2</v>
      </c>
      <c r="C14" s="2">
        <v>160</v>
      </c>
      <c r="D14" s="2">
        <v>3</v>
      </c>
      <c r="E14" s="2">
        <v>5</v>
      </c>
      <c r="F14" s="2">
        <v>5</v>
      </c>
      <c r="G14" s="2" t="s">
        <v>13</v>
      </c>
      <c r="H14" s="2">
        <v>0</v>
      </c>
      <c r="I14" s="2">
        <v>0</v>
      </c>
      <c r="J14" s="2">
        <v>0</v>
      </c>
      <c r="K14" s="2">
        <f t="shared" si="0"/>
        <v>0</v>
      </c>
      <c r="L14" s="3"/>
      <c r="M14" s="2">
        <v>93</v>
      </c>
      <c r="N14" s="3"/>
      <c r="O14" s="3"/>
      <c r="P14" s="2">
        <v>32400</v>
      </c>
      <c r="Q14" s="3"/>
      <c r="R14" s="3"/>
      <c r="S14" s="3"/>
      <c r="T14" s="3"/>
    </row>
    <row r="15" spans="1:20" x14ac:dyDescent="0.25">
      <c r="A15" s="1">
        <v>45018</v>
      </c>
      <c r="B15" s="2">
        <v>2</v>
      </c>
      <c r="C15" s="2">
        <v>220</v>
      </c>
      <c r="D15" s="2">
        <v>2</v>
      </c>
      <c r="E15" s="2">
        <v>1</v>
      </c>
      <c r="F15" s="2">
        <v>5</v>
      </c>
      <c r="G15" s="2" t="s">
        <v>13</v>
      </c>
      <c r="H15" s="2">
        <v>106.6</v>
      </c>
      <c r="I15" s="2">
        <v>1</v>
      </c>
      <c r="J15" s="2">
        <v>0</v>
      </c>
      <c r="K15" s="2">
        <f t="shared" si="0"/>
        <v>107.6</v>
      </c>
      <c r="L15" s="2">
        <v>62</v>
      </c>
      <c r="M15" s="2">
        <v>87</v>
      </c>
      <c r="N15" s="2">
        <v>58</v>
      </c>
      <c r="O15" s="2">
        <v>14</v>
      </c>
      <c r="P15" s="2">
        <v>24630</v>
      </c>
      <c r="Q15" s="2">
        <v>5520</v>
      </c>
      <c r="R15" s="2">
        <v>13110</v>
      </c>
      <c r="S15" s="2">
        <v>6000</v>
      </c>
      <c r="T15" s="2">
        <v>51.71</v>
      </c>
    </row>
    <row r="16" spans="1:20" x14ac:dyDescent="0.25">
      <c r="A16" s="1">
        <v>45019</v>
      </c>
      <c r="B16" s="2">
        <v>2</v>
      </c>
      <c r="C16" s="2">
        <v>155</v>
      </c>
      <c r="D16" s="2">
        <v>0</v>
      </c>
      <c r="E16" s="2">
        <v>3</v>
      </c>
      <c r="F16" s="2">
        <v>1</v>
      </c>
      <c r="G16" s="2" t="s">
        <v>11</v>
      </c>
      <c r="H16" s="2">
        <v>0</v>
      </c>
      <c r="I16" s="2">
        <v>0</v>
      </c>
      <c r="J16" s="2">
        <v>0</v>
      </c>
      <c r="K16" s="2">
        <f t="shared" si="0"/>
        <v>0</v>
      </c>
      <c r="L16" s="2">
        <v>59</v>
      </c>
      <c r="M16" s="2">
        <v>85</v>
      </c>
      <c r="N16" s="2">
        <v>48</v>
      </c>
      <c r="O16" s="2">
        <v>70</v>
      </c>
      <c r="P16" s="2">
        <v>22290</v>
      </c>
      <c r="Q16" s="2">
        <v>4410</v>
      </c>
      <c r="R16" s="2">
        <v>11370</v>
      </c>
      <c r="S16" s="2">
        <v>6510</v>
      </c>
      <c r="T16" s="2">
        <v>51.82</v>
      </c>
    </row>
    <row r="17" spans="1:20" x14ac:dyDescent="0.25">
      <c r="A17" s="1">
        <v>45020</v>
      </c>
      <c r="B17" s="2">
        <v>2</v>
      </c>
      <c r="C17" s="2">
        <v>200</v>
      </c>
      <c r="D17" s="2">
        <v>12</v>
      </c>
      <c r="E17" s="2">
        <v>4</v>
      </c>
      <c r="F17" s="2">
        <v>1</v>
      </c>
      <c r="G17" s="2" t="s">
        <v>11</v>
      </c>
      <c r="H17" s="2">
        <v>112.5</v>
      </c>
      <c r="I17" s="2">
        <v>0</v>
      </c>
      <c r="J17" s="2">
        <v>0</v>
      </c>
      <c r="K17" s="2">
        <f t="shared" si="0"/>
        <v>112.5</v>
      </c>
      <c r="L17" s="2">
        <v>41</v>
      </c>
      <c r="M17" s="2">
        <v>78</v>
      </c>
      <c r="N17" s="2">
        <v>76</v>
      </c>
      <c r="O17" s="2">
        <v>91</v>
      </c>
      <c r="P17" s="2">
        <v>14010</v>
      </c>
      <c r="Q17" s="2">
        <v>1410</v>
      </c>
      <c r="R17" s="2">
        <v>9600</v>
      </c>
      <c r="S17" s="2">
        <v>3000</v>
      </c>
      <c r="T17" s="2">
        <v>55.43</v>
      </c>
    </row>
    <row r="18" spans="1:20" x14ac:dyDescent="0.25">
      <c r="A18" s="1">
        <v>45021</v>
      </c>
      <c r="B18" s="8">
        <v>1</v>
      </c>
      <c r="C18" s="8">
        <v>0</v>
      </c>
      <c r="D18" s="8">
        <v>0</v>
      </c>
      <c r="E18" s="8">
        <v>3</v>
      </c>
      <c r="F18" s="8">
        <v>1</v>
      </c>
      <c r="G18" s="8" t="s">
        <v>11</v>
      </c>
      <c r="H18" s="9">
        <f>17580/60</f>
        <v>293</v>
      </c>
      <c r="I18" s="9">
        <f>6542/60</f>
        <v>109.03333333333333</v>
      </c>
      <c r="J18" s="9">
        <f>376/60</f>
        <v>6.2666666666666666</v>
      </c>
      <c r="K18" s="10">
        <f>SUM(H18:J18)</f>
        <v>408.29999999999995</v>
      </c>
      <c r="L18" s="2">
        <v>55</v>
      </c>
      <c r="M18" s="2">
        <v>75</v>
      </c>
      <c r="N18" s="2">
        <v>65</v>
      </c>
      <c r="O18" s="2">
        <v>91</v>
      </c>
      <c r="P18" s="2">
        <v>25710</v>
      </c>
      <c r="Q18" s="2">
        <v>2100</v>
      </c>
      <c r="R18" s="2">
        <v>21300</v>
      </c>
      <c r="S18" s="2">
        <v>2310</v>
      </c>
      <c r="T18" s="2">
        <v>64.64</v>
      </c>
    </row>
    <row r="19" spans="1:20" x14ac:dyDescent="0.25">
      <c r="A19" s="1">
        <v>45022</v>
      </c>
      <c r="B19" s="8">
        <v>2</v>
      </c>
      <c r="C19" s="8">
        <v>88</v>
      </c>
      <c r="D19" s="8">
        <v>0</v>
      </c>
      <c r="E19" s="8">
        <v>1</v>
      </c>
      <c r="F19" s="8">
        <v>1</v>
      </c>
      <c r="G19" s="8" t="s">
        <v>11</v>
      </c>
      <c r="H19" s="9">
        <f>10305/60</f>
        <v>171.75</v>
      </c>
      <c r="I19" s="9">
        <f>20881/60</f>
        <v>348.01666666666665</v>
      </c>
      <c r="J19" s="9">
        <v>0</v>
      </c>
      <c r="K19" s="10">
        <f t="shared" ref="K19:K32" si="1">SUM(H19:J19)</f>
        <v>519.76666666666665</v>
      </c>
      <c r="L19" s="2">
        <v>49</v>
      </c>
      <c r="M19" s="2">
        <v>87</v>
      </c>
      <c r="N19" s="2">
        <v>81</v>
      </c>
      <c r="O19" s="2">
        <v>75</v>
      </c>
      <c r="P19" s="2">
        <v>16980</v>
      </c>
      <c r="Q19" s="2">
        <v>1350</v>
      </c>
      <c r="R19" s="2">
        <v>6990</v>
      </c>
      <c r="S19" s="2">
        <v>8640</v>
      </c>
      <c r="T19" s="2">
        <v>53.42</v>
      </c>
    </row>
    <row r="20" spans="1:20" x14ac:dyDescent="0.25">
      <c r="A20" s="1">
        <v>45023</v>
      </c>
      <c r="B20" s="8">
        <v>1</v>
      </c>
      <c r="C20" s="8">
        <v>150</v>
      </c>
      <c r="D20" s="8">
        <v>1</v>
      </c>
      <c r="E20" s="8">
        <v>1</v>
      </c>
      <c r="F20" s="8">
        <v>1</v>
      </c>
      <c r="G20" s="8" t="s">
        <v>11</v>
      </c>
      <c r="H20" s="9">
        <f>474/60</f>
        <v>7.9</v>
      </c>
      <c r="I20" s="9">
        <v>0</v>
      </c>
      <c r="J20" s="9">
        <v>0</v>
      </c>
      <c r="K20" s="10">
        <f t="shared" si="1"/>
        <v>7.9</v>
      </c>
      <c r="L20" s="2">
        <v>60</v>
      </c>
      <c r="M20" s="2">
        <v>82</v>
      </c>
      <c r="N20" s="2">
        <v>81</v>
      </c>
      <c r="O20" s="2">
        <v>72</v>
      </c>
      <c r="P20" s="2">
        <v>22410</v>
      </c>
      <c r="Q20" s="2">
        <v>2610</v>
      </c>
      <c r="R20" s="2">
        <v>12780</v>
      </c>
      <c r="S20" s="2">
        <v>7020</v>
      </c>
      <c r="T20" s="2">
        <v>50.9</v>
      </c>
    </row>
    <row r="21" spans="1:20" x14ac:dyDescent="0.25">
      <c r="A21" s="1">
        <v>45024</v>
      </c>
      <c r="B21" s="8">
        <v>1</v>
      </c>
      <c r="C21" s="8">
        <v>228</v>
      </c>
      <c r="D21" s="8">
        <v>1</v>
      </c>
      <c r="E21" s="8">
        <v>1</v>
      </c>
      <c r="F21" s="8">
        <v>1</v>
      </c>
      <c r="G21" s="8" t="s">
        <v>11</v>
      </c>
      <c r="H21" s="9">
        <f>11805/60</f>
        <v>196.75</v>
      </c>
      <c r="I21" s="9">
        <v>0</v>
      </c>
      <c r="J21" s="9">
        <v>0</v>
      </c>
      <c r="K21" s="10">
        <f t="shared" si="1"/>
        <v>196.75</v>
      </c>
      <c r="L21" s="2">
        <v>71</v>
      </c>
      <c r="M21" s="2">
        <v>68</v>
      </c>
      <c r="N21" s="2">
        <v>93</v>
      </c>
      <c r="O21" s="2">
        <v>70</v>
      </c>
      <c r="P21" s="2">
        <v>28830</v>
      </c>
      <c r="Q21" s="2">
        <v>3510</v>
      </c>
      <c r="R21" s="2">
        <v>18060</v>
      </c>
      <c r="S21" s="2">
        <v>7260</v>
      </c>
      <c r="T21" s="2">
        <v>52.15</v>
      </c>
    </row>
    <row r="22" spans="1:20" x14ac:dyDescent="0.25">
      <c r="A22" s="1">
        <v>45025</v>
      </c>
      <c r="B22" s="8">
        <v>1</v>
      </c>
      <c r="C22" s="8">
        <v>0</v>
      </c>
      <c r="D22" s="8">
        <v>1</v>
      </c>
      <c r="E22" s="8">
        <v>1</v>
      </c>
      <c r="F22" s="8">
        <v>1</v>
      </c>
      <c r="G22" s="8" t="s">
        <v>11</v>
      </c>
      <c r="H22" s="9">
        <f>21758/60</f>
        <v>362.63333333333333</v>
      </c>
      <c r="I22" s="9">
        <f>12998/60</f>
        <v>216.63333333333333</v>
      </c>
      <c r="J22" s="9">
        <f>1667/60</f>
        <v>27.783333333333335</v>
      </c>
      <c r="K22" s="10">
        <f t="shared" si="1"/>
        <v>607.04999999999995</v>
      </c>
      <c r="L22" s="2">
        <v>72</v>
      </c>
      <c r="M22" s="2">
        <v>67</v>
      </c>
      <c r="N22" s="2">
        <v>88</v>
      </c>
      <c r="O22" s="2">
        <v>94</v>
      </c>
      <c r="P22" s="2">
        <v>27930</v>
      </c>
      <c r="Q22" s="2">
        <v>4800</v>
      </c>
      <c r="R22" s="2">
        <v>14820</v>
      </c>
      <c r="S22" s="2">
        <v>8310</v>
      </c>
      <c r="T22" s="2">
        <v>53.23</v>
      </c>
    </row>
    <row r="23" spans="1:20" x14ac:dyDescent="0.25">
      <c r="A23" s="1">
        <v>45026</v>
      </c>
      <c r="B23" s="8">
        <v>2</v>
      </c>
      <c r="C23" s="8">
        <v>112</v>
      </c>
      <c r="D23" s="8">
        <v>0</v>
      </c>
      <c r="E23" s="8">
        <v>1</v>
      </c>
      <c r="F23" s="8">
        <v>2</v>
      </c>
      <c r="G23" s="8" t="s">
        <v>11</v>
      </c>
      <c r="H23" s="9">
        <f>5147/60</f>
        <v>85.783333333333331</v>
      </c>
      <c r="I23" s="9">
        <f>12643/60</f>
        <v>210.71666666666667</v>
      </c>
      <c r="J23" s="9">
        <v>0</v>
      </c>
      <c r="K23" s="10">
        <f t="shared" si="1"/>
        <v>296.5</v>
      </c>
      <c r="L23" s="2">
        <v>68</v>
      </c>
      <c r="M23" s="2">
        <v>63</v>
      </c>
      <c r="N23" s="2">
        <v>95</v>
      </c>
      <c r="O23" s="2">
        <v>70</v>
      </c>
      <c r="P23" s="2">
        <v>26340</v>
      </c>
      <c r="Q23" s="2">
        <v>3900</v>
      </c>
      <c r="R23" s="2">
        <v>13770</v>
      </c>
      <c r="S23" s="2">
        <v>8670</v>
      </c>
      <c r="T23" s="2">
        <v>51.31</v>
      </c>
    </row>
    <row r="24" spans="1:20" x14ac:dyDescent="0.25">
      <c r="A24" s="1">
        <v>45027</v>
      </c>
      <c r="B24" s="8">
        <v>2</v>
      </c>
      <c r="C24" s="8">
        <v>60</v>
      </c>
      <c r="D24" s="8">
        <v>0</v>
      </c>
      <c r="E24" s="8">
        <v>2</v>
      </c>
      <c r="F24" s="8">
        <v>2</v>
      </c>
      <c r="G24" s="8" t="s">
        <v>11</v>
      </c>
      <c r="H24" s="9">
        <f>9023/60</f>
        <v>150.38333333333333</v>
      </c>
      <c r="I24" s="9">
        <f>14230/60</f>
        <v>237.16666666666666</v>
      </c>
      <c r="J24" s="9">
        <v>0</v>
      </c>
      <c r="K24" s="10">
        <f t="shared" si="1"/>
        <v>387.54999999999995</v>
      </c>
      <c r="L24" s="2">
        <v>68</v>
      </c>
      <c r="M24" s="2">
        <v>44</v>
      </c>
      <c r="N24" s="2">
        <v>76</v>
      </c>
      <c r="O24" s="2">
        <v>83</v>
      </c>
      <c r="P24" s="2">
        <v>27270</v>
      </c>
      <c r="Q24" s="2">
        <v>4140</v>
      </c>
      <c r="R24" s="2">
        <v>18090</v>
      </c>
      <c r="S24" s="2">
        <v>5040</v>
      </c>
      <c r="T24" s="2">
        <v>51.78</v>
      </c>
    </row>
    <row r="25" spans="1:20" x14ac:dyDescent="0.25">
      <c r="A25" s="1">
        <v>45028</v>
      </c>
      <c r="B25" s="8">
        <v>1</v>
      </c>
      <c r="C25" s="8">
        <v>40</v>
      </c>
      <c r="D25" s="8">
        <v>0</v>
      </c>
      <c r="E25" s="8">
        <v>1</v>
      </c>
      <c r="F25" s="8">
        <v>2</v>
      </c>
      <c r="G25" s="8" t="s">
        <v>11</v>
      </c>
      <c r="H25" s="9">
        <f>3085/60</f>
        <v>51.416666666666664</v>
      </c>
      <c r="I25" s="9">
        <f>10543/60</f>
        <v>175.71666666666667</v>
      </c>
      <c r="J25" s="9">
        <v>0</v>
      </c>
      <c r="K25" s="10">
        <f t="shared" si="1"/>
        <v>227.13333333333333</v>
      </c>
      <c r="L25" s="2">
        <v>47</v>
      </c>
      <c r="M25" s="2">
        <v>56</v>
      </c>
      <c r="N25" s="2">
        <v>58</v>
      </c>
      <c r="O25" s="2">
        <v>24</v>
      </c>
      <c r="P25" s="2">
        <v>20130</v>
      </c>
      <c r="Q25" s="2">
        <v>2250</v>
      </c>
      <c r="R25" s="2">
        <v>12180</v>
      </c>
      <c r="S25" s="2">
        <v>5700</v>
      </c>
      <c r="T25" s="2">
        <v>51.89</v>
      </c>
    </row>
    <row r="26" spans="1:20" x14ac:dyDescent="0.25">
      <c r="A26" s="1">
        <v>45029</v>
      </c>
      <c r="B26" s="8">
        <v>2</v>
      </c>
      <c r="C26" s="8">
        <v>0</v>
      </c>
      <c r="D26" s="8">
        <v>3</v>
      </c>
      <c r="E26" s="8">
        <v>1</v>
      </c>
      <c r="F26" s="8">
        <v>2</v>
      </c>
      <c r="G26" s="8" t="s">
        <v>11</v>
      </c>
      <c r="H26" s="9">
        <f>3825/60</f>
        <v>63.75</v>
      </c>
      <c r="I26" s="9">
        <f>3544/60</f>
        <v>59.06666666666667</v>
      </c>
      <c r="J26" s="9">
        <v>0</v>
      </c>
      <c r="K26" s="10">
        <f t="shared" si="1"/>
        <v>122.81666666666666</v>
      </c>
      <c r="L26" s="2">
        <v>68</v>
      </c>
      <c r="M26" s="2">
        <v>62</v>
      </c>
      <c r="N26" s="2">
        <v>74</v>
      </c>
      <c r="O26" s="2">
        <v>86</v>
      </c>
      <c r="P26" s="2">
        <v>28230</v>
      </c>
      <c r="Q26" s="2">
        <v>2670</v>
      </c>
      <c r="R26" s="2">
        <v>18420</v>
      </c>
      <c r="S26" s="2">
        <v>7140</v>
      </c>
      <c r="T26" s="2">
        <v>49.9</v>
      </c>
    </row>
    <row r="27" spans="1:20" x14ac:dyDescent="0.25">
      <c r="A27" s="1">
        <v>45030</v>
      </c>
      <c r="B27" s="8">
        <v>2</v>
      </c>
      <c r="C27" s="8">
        <v>250</v>
      </c>
      <c r="D27" s="8">
        <v>7</v>
      </c>
      <c r="E27" s="8">
        <v>1</v>
      </c>
      <c r="F27" s="8">
        <v>3</v>
      </c>
      <c r="G27" s="8" t="s">
        <v>11</v>
      </c>
      <c r="H27" s="10">
        <v>0</v>
      </c>
      <c r="I27" s="10">
        <v>0</v>
      </c>
      <c r="J27" s="10">
        <v>0</v>
      </c>
      <c r="K27" s="10">
        <f t="shared" si="1"/>
        <v>0</v>
      </c>
      <c r="L27" s="2">
        <v>67</v>
      </c>
      <c r="M27" s="2">
        <v>56</v>
      </c>
      <c r="N27" s="2">
        <v>81</v>
      </c>
      <c r="O27" s="2">
        <v>97</v>
      </c>
      <c r="P27" s="2">
        <v>19530</v>
      </c>
      <c r="Q27" s="2">
        <v>2190</v>
      </c>
      <c r="R27" s="2">
        <v>10350</v>
      </c>
      <c r="S27" s="2">
        <v>6990</v>
      </c>
      <c r="T27" s="2">
        <v>51.88</v>
      </c>
    </row>
    <row r="28" spans="1:20" x14ac:dyDescent="0.25">
      <c r="A28" s="1">
        <v>45031</v>
      </c>
      <c r="B28" s="8">
        <v>2</v>
      </c>
      <c r="C28" s="8">
        <v>114</v>
      </c>
      <c r="D28" s="8">
        <v>20</v>
      </c>
      <c r="E28" s="8">
        <v>3</v>
      </c>
      <c r="F28" s="8">
        <v>3</v>
      </c>
      <c r="G28" s="8" t="s">
        <v>11</v>
      </c>
      <c r="H28" s="10">
        <v>0</v>
      </c>
      <c r="I28" s="10">
        <v>0</v>
      </c>
      <c r="J28" s="10">
        <v>0</v>
      </c>
      <c r="K28" s="10">
        <f t="shared" si="1"/>
        <v>0</v>
      </c>
      <c r="L28" s="3"/>
      <c r="M28" s="10">
        <v>60</v>
      </c>
      <c r="N28" s="3"/>
      <c r="O28" s="3"/>
      <c r="P28" s="11">
        <v>21600</v>
      </c>
      <c r="Q28" s="3"/>
      <c r="R28" s="3"/>
      <c r="S28" s="3"/>
      <c r="T28" s="3"/>
    </row>
    <row r="29" spans="1:20" x14ac:dyDescent="0.25">
      <c r="A29" s="1">
        <v>45032</v>
      </c>
      <c r="B29" s="8">
        <v>2</v>
      </c>
      <c r="C29" s="8">
        <v>100</v>
      </c>
      <c r="D29" s="8">
        <v>0</v>
      </c>
      <c r="E29" s="8">
        <v>2</v>
      </c>
      <c r="F29" s="8">
        <v>3</v>
      </c>
      <c r="G29" s="8" t="s">
        <v>11</v>
      </c>
      <c r="H29" s="9">
        <f>1746/60</f>
        <v>29.1</v>
      </c>
      <c r="I29" s="9">
        <f>37/60</f>
        <v>0.6166666666666667</v>
      </c>
      <c r="J29" s="9">
        <f>783/60</f>
        <v>13.05</v>
      </c>
      <c r="K29" s="10">
        <f t="shared" si="1"/>
        <v>42.766666666666666</v>
      </c>
      <c r="L29" s="3"/>
      <c r="M29" s="2">
        <v>57</v>
      </c>
      <c r="N29" s="3"/>
      <c r="O29" s="3"/>
      <c r="P29" s="11">
        <f>8*3600</f>
        <v>28800</v>
      </c>
      <c r="Q29" s="3"/>
      <c r="R29" s="3"/>
      <c r="S29" s="3"/>
      <c r="T29" s="3"/>
    </row>
    <row r="30" spans="1:20" x14ac:dyDescent="0.25">
      <c r="A30" s="1">
        <v>45033</v>
      </c>
      <c r="B30" s="8">
        <v>2</v>
      </c>
      <c r="C30" s="8">
        <v>160</v>
      </c>
      <c r="D30" s="8">
        <v>0</v>
      </c>
      <c r="E30" s="8">
        <v>3</v>
      </c>
      <c r="F30" s="8">
        <v>3</v>
      </c>
      <c r="G30" s="8" t="s">
        <v>11</v>
      </c>
      <c r="H30" s="9">
        <f>5338/60</f>
        <v>88.966666666666669</v>
      </c>
      <c r="I30" s="9">
        <f>4156/60</f>
        <v>69.266666666666666</v>
      </c>
      <c r="J30" s="9">
        <f>14878/60</f>
        <v>247.96666666666667</v>
      </c>
      <c r="K30" s="10">
        <f t="shared" si="1"/>
        <v>406.20000000000005</v>
      </c>
      <c r="L30" s="2">
        <v>77</v>
      </c>
      <c r="M30" s="2">
        <v>48</v>
      </c>
      <c r="N30" s="2">
        <v>76</v>
      </c>
      <c r="O30" s="2">
        <v>94</v>
      </c>
      <c r="P30" s="2">
        <v>31980</v>
      </c>
      <c r="Q30" s="2">
        <v>6780</v>
      </c>
      <c r="R30" s="2">
        <v>19950</v>
      </c>
      <c r="S30" s="2">
        <v>5250</v>
      </c>
      <c r="T30" s="2">
        <v>50.23</v>
      </c>
    </row>
    <row r="31" spans="1:20" x14ac:dyDescent="0.25">
      <c r="A31" s="1">
        <v>45034</v>
      </c>
      <c r="B31" s="8">
        <v>1</v>
      </c>
      <c r="C31" s="8">
        <v>114</v>
      </c>
      <c r="D31" s="8">
        <v>0</v>
      </c>
      <c r="E31" s="8">
        <v>1</v>
      </c>
      <c r="F31" s="8">
        <v>1</v>
      </c>
      <c r="G31" s="8" t="s">
        <v>11</v>
      </c>
      <c r="H31" s="9">
        <f>22805/60</f>
        <v>380.08333333333331</v>
      </c>
      <c r="I31" s="9">
        <f>11248/60</f>
        <v>187.46666666666667</v>
      </c>
      <c r="J31" s="9">
        <f>4512/60</f>
        <v>75.2</v>
      </c>
      <c r="K31" s="10">
        <f t="shared" si="1"/>
        <v>642.75</v>
      </c>
      <c r="L31" s="2">
        <v>54</v>
      </c>
      <c r="M31" s="2">
        <v>53</v>
      </c>
      <c r="N31" s="2">
        <v>53</v>
      </c>
      <c r="O31" s="2">
        <v>86</v>
      </c>
      <c r="P31" s="2">
        <v>20190</v>
      </c>
      <c r="Q31" s="2">
        <v>2550</v>
      </c>
      <c r="R31" s="2">
        <v>9060</v>
      </c>
      <c r="S31" s="2">
        <v>8580</v>
      </c>
      <c r="T31" s="2">
        <v>52.83</v>
      </c>
    </row>
    <row r="32" spans="1:20" x14ac:dyDescent="0.25">
      <c r="A32" s="1">
        <v>45035</v>
      </c>
      <c r="B32" s="8">
        <v>2</v>
      </c>
      <c r="C32" s="11">
        <v>114</v>
      </c>
      <c r="D32" s="11">
        <v>0</v>
      </c>
      <c r="E32" s="8">
        <v>1</v>
      </c>
      <c r="F32" s="8">
        <v>1</v>
      </c>
      <c r="G32" s="8" t="s">
        <v>11</v>
      </c>
      <c r="H32" s="9">
        <f>5656/60</f>
        <v>94.266666666666666</v>
      </c>
      <c r="I32" s="9">
        <f>8404/60</f>
        <v>140.06666666666666</v>
      </c>
      <c r="J32" s="9">
        <f>384/60</f>
        <v>6.4</v>
      </c>
      <c r="K32" s="10">
        <f t="shared" si="1"/>
        <v>240.73333333333332</v>
      </c>
      <c r="L32" s="2">
        <v>69</v>
      </c>
      <c r="M32" s="2">
        <v>54</v>
      </c>
      <c r="N32" s="2">
        <v>69</v>
      </c>
      <c r="O32" s="2">
        <v>86</v>
      </c>
      <c r="P32" s="2">
        <v>28590</v>
      </c>
      <c r="Q32" s="2">
        <v>4170</v>
      </c>
      <c r="R32" s="2">
        <v>17400</v>
      </c>
      <c r="S32" s="2">
        <v>7020</v>
      </c>
      <c r="T32" s="2">
        <v>51.55</v>
      </c>
    </row>
    <row r="33" spans="1:1" x14ac:dyDescent="0.25">
      <c r="A3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Trader</dc:creator>
  <cp:lastModifiedBy>Bill Trader</cp:lastModifiedBy>
  <dcterms:created xsi:type="dcterms:W3CDTF">2023-04-03T20:54:11Z</dcterms:created>
  <dcterms:modified xsi:type="dcterms:W3CDTF">2023-04-20T03:30:53Z</dcterms:modified>
</cp:coreProperties>
</file>