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1"/>
  </bookViews>
  <sheets>
    <sheet name="Beckett Battery Modules" sheetId="1" r:id="rId1"/>
    <sheet name="Hygen Use Models" sheetId="2" r:id="rId2"/>
    <sheet name="Sheet3" sheetId="3" r:id="rId3"/>
  </sheets>
  <definedNames>
    <definedName name="Batt_bank_energy__kWh">'Hygen Use Models'!$D$16</definedName>
    <definedName name="Batt_Cycles_50__DOD__guesstimated">'Hygen Use Models'!$D$20</definedName>
    <definedName name="Batt_Cycles_80__DOD">'Hygen Use Models'!$D$19</definedName>
    <definedName name="Beckett_module_nominal_energy__kWh">'Hygen Use Models'!$D$14</definedName>
    <definedName name="Cycle_energy__kWh">'Hygen Use Models'!$D$18</definedName>
    <definedName name="Depth_of_Discharge">'Hygen Use Models'!$D$17</definedName>
    <definedName name="Engine_service_interval__h">'Hygen Use Models'!$G$16</definedName>
    <definedName name="Engine_spec_d_life__h">'Hygen Use Models'!$G$14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_xlnm.Print_Area" localSheetId="1">'Hygen Use Models'!$B$1:$G$87</definedName>
    <definedName name="Stack_height">'Hygen Use Models'!$D$15</definedName>
    <definedName name="Voltage_at_0">'Beckett Battery Modules'!$B$11:$C$11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D20" i="2" l="1"/>
  <c r="G15" i="2"/>
  <c r="D16" i="2"/>
  <c r="F37" i="2"/>
  <c r="F38" i="2" s="1"/>
  <c r="G37" i="2"/>
  <c r="G38" i="2" s="1"/>
  <c r="E37" i="2"/>
  <c r="E38" i="2" s="1"/>
  <c r="G33" i="2"/>
  <c r="F28" i="2"/>
  <c r="F30" i="2" s="1"/>
  <c r="F31" i="2" s="1"/>
  <c r="F33" i="2" s="1"/>
  <c r="F26" i="2"/>
  <c r="G26" i="2"/>
  <c r="G28" i="2" s="1"/>
  <c r="G30" i="2" s="1"/>
  <c r="E26" i="2"/>
  <c r="E28" i="2" s="1"/>
  <c r="E30" i="2" s="1"/>
  <c r="E33" i="2" s="1"/>
  <c r="G45" i="2" l="1"/>
  <c r="G35" i="2"/>
  <c r="G39" i="2" s="1"/>
  <c r="E45" i="2"/>
  <c r="E35" i="2"/>
  <c r="E39" i="2" s="1"/>
  <c r="E43" i="2"/>
  <c r="E48" i="2" s="1"/>
  <c r="E53" i="2" s="1"/>
  <c r="E46" i="2"/>
  <c r="E44" i="2"/>
  <c r="E49" i="2" s="1"/>
  <c r="E54" i="2" s="1"/>
  <c r="G44" i="2"/>
  <c r="G49" i="2" s="1"/>
  <c r="G54" i="2" s="1"/>
  <c r="G43" i="2"/>
  <c r="G48" i="2" s="1"/>
  <c r="G53" i="2" s="1"/>
  <c r="G46" i="2"/>
  <c r="G51" i="2" s="1"/>
  <c r="G56" i="2" s="1"/>
  <c r="G50" i="2"/>
  <c r="G55" i="2" s="1"/>
  <c r="D18" i="2"/>
  <c r="F59" i="2" s="1"/>
  <c r="E51" i="2"/>
  <c r="E56" i="2" s="1"/>
  <c r="E50" i="2"/>
  <c r="E55" i="2" s="1"/>
  <c r="F43" i="2"/>
  <c r="F48" i="2" s="1"/>
  <c r="F53" i="2" s="1"/>
  <c r="F45" i="2"/>
  <c r="F50" i="2" s="1"/>
  <c r="F55" i="2" s="1"/>
  <c r="F35" i="2"/>
  <c r="F39" i="2" s="1"/>
  <c r="F46" i="2"/>
  <c r="F51" i="2" s="1"/>
  <c r="F56" i="2" s="1"/>
  <c r="F44" i="2"/>
  <c r="F49" i="2" s="1"/>
  <c r="F54" i="2" s="1"/>
  <c r="C31" i="1"/>
  <c r="C30" i="1"/>
  <c r="H19" i="1"/>
  <c r="H17" i="1"/>
  <c r="N17" i="1" s="1"/>
  <c r="H15" i="1"/>
  <c r="N15" i="1" s="1"/>
  <c r="H14" i="1"/>
  <c r="N14" i="1" s="1"/>
  <c r="E59" i="2" l="1"/>
  <c r="E64" i="2"/>
  <c r="E80" i="2" s="1"/>
  <c r="E61" i="2"/>
  <c r="F61" i="2"/>
  <c r="G61" i="2"/>
  <c r="E66" i="2"/>
  <c r="G66" i="2"/>
  <c r="G82" i="2" s="1"/>
  <c r="E69" i="2"/>
  <c r="F60" i="2"/>
  <c r="F65" i="2" s="1"/>
  <c r="E58" i="2"/>
  <c r="E63" i="2" s="1"/>
  <c r="G59" i="2"/>
  <c r="G64" i="2" s="1"/>
  <c r="G58" i="2"/>
  <c r="G63" i="2" s="1"/>
  <c r="E60" i="2"/>
  <c r="E65" i="2" s="1"/>
  <c r="F58" i="2"/>
  <c r="F63" i="2" s="1"/>
  <c r="G60" i="2"/>
  <c r="G65" i="2" s="1"/>
  <c r="F64" i="2"/>
  <c r="F80" i="2" s="1"/>
  <c r="F69" i="2"/>
  <c r="F66" i="2"/>
  <c r="F82" i="2" s="1"/>
  <c r="F75" i="2" l="1"/>
  <c r="F85" i="2"/>
  <c r="E75" i="2"/>
  <c r="E85" i="2"/>
  <c r="G71" i="2"/>
  <c r="F71" i="2"/>
  <c r="E70" i="2"/>
  <c r="E81" i="2"/>
  <c r="E68" i="2"/>
  <c r="E79" i="2"/>
  <c r="G79" i="2"/>
  <c r="G68" i="2"/>
  <c r="F68" i="2"/>
  <c r="F79" i="2"/>
  <c r="F70" i="2"/>
  <c r="F81" i="2"/>
  <c r="G80" i="2"/>
  <c r="G69" i="2"/>
  <c r="G70" i="2"/>
  <c r="G81" i="2"/>
  <c r="E76" i="2" l="1"/>
  <c r="E86" i="2"/>
  <c r="F77" i="2"/>
  <c r="F87" i="2"/>
  <c r="F74" i="2"/>
  <c r="F84" i="2"/>
  <c r="G77" i="2"/>
  <c r="G87" i="2"/>
  <c r="F76" i="2"/>
  <c r="F86" i="2"/>
  <c r="G74" i="2"/>
  <c r="G84" i="2"/>
  <c r="G76" i="2"/>
  <c r="G86" i="2"/>
  <c r="G75" i="2"/>
  <c r="G85" i="2"/>
  <c r="E74" i="2"/>
  <c r="E84" i="2"/>
</calcChain>
</file>

<file path=xl/sharedStrings.xml><?xml version="1.0" encoding="utf-8"?>
<sst xmlns="http://schemas.openxmlformats.org/spreadsheetml/2006/main" count="168" uniqueCount="131">
  <si>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</si>
  <si>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</si>
  <si>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</si>
  <si>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</si>
  <si>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</si>
  <si>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</si>
  <si>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</si>
  <si>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</si>
  <si>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</si>
  <si>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</si>
  <si>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</si>
  <si>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</si>
  <si>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</si>
  <si>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</si>
  <si>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</si>
  <si>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</si>
  <si>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</si>
  <si>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</si>
  <si>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</si>
  <si>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</si>
  <si>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</si>
  <si>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</si>
  <si>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</si>
  <si>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260V</t>
  </si>
  <si>
    <t>296V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</si>
  <si>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</si>
  <si>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</si>
  <si>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</si>
  <si>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</si>
  <si>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</si>
  <si>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</si>
  <si>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</si>
  <si>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</si>
  <si>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</si>
  <si>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</si>
  <si>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</si>
  <si>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</si>
  <si>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</si>
  <si>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</si>
  <si>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</si>
  <si>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</si>
  <si>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</si>
  <si>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</si>
  <si>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</si>
  <si>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</si>
  <si>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</si>
  <si>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</si>
  <si>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</si>
  <si>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</si>
  <si>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</si>
  <si>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</si>
  <si>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</si>
  <si>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</si>
  <si>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</si>
  <si>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</si>
  <si>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</si>
  <si>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</si>
  <si>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</si>
  <si>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</si>
  <si>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</si>
  <si>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</si>
  <si>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</si>
  <si>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</si>
  <si>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</si>
  <si>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</si>
  <si>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</si>
  <si>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</si>
  <si>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</si>
  <si>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</si>
  <si>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</si>
  <si>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</si>
  <si>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</si>
  <si>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</si>
  <si>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</si>
  <si>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</si>
  <si>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</si>
  <si>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</si>
  <si>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</si>
  <si>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</si>
  <si>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</si>
  <si>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</si>
  <si>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</si>
  <si>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</si>
  <si>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</si>
  <si>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</si>
  <si>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</si>
  <si>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</si>
  <si>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</si>
  <si>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</si>
  <si>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</si>
  <si>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</si>
  <si>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</si>
  <si>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</si>
  <si>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</si>
  <si>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</si>
  <si>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</si>
  <si>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</si>
  <si>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</si>
  <si>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</si>
  <si>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</si>
  <si>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</si>
  <si>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</si>
  <si>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</si>
  <si>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</si>
  <si>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</si>
  <si>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</si>
  <si>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</si>
  <si>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</si>
  <si>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</si>
  <si>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</si>
  <si>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</si>
  <si>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</si>
  <si>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</si>
  <si>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</si>
  <si>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</si>
  <si>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</si>
  <si>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</si>
  <si>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</si>
  <si>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</si>
  <si>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</si>
  <si>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 Cycles 50% DOD, guesstimated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</si>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</sst>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H17" sqref="H17"/>
    </sheetView>
  </sheetViews>
  <sheetFormatPr defaultRowHeight="15" x14ac:dyDescent="0.25"/>
  <cols>
    <col min="2" max="2" width="16.5703125" bestFit="1" customWidth="1"/>
    <col min="7" max="7" width="28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29</v>
      </c>
      <c r="C11">
        <v>3.2</v>
      </c>
      <c r="D11" t="s">
        <v>6</v>
      </c>
      <c r="G11" t="s">
        <v>47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30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26</v>
      </c>
      <c r="M14" t="s">
        <v>10</v>
      </c>
      <c r="N14">
        <f>H14*Format_Series_Stack</f>
        <v>261.8</v>
      </c>
      <c r="O14" t="s">
        <v>6</v>
      </c>
      <c r="P14" t="s">
        <v>23</v>
      </c>
      <c r="R14" t="s">
        <v>38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27</v>
      </c>
      <c r="M15" t="s">
        <v>11</v>
      </c>
      <c r="N15">
        <f>H15*Format_Series_Stack</f>
        <v>296.45</v>
      </c>
      <c r="O15" t="s">
        <v>6</v>
      </c>
      <c r="P15" t="s">
        <v>24</v>
      </c>
      <c r="R15" t="s">
        <v>39</v>
      </c>
    </row>
    <row r="16" spans="1:18" x14ac:dyDescent="0.25">
      <c r="R16" t="s">
        <v>40</v>
      </c>
    </row>
    <row r="17" spans="1:16" x14ac:dyDescent="0.25">
      <c r="G17" t="s">
        <v>83</v>
      </c>
      <c r="H17">
        <f>Format_Series*Format_Parallel*Nominal_Energy</f>
        <v>945.7</v>
      </c>
      <c r="I17" t="s">
        <v>4</v>
      </c>
      <c r="J17" t="s">
        <v>28</v>
      </c>
      <c r="M17" t="s">
        <v>81</v>
      </c>
      <c r="N17">
        <f>H17*Format_Series_Stack</f>
        <v>10402.700000000001</v>
      </c>
      <c r="O17" t="s">
        <v>4</v>
      </c>
      <c r="P17" t="s">
        <v>25</v>
      </c>
    </row>
    <row r="19" spans="1:16" x14ac:dyDescent="0.25">
      <c r="G19" t="s">
        <v>31</v>
      </c>
      <c r="H19">
        <f>Nominal_Capacity_Module/2</f>
        <v>21.2</v>
      </c>
      <c r="I19" t="s">
        <v>8</v>
      </c>
    </row>
    <row r="20" spans="1:16" x14ac:dyDescent="0.25">
      <c r="G20" t="s">
        <v>32</v>
      </c>
      <c r="H20">
        <v>25</v>
      </c>
      <c r="I20" t="s">
        <v>8</v>
      </c>
    </row>
    <row r="21" spans="1:16" x14ac:dyDescent="0.25">
      <c r="G21" t="s">
        <v>33</v>
      </c>
      <c r="H21">
        <v>50</v>
      </c>
      <c r="I21" t="s">
        <v>8</v>
      </c>
    </row>
    <row r="27" spans="1:16" x14ac:dyDescent="0.25">
      <c r="A27" t="s">
        <v>34</v>
      </c>
    </row>
    <row r="28" spans="1:16" x14ac:dyDescent="0.25">
      <c r="B28" t="s">
        <v>35</v>
      </c>
      <c r="C28">
        <v>24.4</v>
      </c>
      <c r="D28" t="s">
        <v>8</v>
      </c>
    </row>
    <row r="29" spans="1:16" x14ac:dyDescent="0.25">
      <c r="B29" t="s">
        <v>36</v>
      </c>
      <c r="C29" t="s">
        <v>37</v>
      </c>
      <c r="D29" t="s">
        <v>36</v>
      </c>
    </row>
    <row r="30" spans="1:16" x14ac:dyDescent="0.25">
      <c r="B30" t="s">
        <v>41</v>
      </c>
      <c r="C30">
        <f>220 * 2/SQRT(2)</f>
        <v>311.12698372208087</v>
      </c>
      <c r="D30" t="s">
        <v>36</v>
      </c>
    </row>
    <row r="31" spans="1:16" x14ac:dyDescent="0.25">
      <c r="B31" t="s">
        <v>42</v>
      </c>
      <c r="C31">
        <f>240*2/SQRT(2)</f>
        <v>339.41125496954277</v>
      </c>
      <c r="D31" t="s">
        <v>36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7"/>
  <sheetViews>
    <sheetView tabSelected="1" topLeftCell="A61" workbookViewId="0">
      <selection activeCell="I78" sqref="I78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10" width="17.7109375" customWidth="1"/>
  </cols>
  <sheetData>
    <row r="1" spans="2:7" x14ac:dyDescent="0.25">
      <c r="B1" t="s">
        <v>48</v>
      </c>
    </row>
    <row r="14" spans="2:7" x14ac:dyDescent="0.25">
      <c r="C14" s="1" t="s">
        <v>82</v>
      </c>
      <c r="D14" s="3">
        <v>1</v>
      </c>
      <c r="F14" s="1" t="s">
        <v>112</v>
      </c>
      <c r="G14">
        <v>15000</v>
      </c>
    </row>
    <row r="15" spans="2:7" x14ac:dyDescent="0.25">
      <c r="C15" t="s">
        <v>84</v>
      </c>
      <c r="D15">
        <v>11</v>
      </c>
      <c r="F15" t="s">
        <v>113</v>
      </c>
      <c r="G15">
        <f>365*24</f>
        <v>8760</v>
      </c>
    </row>
    <row r="16" spans="2:7" ht="30" x14ac:dyDescent="0.25">
      <c r="C16" s="1" t="s">
        <v>85</v>
      </c>
      <c r="D16">
        <f>D15*D14</f>
        <v>11</v>
      </c>
      <c r="F16" s="1" t="s">
        <v>125</v>
      </c>
      <c r="G16">
        <v>250</v>
      </c>
    </row>
    <row r="17" spans="2:7" x14ac:dyDescent="0.25">
      <c r="C17" s="1" t="s">
        <v>89</v>
      </c>
      <c r="D17" s="2">
        <v>0.5</v>
      </c>
    </row>
    <row r="18" spans="2:7" x14ac:dyDescent="0.25">
      <c r="C18" t="s">
        <v>90</v>
      </c>
      <c r="D18">
        <f>D17*Batt_bank_energy__kWh</f>
        <v>5.5</v>
      </c>
    </row>
    <row r="19" spans="2:7" x14ac:dyDescent="0.25">
      <c r="C19" t="s">
        <v>119</v>
      </c>
      <c r="D19">
        <v>3000</v>
      </c>
    </row>
    <row r="20" spans="2:7" x14ac:dyDescent="0.25">
      <c r="C20" s="1" t="s">
        <v>120</v>
      </c>
      <c r="D20">
        <f>D19*2.5</f>
        <v>7500</v>
      </c>
    </row>
    <row r="22" spans="2:7" x14ac:dyDescent="0.25">
      <c r="C22" t="s">
        <v>65</v>
      </c>
      <c r="E22" s="4" t="s">
        <v>49</v>
      </c>
      <c r="F22" s="4" t="s">
        <v>50</v>
      </c>
      <c r="G22" s="4" t="s">
        <v>50</v>
      </c>
    </row>
    <row r="23" spans="2:7" ht="30" x14ac:dyDescent="0.25">
      <c r="F23" s="1" t="s">
        <v>91</v>
      </c>
      <c r="G23" s="1" t="s">
        <v>92</v>
      </c>
    </row>
    <row r="24" spans="2:7" x14ac:dyDescent="0.25">
      <c r="B24" s="4" t="s">
        <v>8</v>
      </c>
      <c r="C24" t="s">
        <v>51</v>
      </c>
      <c r="E24" s="4">
        <v>10.3</v>
      </c>
      <c r="F24" s="4">
        <v>15.3</v>
      </c>
      <c r="G24" s="4">
        <v>15.3</v>
      </c>
    </row>
    <row r="25" spans="2:7" x14ac:dyDescent="0.25">
      <c r="B25" s="4"/>
      <c r="C25" t="s">
        <v>54</v>
      </c>
      <c r="E25" s="5">
        <v>0.7</v>
      </c>
      <c r="F25" s="5">
        <v>0.7</v>
      </c>
      <c r="G25" s="5">
        <v>0.59</v>
      </c>
    </row>
    <row r="26" spans="2:7" x14ac:dyDescent="0.25">
      <c r="B26" s="4" t="s">
        <v>52</v>
      </c>
      <c r="C26" t="s">
        <v>53</v>
      </c>
      <c r="E26" s="6">
        <f>E24*E25</f>
        <v>7.21</v>
      </c>
      <c r="F26" s="6">
        <f t="shared" ref="F26:G26" si="0">F24*F25</f>
        <v>10.709999999999999</v>
      </c>
      <c r="G26" s="6">
        <f t="shared" si="0"/>
        <v>9.0269999999999992</v>
      </c>
    </row>
    <row r="27" spans="2:7" x14ac:dyDescent="0.25">
      <c r="B27" s="4"/>
      <c r="C27" t="s">
        <v>55</v>
      </c>
      <c r="E27" s="5">
        <v>0.88</v>
      </c>
      <c r="F27" s="5">
        <v>0.88</v>
      </c>
      <c r="G27" s="5">
        <v>0.88</v>
      </c>
    </row>
    <row r="28" spans="2:7" x14ac:dyDescent="0.25">
      <c r="B28" s="4" t="s">
        <v>56</v>
      </c>
      <c r="C28" t="s">
        <v>57</v>
      </c>
      <c r="E28" s="6">
        <f>E27*E26</f>
        <v>6.3448000000000002</v>
      </c>
      <c r="F28" s="6">
        <f t="shared" ref="F28:G28" si="1">F27*F26</f>
        <v>9.4247999999999994</v>
      </c>
      <c r="G28" s="6">
        <f t="shared" si="1"/>
        <v>7.9437599999999993</v>
      </c>
    </row>
    <row r="29" spans="2:7" x14ac:dyDescent="0.25">
      <c r="B29" s="4"/>
      <c r="C29" t="s">
        <v>58</v>
      </c>
      <c r="E29" s="5">
        <v>0.95</v>
      </c>
      <c r="F29" s="5">
        <v>0.95</v>
      </c>
      <c r="G29" s="5">
        <v>0.95</v>
      </c>
    </row>
    <row r="30" spans="2:7" x14ac:dyDescent="0.25">
      <c r="B30" s="4" t="s">
        <v>59</v>
      </c>
      <c r="C30" t="s">
        <v>60</v>
      </c>
      <c r="E30" s="9">
        <f>E29*E28</f>
        <v>6.0275600000000003</v>
      </c>
      <c r="F30" s="6">
        <f t="shared" ref="F30:G30" si="2">F29*F28</f>
        <v>8.9535599999999995</v>
      </c>
      <c r="G30" s="6">
        <f t="shared" si="2"/>
        <v>7.5465719999999994</v>
      </c>
    </row>
    <row r="31" spans="2:7" x14ac:dyDescent="0.25">
      <c r="B31" s="4" t="s">
        <v>59</v>
      </c>
      <c r="C31" t="s">
        <v>61</v>
      </c>
      <c r="E31" s="4">
        <v>7.5</v>
      </c>
      <c r="F31" s="9">
        <f>F30</f>
        <v>8.9535599999999995</v>
      </c>
      <c r="G31" s="10">
        <v>7.5</v>
      </c>
    </row>
    <row r="32" spans="2:7" x14ac:dyDescent="0.25">
      <c r="B32" s="4"/>
      <c r="C32" t="s">
        <v>62</v>
      </c>
      <c r="E32" s="5">
        <v>0.99</v>
      </c>
      <c r="F32" s="5">
        <v>0.99</v>
      </c>
      <c r="G32" s="5">
        <v>0.99</v>
      </c>
    </row>
    <row r="33" spans="2:7" x14ac:dyDescent="0.25">
      <c r="B33" s="4" t="s">
        <v>63</v>
      </c>
      <c r="C33" t="s">
        <v>64</v>
      </c>
      <c r="E33" s="6">
        <f>E32*E30</f>
        <v>5.9672844000000005</v>
      </c>
      <c r="F33" s="6">
        <f>F32*F31</f>
        <v>8.8640243999999999</v>
      </c>
      <c r="G33" s="6">
        <f>G32*G31</f>
        <v>7.4249999999999998</v>
      </c>
    </row>
    <row r="34" spans="2:7" x14ac:dyDescent="0.25">
      <c r="B34" s="4"/>
      <c r="C34" t="s">
        <v>66</v>
      </c>
      <c r="E34" s="5">
        <v>0.95</v>
      </c>
      <c r="F34" s="5">
        <v>0.95</v>
      </c>
      <c r="G34" s="5">
        <v>0.95</v>
      </c>
    </row>
    <row r="35" spans="2:7" x14ac:dyDescent="0.25">
      <c r="B35" s="4" t="s">
        <v>67</v>
      </c>
      <c r="C35" t="s">
        <v>68</v>
      </c>
      <c r="E35" s="6">
        <f>E34*E33</f>
        <v>5.6689201800000006</v>
      </c>
      <c r="F35" s="6">
        <f t="shared" ref="F35:G35" si="3">F34*F33</f>
        <v>8.4208231799999993</v>
      </c>
      <c r="G35" s="6">
        <f t="shared" si="3"/>
        <v>7.0537499999999991</v>
      </c>
    </row>
    <row r="36" spans="2:7" x14ac:dyDescent="0.25">
      <c r="B36" s="4" t="s">
        <v>73</v>
      </c>
      <c r="C36" t="s">
        <v>74</v>
      </c>
      <c r="E36" s="4">
        <v>0.5</v>
      </c>
      <c r="F36" s="4">
        <v>0.5</v>
      </c>
      <c r="G36" s="4">
        <v>0.5</v>
      </c>
    </row>
    <row r="37" spans="2:7" x14ac:dyDescent="0.25">
      <c r="B37" s="4"/>
      <c r="C37" t="s">
        <v>75</v>
      </c>
      <c r="E37" s="5">
        <f>E34</f>
        <v>0.95</v>
      </c>
      <c r="F37" s="5">
        <f t="shared" ref="F37:G37" si="4">F34</f>
        <v>0.95</v>
      </c>
      <c r="G37" s="5">
        <f t="shared" si="4"/>
        <v>0.95</v>
      </c>
    </row>
    <row r="38" spans="2:7" x14ac:dyDescent="0.25">
      <c r="B38" s="4" t="s">
        <v>69</v>
      </c>
      <c r="C38" t="s">
        <v>70</v>
      </c>
      <c r="E38" s="7">
        <f>E36/E37</f>
        <v>0.52631578947368418</v>
      </c>
      <c r="F38" s="7">
        <f t="shared" ref="F38:G38" si="5">F36/F37</f>
        <v>0.52631578947368418</v>
      </c>
      <c r="G38" s="7">
        <f t="shared" si="5"/>
        <v>0.52631578947368418</v>
      </c>
    </row>
    <row r="39" spans="2:7" x14ac:dyDescent="0.25">
      <c r="B39" s="4" t="s">
        <v>71</v>
      </c>
      <c r="C39" t="s">
        <v>72</v>
      </c>
      <c r="E39" s="8">
        <f>E35-E38</f>
        <v>5.1426043905263166</v>
      </c>
      <c r="F39" s="8">
        <f t="shared" ref="F39:G39" si="6">F35-F38</f>
        <v>7.8945073905263152</v>
      </c>
      <c r="G39" s="8">
        <f t="shared" si="6"/>
        <v>6.527434210526315</v>
      </c>
    </row>
    <row r="40" spans="2:7" x14ac:dyDescent="0.25">
      <c r="B40" s="4"/>
      <c r="E40" s="8"/>
      <c r="F40" s="8"/>
      <c r="G40" s="8"/>
    </row>
    <row r="41" spans="2:7" x14ac:dyDescent="0.25">
      <c r="B41" s="4"/>
      <c r="C41" t="s">
        <v>130</v>
      </c>
      <c r="E41" s="8"/>
      <c r="F41" s="8"/>
      <c r="G41" s="8"/>
    </row>
    <row r="42" spans="2:7" ht="30" x14ac:dyDescent="0.25">
      <c r="B42" s="4"/>
      <c r="C42" s="1" t="s">
        <v>80</v>
      </c>
      <c r="D42" s="1" t="s">
        <v>87</v>
      </c>
      <c r="E42" s="8"/>
      <c r="F42" s="8"/>
      <c r="G42" s="8"/>
    </row>
    <row r="43" spans="2:7" x14ac:dyDescent="0.25">
      <c r="B43" s="4" t="s">
        <v>86</v>
      </c>
      <c r="C43" t="s">
        <v>88</v>
      </c>
      <c r="D43" s="4">
        <v>0</v>
      </c>
      <c r="E43" s="11">
        <f>E$33-($D43+E$38)/E$34</f>
        <v>5.4132677795013855</v>
      </c>
      <c r="F43" s="11">
        <f t="shared" ref="F43:G46" si="7">F$33-($D43+F$38)/F$34</f>
        <v>8.3100077795013849</v>
      </c>
      <c r="G43" s="11">
        <f t="shared" si="7"/>
        <v>6.8709833795013848</v>
      </c>
    </row>
    <row r="44" spans="2:7" x14ac:dyDescent="0.25">
      <c r="B44" s="4" t="s">
        <v>86</v>
      </c>
      <c r="C44" t="s">
        <v>88</v>
      </c>
      <c r="D44" s="4">
        <v>2</v>
      </c>
      <c r="E44" s="11">
        <f t="shared" ref="E44:E46" si="8">E$33-($D44+E$38)/E$34</f>
        <v>3.3080046216066488</v>
      </c>
      <c r="F44" s="11">
        <f t="shared" si="7"/>
        <v>6.2047446216066486</v>
      </c>
      <c r="G44" s="11">
        <f t="shared" si="7"/>
        <v>4.7657202216066477</v>
      </c>
    </row>
    <row r="45" spans="2:7" x14ac:dyDescent="0.25">
      <c r="B45" s="4" t="s">
        <v>86</v>
      </c>
      <c r="C45" t="s">
        <v>88</v>
      </c>
      <c r="D45" s="4">
        <v>4</v>
      </c>
      <c r="E45" s="11">
        <f t="shared" si="8"/>
        <v>1.202741463711912</v>
      </c>
      <c r="F45" s="11">
        <f t="shared" si="7"/>
        <v>4.0994814637119115</v>
      </c>
      <c r="G45" s="11">
        <f t="shared" si="7"/>
        <v>2.6604570637119114</v>
      </c>
    </row>
    <row r="46" spans="2:7" x14ac:dyDescent="0.25">
      <c r="B46" s="4" t="s">
        <v>86</v>
      </c>
      <c r="C46" t="s">
        <v>88</v>
      </c>
      <c r="D46" s="4">
        <v>6</v>
      </c>
      <c r="E46" s="11">
        <f t="shared" si="8"/>
        <v>-0.90252169418282513</v>
      </c>
      <c r="F46" s="11">
        <f t="shared" si="7"/>
        <v>1.9942183058171743</v>
      </c>
      <c r="G46" s="11">
        <f t="shared" si="7"/>
        <v>0.5551939058171742</v>
      </c>
    </row>
    <row r="47" spans="2:7" x14ac:dyDescent="0.25">
      <c r="E47" s="12"/>
      <c r="F47" s="12"/>
      <c r="G47" s="12"/>
    </row>
    <row r="48" spans="2:7" x14ac:dyDescent="0.25">
      <c r="C48" s="18" t="s">
        <v>76</v>
      </c>
      <c r="D48" s="18"/>
      <c r="E48" s="19">
        <f t="shared" ref="E48:G51" si="9">E43/Batt_bank_energy__kWh</f>
        <v>0.49211525268194412</v>
      </c>
      <c r="F48" s="19">
        <f t="shared" si="9"/>
        <v>0.75545525268194413</v>
      </c>
      <c r="G48" s="19">
        <f t="shared" si="9"/>
        <v>0.62463485268194407</v>
      </c>
    </row>
    <row r="49" spans="2:7" x14ac:dyDescent="0.25">
      <c r="C49" s="18" t="s">
        <v>77</v>
      </c>
      <c r="D49" s="18"/>
      <c r="E49" s="19">
        <f t="shared" si="9"/>
        <v>0.30072769287333173</v>
      </c>
      <c r="F49" s="19">
        <f t="shared" si="9"/>
        <v>0.56406769287333169</v>
      </c>
      <c r="G49" s="19">
        <f t="shared" si="9"/>
        <v>0.43324729287333158</v>
      </c>
    </row>
    <row r="50" spans="2:7" x14ac:dyDescent="0.25">
      <c r="C50" s="18" t="s">
        <v>78</v>
      </c>
      <c r="D50" s="18"/>
      <c r="E50" s="19">
        <f t="shared" si="9"/>
        <v>0.10934013306471928</v>
      </c>
      <c r="F50" s="19">
        <f t="shared" si="9"/>
        <v>0.3726801330647192</v>
      </c>
      <c r="G50" s="19">
        <f t="shared" si="9"/>
        <v>0.24185973306471922</v>
      </c>
    </row>
    <row r="51" spans="2:7" x14ac:dyDescent="0.25">
      <c r="C51" s="18" t="s">
        <v>79</v>
      </c>
      <c r="D51" s="18"/>
      <c r="E51" s="19">
        <f t="shared" si="9"/>
        <v>-8.204742674389319E-2</v>
      </c>
      <c r="F51" s="19">
        <f t="shared" si="9"/>
        <v>0.18129257325610676</v>
      </c>
      <c r="G51" s="19">
        <f t="shared" si="9"/>
        <v>5.0472173256106749E-2</v>
      </c>
    </row>
    <row r="53" spans="2:7" x14ac:dyDescent="0.25">
      <c r="B53" t="s">
        <v>101</v>
      </c>
      <c r="C53" t="s">
        <v>93</v>
      </c>
      <c r="E53" s="13">
        <f t="shared" ref="E53:G56" si="10">1/E48*Depth_of_Discharge</f>
        <v>1.0160221559382387</v>
      </c>
      <c r="F53" s="13">
        <f t="shared" si="10"/>
        <v>0.66185256932816128</v>
      </c>
      <c r="G53" s="13">
        <f t="shared" si="10"/>
        <v>0.80046766179183004</v>
      </c>
    </row>
    <row r="54" spans="2:7" x14ac:dyDescent="0.25">
      <c r="C54" t="s">
        <v>94</v>
      </c>
      <c r="E54" s="13">
        <f t="shared" si="10"/>
        <v>1.6626337109918339</v>
      </c>
      <c r="F54" s="13">
        <f t="shared" si="10"/>
        <v>0.8864184322506149</v>
      </c>
      <c r="G54" s="13">
        <f t="shared" si="10"/>
        <v>1.1540753011610505</v>
      </c>
    </row>
    <row r="55" spans="2:7" x14ac:dyDescent="0.25">
      <c r="C55" t="s">
        <v>95</v>
      </c>
      <c r="E55" s="13">
        <f t="shared" si="10"/>
        <v>4.5728863317190775</v>
      </c>
      <c r="F55" s="13">
        <f t="shared" si="10"/>
        <v>1.3416330940108647</v>
      </c>
      <c r="G55" s="13">
        <f t="shared" si="10"/>
        <v>2.0673139495535828</v>
      </c>
    </row>
    <row r="56" spans="2:7" x14ac:dyDescent="0.25">
      <c r="C56" t="s">
        <v>96</v>
      </c>
      <c r="E56" s="13">
        <f t="shared" si="10"/>
        <v>-6.0940363377967257</v>
      </c>
      <c r="F56" s="13">
        <f t="shared" si="10"/>
        <v>2.7579728778721924</v>
      </c>
      <c r="G56" s="13">
        <f t="shared" si="10"/>
        <v>9.9064487963078509</v>
      </c>
    </row>
    <row r="58" spans="2:7" x14ac:dyDescent="0.25">
      <c r="B58" t="s">
        <v>102</v>
      </c>
      <c r="C58" t="s">
        <v>97</v>
      </c>
      <c r="D58" s="4">
        <v>0</v>
      </c>
      <c r="E58" s="13" t="e">
        <f t="shared" ref="E58:G61" si="11">Cycle_energy__kWh/$D58</f>
        <v>#DIV/0!</v>
      </c>
      <c r="F58" s="13" t="e">
        <f t="shared" si="11"/>
        <v>#DIV/0!</v>
      </c>
      <c r="G58" s="13" t="e">
        <f t="shared" si="11"/>
        <v>#DIV/0!</v>
      </c>
    </row>
    <row r="59" spans="2:7" x14ac:dyDescent="0.25">
      <c r="C59" t="s">
        <v>98</v>
      </c>
      <c r="D59" s="4">
        <v>2</v>
      </c>
      <c r="E59" s="13">
        <f t="shared" si="11"/>
        <v>2.75</v>
      </c>
      <c r="F59" s="13">
        <f t="shared" si="11"/>
        <v>2.75</v>
      </c>
      <c r="G59" s="13">
        <f t="shared" si="11"/>
        <v>2.75</v>
      </c>
    </row>
    <row r="60" spans="2:7" x14ac:dyDescent="0.25">
      <c r="C60" t="s">
        <v>99</v>
      </c>
      <c r="D60" s="4">
        <v>4</v>
      </c>
      <c r="E60" s="13">
        <f t="shared" si="11"/>
        <v>1.375</v>
      </c>
      <c r="F60" s="13">
        <f t="shared" si="11"/>
        <v>1.375</v>
      </c>
      <c r="G60" s="13">
        <f t="shared" si="11"/>
        <v>1.375</v>
      </c>
    </row>
    <row r="61" spans="2:7" x14ac:dyDescent="0.25">
      <c r="C61" t="s">
        <v>100</v>
      </c>
      <c r="D61" s="4">
        <v>6</v>
      </c>
      <c r="E61" s="13">
        <f t="shared" si="11"/>
        <v>0.91666666666666663</v>
      </c>
      <c r="F61" s="13">
        <f t="shared" si="11"/>
        <v>0.91666666666666663</v>
      </c>
      <c r="G61" s="13">
        <f t="shared" si="11"/>
        <v>0.91666666666666663</v>
      </c>
    </row>
    <row r="63" spans="2:7" x14ac:dyDescent="0.25">
      <c r="B63" t="s">
        <v>103</v>
      </c>
      <c r="C63" t="s">
        <v>104</v>
      </c>
      <c r="E63" s="7" t="e">
        <f>E53+E58</f>
        <v>#DIV/0!</v>
      </c>
      <c r="F63" s="7" t="e">
        <f t="shared" ref="F63:G63" si="12">F53+F58</f>
        <v>#DIV/0!</v>
      </c>
      <c r="G63" s="7" t="e">
        <f t="shared" si="12"/>
        <v>#DIV/0!</v>
      </c>
    </row>
    <row r="64" spans="2:7" x14ac:dyDescent="0.25">
      <c r="C64" t="s">
        <v>105</v>
      </c>
      <c r="E64" s="7">
        <f t="shared" ref="E64:G64" si="13">E54+E59</f>
        <v>4.4126337109918339</v>
      </c>
      <c r="F64" s="7">
        <f t="shared" si="13"/>
        <v>3.6364184322506148</v>
      </c>
      <c r="G64" s="7">
        <f t="shared" si="13"/>
        <v>3.9040753011610505</v>
      </c>
    </row>
    <row r="65" spans="3:7" x14ac:dyDescent="0.25">
      <c r="C65" t="s">
        <v>106</v>
      </c>
      <c r="E65" s="7">
        <f t="shared" ref="E65:G65" si="14">E55+E60</f>
        <v>5.9478863317190775</v>
      </c>
      <c r="F65" s="7">
        <f t="shared" si="14"/>
        <v>2.7166330940108647</v>
      </c>
      <c r="G65" s="7">
        <f t="shared" si="14"/>
        <v>3.4423139495535828</v>
      </c>
    </row>
    <row r="66" spans="3:7" x14ac:dyDescent="0.25">
      <c r="C66" t="s">
        <v>107</v>
      </c>
      <c r="E66" s="7">
        <f t="shared" ref="E66:G66" si="15">E56+E61</f>
        <v>-5.1773696711300587</v>
      </c>
      <c r="F66" s="7">
        <f t="shared" si="15"/>
        <v>3.6746395445388589</v>
      </c>
      <c r="G66" s="7">
        <f t="shared" si="15"/>
        <v>10.823115462974517</v>
      </c>
    </row>
    <row r="68" spans="3:7" x14ac:dyDescent="0.25">
      <c r="C68" t="s">
        <v>108</v>
      </c>
      <c r="E68" s="7" t="e">
        <f>E53/E63</f>
        <v>#DIV/0!</v>
      </c>
      <c r="F68" s="7" t="e">
        <f t="shared" ref="F68:G68" si="16">F53/F63</f>
        <v>#DIV/0!</v>
      </c>
      <c r="G68" s="7" t="e">
        <f t="shared" si="16"/>
        <v>#DIV/0!</v>
      </c>
    </row>
    <row r="69" spans="3:7" x14ac:dyDescent="0.25">
      <c r="C69" t="s">
        <v>109</v>
      </c>
      <c r="E69" s="7">
        <f t="shared" ref="E69:G69" si="17">E54/E64</f>
        <v>0.37678942325310782</v>
      </c>
      <c r="F69" s="7">
        <f t="shared" si="17"/>
        <v>0.24376139566040037</v>
      </c>
      <c r="G69" s="7">
        <f t="shared" si="17"/>
        <v>0.29560784875687074</v>
      </c>
    </row>
    <row r="70" spans="3:7" x14ac:dyDescent="0.25">
      <c r="C70" t="s">
        <v>110</v>
      </c>
      <c r="E70" s="7">
        <f t="shared" ref="E70:G70" si="18">E55/E65</f>
        <v>0.76882544095246808</v>
      </c>
      <c r="F70" s="7">
        <f t="shared" si="18"/>
        <v>0.49385877576499077</v>
      </c>
      <c r="G70" s="7">
        <f t="shared" si="18"/>
        <v>0.60055938530001973</v>
      </c>
    </row>
    <row r="71" spans="3:7" x14ac:dyDescent="0.25">
      <c r="C71" t="s">
        <v>111</v>
      </c>
      <c r="E71" s="7" t="s">
        <v>118</v>
      </c>
      <c r="F71" s="7">
        <f t="shared" ref="F71:G71" si="19">F56/F66</f>
        <v>0.75054242584718556</v>
      </c>
      <c r="G71" s="7">
        <f t="shared" si="19"/>
        <v>0.9153047318212072</v>
      </c>
    </row>
    <row r="72" spans="3:7" x14ac:dyDescent="0.25">
      <c r="E72" s="7"/>
      <c r="F72" s="7"/>
      <c r="G72" s="7"/>
    </row>
    <row r="74" spans="3:7" x14ac:dyDescent="0.25">
      <c r="C74" s="15" t="s">
        <v>114</v>
      </c>
      <c r="D74" s="15"/>
      <c r="E74" s="16" t="e">
        <f t="shared" ref="E74:G76" si="20">Engine_spec_d_life__h/Hours_in_a_year__h/E68</f>
        <v>#DIV/0!</v>
      </c>
      <c r="F74" s="16" t="e">
        <f t="shared" si="20"/>
        <v>#DIV/0!</v>
      </c>
      <c r="G74" s="16" t="e">
        <f t="shared" si="20"/>
        <v>#DIV/0!</v>
      </c>
    </row>
    <row r="75" spans="3:7" x14ac:dyDescent="0.25">
      <c r="C75" s="15" t="s">
        <v>115</v>
      </c>
      <c r="D75" s="15"/>
      <c r="E75" s="16">
        <f t="shared" si="20"/>
        <v>4.5445245048002132</v>
      </c>
      <c r="F75" s="16">
        <f t="shared" si="20"/>
        <v>7.0246101212385685</v>
      </c>
      <c r="G75" s="16">
        <f t="shared" si="20"/>
        <v>5.7925686828824041</v>
      </c>
    </row>
    <row r="76" spans="3:7" x14ac:dyDescent="0.25">
      <c r="C76" s="15" t="s">
        <v>116</v>
      </c>
      <c r="D76" s="15"/>
      <c r="E76" s="16">
        <f t="shared" si="20"/>
        <v>2.2272009690547567</v>
      </c>
      <c r="F76" s="16">
        <f t="shared" si="20"/>
        <v>3.4672437772739344</v>
      </c>
      <c r="G76" s="16">
        <f t="shared" si="20"/>
        <v>2.8512230580958526</v>
      </c>
    </row>
    <row r="77" spans="3:7" x14ac:dyDescent="0.25">
      <c r="C77" s="15" t="s">
        <v>117</v>
      </c>
      <c r="D77" s="15"/>
      <c r="E77" s="16" t="s">
        <v>118</v>
      </c>
      <c r="F77" s="16">
        <f>Engine_spec_d_life__h/Hours_in_a_year__h/F71</f>
        <v>2.28145499595239</v>
      </c>
      <c r="G77" s="16">
        <f>Engine_spec_d_life__h/Hours_in_a_year__h/G71</f>
        <v>1.8707745165003349</v>
      </c>
    </row>
    <row r="78" spans="3:7" x14ac:dyDescent="0.25">
      <c r="C78" s="15"/>
      <c r="D78" s="15"/>
      <c r="E78" s="15"/>
      <c r="F78" s="15"/>
      <c r="G78" s="15"/>
    </row>
    <row r="79" spans="3:7" x14ac:dyDescent="0.25">
      <c r="C79" s="15" t="s">
        <v>121</v>
      </c>
      <c r="D79" s="15"/>
      <c r="E79" s="17" t="e">
        <f t="shared" ref="E79:G81" si="21">Batt_Cycles_50__DOD__guesstimated/(Hours_in_a_year__h/E63)</f>
        <v>#DIV/0!</v>
      </c>
      <c r="F79" s="17" t="e">
        <f t="shared" si="21"/>
        <v>#DIV/0!</v>
      </c>
      <c r="G79" s="17" t="e">
        <f t="shared" si="21"/>
        <v>#DIV/0!</v>
      </c>
    </row>
    <row r="80" spans="3:7" x14ac:dyDescent="0.25">
      <c r="C80" s="15" t="s">
        <v>122</v>
      </c>
      <c r="D80" s="15"/>
      <c r="E80" s="16">
        <f t="shared" si="21"/>
        <v>3.7779398210546522</v>
      </c>
      <c r="F80" s="16">
        <f t="shared" si="21"/>
        <v>3.113371945420047</v>
      </c>
      <c r="G80" s="16">
        <f t="shared" si="21"/>
        <v>3.34253022359679</v>
      </c>
    </row>
    <row r="81" spans="3:7" x14ac:dyDescent="0.25">
      <c r="C81" s="15" t="s">
        <v>123</v>
      </c>
      <c r="D81" s="15"/>
      <c r="E81" s="16">
        <f t="shared" si="21"/>
        <v>5.0923684346909912</v>
      </c>
      <c r="F81" s="16">
        <f t="shared" si="21"/>
        <v>2.3258844982969733</v>
      </c>
      <c r="G81" s="16">
        <f t="shared" si="21"/>
        <v>2.9471866006451912</v>
      </c>
    </row>
    <row r="82" spans="3:7" x14ac:dyDescent="0.25">
      <c r="C82" s="15" t="s">
        <v>124</v>
      </c>
      <c r="D82" s="15"/>
      <c r="E82" s="16" t="s">
        <v>118</v>
      </c>
      <c r="F82" s="16">
        <f>Batt_Cycles_50__DOD__guesstimated/(Hours_in_a_year__h/F66)</f>
        <v>3.1460955004613513</v>
      </c>
      <c r="G82" s="16">
        <f>Batt_Cycles_50__DOD__guesstimated/(Hours_in_a_year__h/G66)</f>
        <v>9.2663659785740737</v>
      </c>
    </row>
    <row r="84" spans="3:7" x14ac:dyDescent="0.25">
      <c r="C84" t="s">
        <v>126</v>
      </c>
      <c r="E84" s="4" t="e">
        <f t="shared" ref="E84:G86" si="22">(Engine_service_interval__h/E68)/24</f>
        <v>#DIV/0!</v>
      </c>
      <c r="F84" s="4" t="e">
        <f t="shared" si="22"/>
        <v>#DIV/0!</v>
      </c>
      <c r="G84" s="4" t="e">
        <f t="shared" si="22"/>
        <v>#DIV/0!</v>
      </c>
    </row>
    <row r="85" spans="3:7" x14ac:dyDescent="0.25">
      <c r="C85" t="s">
        <v>127</v>
      </c>
      <c r="E85" s="14">
        <f t="shared" si="22"/>
        <v>27.645857404201294</v>
      </c>
      <c r="F85" s="14">
        <f t="shared" si="22"/>
        <v>42.733044904201286</v>
      </c>
      <c r="G85" s="14">
        <f t="shared" si="22"/>
        <v>35.238126154201289</v>
      </c>
    </row>
    <row r="86" spans="3:7" x14ac:dyDescent="0.25">
      <c r="C86" t="s">
        <v>128</v>
      </c>
      <c r="E86" s="14">
        <f t="shared" si="22"/>
        <v>13.548805895083104</v>
      </c>
      <c r="F86" s="14">
        <f t="shared" si="22"/>
        <v>21.092399645083102</v>
      </c>
      <c r="G86" s="14">
        <f t="shared" si="22"/>
        <v>17.344940270083104</v>
      </c>
    </row>
    <row r="87" spans="3:7" x14ac:dyDescent="0.25">
      <c r="C87" t="s">
        <v>129</v>
      </c>
      <c r="E87" s="14" t="s">
        <v>118</v>
      </c>
      <c r="F87" s="14">
        <f>(Engine_service_interval__h/F71)/24</f>
        <v>13.878851225377039</v>
      </c>
      <c r="G87" s="14">
        <f>(Engine_service_interval__h/G71)/24</f>
        <v>11.380544975377036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Beckett Battery Modules</vt:lpstr>
      <vt:lpstr>Hygen Use Models</vt:lpstr>
      <vt:lpstr>Sheet3</vt:lpstr>
      <vt:lpstr>Batt_bank_energy__kWh</vt:lpstr>
      <vt:lpstr>Batt_Cycles_50__DOD__guesstimated</vt:lpstr>
      <vt:lpstr>Batt_Cycles_80__DOD</vt:lpstr>
      <vt:lpstr>Beckett_module_nominal_energy__kWh</vt:lpstr>
      <vt:lpstr>Cycle_energy__kWh</vt:lpstr>
      <vt:lpstr>Depth_of_Discharge</vt:lpstr>
      <vt:lpstr>Engine_service_interval__h</vt:lpstr>
      <vt:lpstr>Engine_spec_d_life__h</vt:lpstr>
      <vt:lpstr>Format_Parallel</vt:lpstr>
      <vt:lpstr>Format_Parallel_Stack</vt:lpstr>
      <vt:lpstr>Format_Series</vt:lpstr>
      <vt:lpstr>Format_Series_Stack</vt:lpstr>
      <vt:lpstr>Hours_in_a_year__h</vt:lpstr>
      <vt:lpstr>Max_charge_rate</vt:lpstr>
      <vt:lpstr>Max_discharge_rate</vt:lpstr>
      <vt:lpstr>Nominal_Capacity</vt:lpstr>
      <vt:lpstr>Nominal_Capacity_Module</vt:lpstr>
      <vt:lpstr>Nominal_Energy</vt:lpstr>
      <vt:lpstr>Nominal_Energy_Module</vt:lpstr>
      <vt:lpstr>Nominal_Voltage</vt:lpstr>
      <vt:lpstr>'Hygen Use Models'!Print_Area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2016-03-03T17:37:16Z</cp:lastPrinted>
  <dcterms:created xsi:type="dcterms:W3CDTF">2016-02-24T21:15:18Z</dcterms:created>
  <dcterms:modified xsi:type="dcterms:W3CDTF">2016-03-03T17:37:44Z</dcterms:modified>
</cp:coreProperties>
</file>