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se Study --&gt;" sheetId="1" state="visible" r:id="rId2"/>
    <sheet name="Transactions" sheetId="2" state="visible" r:id="rId3"/>
    <sheet name="Debits &amp; Credits" sheetId="3" state="visible" r:id="rId4"/>
    <sheet name="T-accounts BS" sheetId="4" state="visible" r:id="rId5"/>
    <sheet name="T-accounts P&amp;L" sheetId="5" state="visible" r:id="rId6"/>
    <sheet name="Historical Data --&gt;" sheetId="6" state="visible" r:id="rId7"/>
    <sheet name="Historical BS" sheetId="7" state="visible" r:id="rId8"/>
    <sheet name="Historical P&amp;L" sheetId="8" state="visible" r:id="rId9"/>
    <sheet name="2015 Data --&gt;" sheetId="9" state="visible" r:id="rId10"/>
    <sheet name="BS 2015" sheetId="10" state="visible" r:id="rId11"/>
    <sheet name="P&amp;L" sheetId="11" state="visible" r:id="rId12"/>
  </sheets>
  <definedNames>
    <definedName function="false" hidden="true" localSheetId="2" name="_xlnm._FilterDatabase" vbProcedure="false">'Debits &amp; Credits'!$B$4:$L$30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<sst xmlns="http://schemas.openxmlformats.org/spreadsheetml/2006/main" count="320" uniqueCount="91">
  <si>
    <t xml:space="preserve">Case Study --&gt;</t>
  </si>
  <si>
    <t xml:space="preserve">Debits &amp; Credits</t>
  </si>
  <si>
    <t xml:space="preserve">Balance Sheet</t>
  </si>
  <si>
    <t xml:space="preserve">Income Statement</t>
  </si>
  <si>
    <t xml:space="preserve">Transaction ID</t>
  </si>
  <si>
    <t xml:space="preserve">Account</t>
  </si>
  <si>
    <t xml:space="preserve">Asset/Liability</t>
  </si>
  <si>
    <t xml:space="preserve">Debit</t>
  </si>
  <si>
    <t xml:space="preserve">Credit</t>
  </si>
  <si>
    <t xml:space="preserve">Income/Expense</t>
  </si>
  <si>
    <t xml:space="preserve">(1)</t>
  </si>
  <si>
    <t xml:space="preserve">Equity</t>
  </si>
  <si>
    <t xml:space="preserve">Liability</t>
  </si>
  <si>
    <t xml:space="preserve">(3)</t>
  </si>
  <si>
    <t xml:space="preserve">Cost of Personnel</t>
  </si>
  <si>
    <t xml:space="preserve">Expense</t>
  </si>
  <si>
    <t xml:space="preserve">Cash</t>
  </si>
  <si>
    <t xml:space="preserve">Asset</t>
  </si>
  <si>
    <t xml:space="preserve">(4)</t>
  </si>
  <si>
    <t xml:space="preserve">Cost of Services</t>
  </si>
  <si>
    <t xml:space="preserve">(2)</t>
  </si>
  <si>
    <t xml:space="preserve">Fixed Assets</t>
  </si>
  <si>
    <t xml:space="preserve">D&amp;A</t>
  </si>
  <si>
    <t xml:space="preserve">(5)</t>
  </si>
  <si>
    <t xml:space="preserve">Revenues</t>
  </si>
  <si>
    <t xml:space="preserve">Income</t>
  </si>
  <si>
    <t xml:space="preserve">(7)</t>
  </si>
  <si>
    <t xml:space="preserve">Cost of goods sold</t>
  </si>
  <si>
    <t xml:space="preserve">(8)</t>
  </si>
  <si>
    <t xml:space="preserve">Employee Payables</t>
  </si>
  <si>
    <t xml:space="preserve">(9)</t>
  </si>
  <si>
    <t xml:space="preserve">Other Revenue</t>
  </si>
  <si>
    <t xml:space="preserve">(10)</t>
  </si>
  <si>
    <t xml:space="preserve">Logistic Expenses</t>
  </si>
  <si>
    <t xml:space="preserve">(11)</t>
  </si>
  <si>
    <t xml:space="preserve">Utility Expenses</t>
  </si>
  <si>
    <t xml:space="preserve">Accounts Receivable</t>
  </si>
  <si>
    <t xml:space="preserve">(12)</t>
  </si>
  <si>
    <t xml:space="preserve">Interest Expense</t>
  </si>
  <si>
    <t xml:space="preserve">(6)</t>
  </si>
  <si>
    <t xml:space="preserve">Inventory</t>
  </si>
  <si>
    <t xml:space="preserve">(13)</t>
  </si>
  <si>
    <t xml:space="preserve">Provision for Expenses</t>
  </si>
  <si>
    <t xml:space="preserve">(14)</t>
  </si>
  <si>
    <t xml:space="preserve">Other operating expenses</t>
  </si>
  <si>
    <t xml:space="preserve">Trade Payables</t>
  </si>
  <si>
    <t xml:space="preserve">(15)</t>
  </si>
  <si>
    <t xml:space="preserve">Income Taxes</t>
  </si>
  <si>
    <t xml:space="preserve">Total Debits</t>
  </si>
  <si>
    <t xml:space="preserve">Total Credits</t>
  </si>
  <si>
    <t xml:space="preserve">Difference</t>
  </si>
  <si>
    <t xml:space="preserve">Debt</t>
  </si>
  <si>
    <t xml:space="preserve">Provision</t>
  </si>
  <si>
    <t xml:space="preserve">Other Liabilities</t>
  </si>
  <si>
    <t xml:space="preserve">T-Accounts</t>
  </si>
  <si>
    <t xml:space="preserve">Assets</t>
  </si>
  <si>
    <t xml:space="preserve">Liabilities &amp; Equity</t>
  </si>
  <si>
    <t xml:space="preserve">(0)</t>
  </si>
  <si>
    <t xml:space="preserve">Total Fixed Assets</t>
  </si>
  <si>
    <t xml:space="preserve">Total Assets</t>
  </si>
  <si>
    <t xml:space="preserve">Total Liabilities</t>
  </si>
  <si>
    <t xml:space="preserve">Expenses</t>
  </si>
  <si>
    <t xml:space="preserve">Cost of Goods Sold</t>
  </si>
  <si>
    <t xml:space="preserve">Other Opex</t>
  </si>
  <si>
    <t xml:space="preserve">Revenue</t>
  </si>
  <si>
    <t xml:space="preserve">Other opex</t>
  </si>
  <si>
    <t xml:space="preserve">Provisions</t>
  </si>
  <si>
    <t xml:space="preserve">Interest Expenses</t>
  </si>
  <si>
    <t xml:space="preserve">Historical Data --&gt;</t>
  </si>
  <si>
    <t xml:space="preserve">BS 2014</t>
  </si>
  <si>
    <t xml:space="preserve">Dec 31
2013</t>
  </si>
  <si>
    <t xml:space="preserve">Dec 31
2014</t>
  </si>
  <si>
    <t xml:space="preserve">Liabilities</t>
  </si>
  <si>
    <t xml:space="preserve">Raw Materials</t>
  </si>
  <si>
    <t xml:space="preserve">Total Liabilities &amp; Equity</t>
  </si>
  <si>
    <t xml:space="preserve">Check</t>
  </si>
  <si>
    <t xml:space="preserve">P&amp;L</t>
  </si>
  <si>
    <t xml:space="preserve">in 000's</t>
  </si>
  <si>
    <t xml:space="preserve">FY13</t>
  </si>
  <si>
    <t xml:space="preserve">FY14</t>
  </si>
  <si>
    <t xml:space="preserve">Total Revenue</t>
  </si>
  <si>
    <t xml:space="preserve">Gross Profit</t>
  </si>
  <si>
    <t xml:space="preserve">EBITDA</t>
  </si>
  <si>
    <t xml:space="preserve">EBIT</t>
  </si>
  <si>
    <t xml:space="preserve">Earnings before Taxes</t>
  </si>
  <si>
    <t xml:space="preserve">Taxes (15% of EBT)</t>
  </si>
  <si>
    <t xml:space="preserve">Net Income</t>
  </si>
  <si>
    <t xml:space="preserve">2015 Data --&gt;</t>
  </si>
  <si>
    <t xml:space="preserve">BS 2015</t>
  </si>
  <si>
    <t xml:space="preserve">As of 31st of December 2015</t>
  </si>
  <si>
    <t xml:space="preserve">FY15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</si>
</sst>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\ _л_в_._-;\-* #,##0.00\ _л_в_._-;_-* \-??\ _л_в_._-;_-@_-"/>
    <numFmt numFmtId="166" formatCode="@"/>
    <numFmt numFmtId="167" formatCode="#,##0"/>
    <numFmt numFmtId="168" formatCode="#,##0_ ;\-#,##0\ "/>
    <numFmt numFmtId="169" formatCode="#,##0.0_ ;\-#,##0.0\ "/>
    <numFmt numFmtId="170" formatCode="0"/>
    <numFmt numFmtId="171" formatCode="#,##0.0"/>
    <numFmt numFmtId="172" formatCode="0.0"/>
  </numFmts>
  <fonts count="2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204"/>
    </font>
    <font>
      <b val="true"/>
      <sz val="35"/>
      <color rgb="FF002060"/>
      <name val="Arial"/>
      <family val="2"/>
      <charset val="204"/>
    </font>
    <font>
      <b val="true"/>
      <sz val="12"/>
      <color rgb="FF002060"/>
      <name val="Arial"/>
      <family val="2"/>
      <charset val="204"/>
    </font>
    <font>
      <b val="true"/>
      <sz val="9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9"/>
      <color rgb="FF002060"/>
      <name val="Arial"/>
      <family val="2"/>
      <charset val="204"/>
    </font>
    <font>
      <b val="true"/>
      <sz val="9"/>
      <color rgb="FFFFFFFF"/>
      <name val="Arial"/>
      <family val="2"/>
      <charset val="204"/>
    </font>
    <font>
      <i val="true"/>
      <sz val="8"/>
      <color rgb="FF000000"/>
      <name val="Arial"/>
      <family val="2"/>
      <charset val="204"/>
    </font>
    <font>
      <b val="true"/>
      <sz val="9"/>
      <color rgb="FF000000"/>
      <name val="Arial"/>
      <family val="2"/>
      <charset val="204"/>
    </font>
    <font>
      <b val="true"/>
      <i val="true"/>
      <sz val="9"/>
      <color rgb="FFFFFFFF"/>
      <name val="Arial"/>
      <family val="2"/>
      <charset val="204"/>
    </font>
    <font>
      <sz val="9"/>
      <color rgb="FF002060"/>
      <name val="Arial"/>
      <family val="2"/>
      <charset val="204"/>
    </font>
    <font>
      <b val="true"/>
      <i val="true"/>
      <sz val="9"/>
      <color rgb="FF002060"/>
      <name val="Arial"/>
      <family val="2"/>
      <charset val="204"/>
    </font>
    <font>
      <b val="true"/>
      <i val="true"/>
      <sz val="8"/>
      <color rgb="FF000000"/>
      <name val="Arial"/>
      <family val="2"/>
      <charset val="204"/>
    </font>
    <font>
      <b val="true"/>
      <i val="true"/>
      <sz val="8"/>
      <color rgb="FF002060"/>
      <name val="Arial"/>
      <family val="2"/>
      <charset val="204"/>
    </font>
    <font>
      <b val="true"/>
      <sz val="12"/>
      <color rgb="FF002060"/>
      <name val="Arial"/>
      <family val="2"/>
      <charset val="1"/>
    </font>
    <font>
      <sz val="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2060"/>
        <bgColor rgb="FF000080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>
        <color rgb="FF002060"/>
      </top>
      <bottom style="medium">
        <color rgb="FF002060"/>
      </bottom>
      <diagonal/>
    </border>
    <border diagonalUp="false" diagonalDown="false">
      <left/>
      <right style="thin"/>
      <top style="medium">
        <color rgb="FF002060"/>
      </top>
      <bottom/>
      <diagonal/>
    </border>
    <border diagonalUp="false" diagonalDown="false">
      <left style="thin">
        <color rgb="FF002060"/>
      </left>
      <right/>
      <top style="medium">
        <color rgb="FF002060"/>
      </top>
      <bottom/>
      <diagonal/>
    </border>
    <border diagonalUp="false" diagonalDown="false">
      <left/>
      <right style="thin">
        <color rgb="FF002060"/>
      </right>
      <top style="medium">
        <color rgb="FF002060"/>
      </top>
      <bottom/>
      <diagonal/>
    </border>
    <border diagonalUp="false" diagonalDown="false">
      <left style="thin">
        <color rgb="FF002060"/>
      </left>
      <right/>
      <top/>
      <bottom/>
      <diagonal/>
    </border>
    <border diagonalUp="false" diagonalDown="false">
      <left/>
      <right style="thin">
        <color rgb="FF002060"/>
      </right>
      <top/>
      <bottom/>
      <diagonal/>
    </border>
    <border diagonalUp="false" diagonalDown="false">
      <left style="thin">
        <color rgb="FF002060"/>
      </left>
      <right/>
      <top style="thin">
        <color rgb="FF002060"/>
      </top>
      <bottom style="medium">
        <color rgb="FF002060"/>
      </bottom>
      <diagonal/>
    </border>
    <border diagonalUp="false" diagonalDown="false">
      <left/>
      <right style="thin">
        <color rgb="FF002060"/>
      </right>
      <top style="thin">
        <color rgb="FF002060"/>
      </top>
      <bottom style="medium">
        <color rgb="FF002060"/>
      </bottom>
      <diagonal/>
    </border>
    <border diagonalUp="false" diagonalDown="false">
      <left/>
      <right/>
      <top style="thin">
        <color rgb="FF002060"/>
      </top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2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2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2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2" borderId="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2" borderId="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5" fillId="2" borderId="7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2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2" borderId="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2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3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2" borderId="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2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1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7" fillId="2" borderId="1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2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2" borderId="1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2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1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1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1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200160</xdr:colOff>
      <xdr:row>3</xdr:row>
      <xdr:rowOff>66600</xdr:rowOff>
    </xdr:from>
    <xdr:to>
      <xdr:col>8</xdr:col>
      <xdr:colOff>139680</xdr:colOff>
      <xdr:row>22</xdr:row>
      <xdr:rowOff>94320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00160" y="523800"/>
          <a:ext cx="5095440" cy="3332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533880</xdr:colOff>
      <xdr:row>0</xdr:row>
      <xdr:rowOff>76320</xdr:rowOff>
    </xdr:from>
    <xdr:to>
      <xdr:col>16</xdr:col>
      <xdr:colOff>47520</xdr:colOff>
      <xdr:row>17</xdr:row>
      <xdr:rowOff>105840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1822680" y="76320"/>
          <a:ext cx="8779680" cy="3267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519120</xdr:colOff>
      <xdr:row>33</xdr:row>
      <xdr:rowOff>180360</xdr:rowOff>
    </xdr:from>
    <xdr:to>
      <xdr:col>16</xdr:col>
      <xdr:colOff>116280</xdr:colOff>
      <xdr:row>50</xdr:row>
      <xdr:rowOff>168840</xdr:rowOff>
    </xdr:to>
    <xdr:pic>
      <xdr:nvPicPr>
        <xdr:cNvPr id="2" name="Picture 3" descr=""/>
        <xdr:cNvPicPr/>
      </xdr:nvPicPr>
      <xdr:blipFill>
        <a:blip r:embed="rId2"/>
        <a:stretch/>
      </xdr:blipFill>
      <xdr:spPr>
        <a:xfrm>
          <a:off x="1807920" y="6466680"/>
          <a:ext cx="8863200" cy="3227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476640</xdr:colOff>
      <xdr:row>50</xdr:row>
      <xdr:rowOff>137520</xdr:rowOff>
    </xdr:from>
    <xdr:to>
      <xdr:col>16</xdr:col>
      <xdr:colOff>115560</xdr:colOff>
      <xdr:row>64</xdr:row>
      <xdr:rowOff>30960</xdr:rowOff>
    </xdr:to>
    <xdr:pic>
      <xdr:nvPicPr>
        <xdr:cNvPr id="3" name="Picture 4" descr=""/>
        <xdr:cNvPicPr/>
      </xdr:nvPicPr>
      <xdr:blipFill>
        <a:blip r:embed="rId3"/>
        <a:stretch/>
      </xdr:blipFill>
      <xdr:spPr>
        <a:xfrm>
          <a:off x="1765440" y="9662400"/>
          <a:ext cx="8904960" cy="2560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533880</xdr:colOff>
      <xdr:row>16</xdr:row>
      <xdr:rowOff>180360</xdr:rowOff>
    </xdr:from>
    <xdr:to>
      <xdr:col>16</xdr:col>
      <xdr:colOff>109440</xdr:colOff>
      <xdr:row>34</xdr:row>
      <xdr:rowOff>15120</xdr:rowOff>
    </xdr:to>
    <xdr:pic>
      <xdr:nvPicPr>
        <xdr:cNvPr id="4" name="Picture 6" descr=""/>
        <xdr:cNvPicPr/>
      </xdr:nvPicPr>
      <xdr:blipFill>
        <a:blip r:embed="rId4"/>
        <a:stretch/>
      </xdr:blipFill>
      <xdr:spPr>
        <a:xfrm>
          <a:off x="1822680" y="3228120"/>
          <a:ext cx="8841600" cy="3263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ColWidth="9.1484375" defaultRowHeight="12" zeroHeight="false" outlineLevelRow="0" outlineLevelCol="0"/>
  <cols>
    <col collapsed="false" customWidth="false" hidden="false" outlineLevel="0" max="1024" min="1" style="1" width="9.13"/>
  </cols>
  <sheetData>
    <row r="13" customFormat="false" ht="44.25" hidden="false" customHeight="false" outlineLevel="0" collapsed="false">
      <c r="J13" s="2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484375" defaultRowHeight="12" zeroHeight="false" outlineLevelRow="1" outlineLevelCol="0"/>
  <cols>
    <col collapsed="false" customWidth="true" hidden="false" outlineLevel="0" max="1" min="1" style="1" width="2"/>
    <col collapsed="false" customWidth="true" hidden="false" outlineLevel="0" max="2" min="2" style="1" width="19.85"/>
    <col collapsed="false" customWidth="true" hidden="false" outlineLevel="0" max="3" min="3" style="1" width="13.57"/>
    <col collapsed="false" customWidth="true" hidden="false" outlineLevel="0" max="4" min="4" style="1" width="1.58"/>
    <col collapsed="false" customWidth="true" hidden="false" outlineLevel="0" max="5" min="5" style="1" width="20.42"/>
    <col collapsed="false" customWidth="true" hidden="false" outlineLevel="0" max="6" min="6" style="1" width="15.71"/>
    <col collapsed="false" customWidth="false" hidden="false" outlineLevel="0" max="1024" min="7" style="1" width="9.13"/>
  </cols>
  <sheetData>
    <row r="1" customFormat="false" ht="15.75" hidden="false" customHeight="false" outlineLevel="0" collapsed="false">
      <c r="B1" s="5" t="s">
        <v>88</v>
      </c>
    </row>
    <row r="3" customFormat="false" ht="12" hidden="false" customHeight="false" outlineLevel="0" collapsed="false">
      <c r="B3" s="133" t="s">
        <v>89</v>
      </c>
      <c r="C3" s="133"/>
      <c r="D3" s="133"/>
      <c r="E3" s="133"/>
      <c r="F3" s="133"/>
    </row>
    <row r="4" customFormat="false" ht="12.75" hidden="false" customHeight="false" outlineLevel="0" collapsed="false">
      <c r="B4" s="92" t="s">
        <v>55</v>
      </c>
      <c r="C4" s="94"/>
      <c r="D4" s="94"/>
      <c r="E4" s="94"/>
      <c r="F4" s="134" t="s">
        <v>72</v>
      </c>
    </row>
    <row r="5" customFormat="false" ht="12" hidden="false" customHeight="false" outlineLevel="0" collapsed="false">
      <c r="B5" s="1" t="s">
        <v>16</v>
      </c>
      <c r="C5" s="97" t="n">
        <f aca="false">'T-accounts BS'!I25</f>
        <v>147914000</v>
      </c>
      <c r="E5" s="1" t="s">
        <v>45</v>
      </c>
      <c r="F5" s="14" t="n">
        <f aca="false">'T-accounts BS'!M17</f>
        <v>30500000</v>
      </c>
    </row>
    <row r="6" customFormat="false" ht="12" hidden="false" customHeight="false" outlineLevel="0" collapsed="false">
      <c r="B6" s="1" t="s">
        <v>40</v>
      </c>
      <c r="C6" s="99" t="n">
        <f aca="false">'T-accounts BS'!D16</f>
        <v>34000000</v>
      </c>
      <c r="E6" s="1" t="s">
        <v>29</v>
      </c>
      <c r="F6" s="14" t="n">
        <f aca="false">'T-accounts BS'!M10</f>
        <v>2500000</v>
      </c>
    </row>
    <row r="7" customFormat="false" ht="12" hidden="false" customHeight="false" outlineLevel="0" collapsed="false">
      <c r="B7" s="1" t="s">
        <v>36</v>
      </c>
      <c r="C7" s="99" t="n">
        <f aca="false">'T-accounts BS'!I10</f>
        <v>33485000</v>
      </c>
      <c r="E7" s="1" t="s">
        <v>53</v>
      </c>
      <c r="F7" s="14" t="n">
        <f aca="false">'T-accounts BS'!Q17</f>
        <v>39409850</v>
      </c>
    </row>
    <row r="8" customFormat="false" ht="12" hidden="false" customHeight="false" outlineLevel="0" collapsed="false">
      <c r="C8" s="99"/>
      <c r="F8" s="14"/>
    </row>
    <row r="9" customFormat="false" ht="12" hidden="false" customHeight="false" outlineLevel="0" collapsed="false">
      <c r="C9" s="99"/>
      <c r="E9" s="1" t="s">
        <v>52</v>
      </c>
      <c r="F9" s="14" t="n">
        <f aca="false">'T-accounts BS'!M25</f>
        <v>3000000</v>
      </c>
    </row>
    <row r="10" customFormat="false" ht="12" hidden="false" customHeight="false" outlineLevel="0" collapsed="false">
      <c r="C10" s="99"/>
      <c r="E10" s="1" t="s">
        <v>51</v>
      </c>
      <c r="F10" s="14" t="n">
        <f aca="false">'T-accounts BS'!Q10</f>
        <v>120000000</v>
      </c>
    </row>
    <row r="11" customFormat="false" ht="12" hidden="false" customHeight="false" outlineLevel="0" collapsed="false">
      <c r="B11" s="1" t="s">
        <v>21</v>
      </c>
      <c r="C11" s="99" t="n">
        <f aca="false">'T-accounts BS'!D10</f>
        <v>210000000</v>
      </c>
      <c r="E11" s="101" t="s">
        <v>72</v>
      </c>
      <c r="F11" s="100" t="n">
        <f aca="false">SUM(F5:F10)</f>
        <v>195409850</v>
      </c>
    </row>
    <row r="12" customFormat="false" ht="12" hidden="false" customHeight="false" outlineLevel="0" collapsed="false">
      <c r="C12" s="104"/>
      <c r="E12" s="105"/>
      <c r="F12" s="103"/>
    </row>
    <row r="13" customFormat="false" ht="12" hidden="false" customHeight="false" outlineLevel="0" collapsed="false">
      <c r="C13" s="104"/>
      <c r="E13" s="101" t="s">
        <v>11</v>
      </c>
      <c r="F13" s="107" t="n">
        <f aca="false">'T-accounts BS'!Q25</f>
        <v>229989150</v>
      </c>
    </row>
    <row r="14" customFormat="false" ht="12" hidden="false" customHeight="false" outlineLevel="0" collapsed="false">
      <c r="C14" s="104"/>
      <c r="F14" s="19"/>
    </row>
    <row r="15" customFormat="false" ht="12.75" hidden="false" customHeight="false" outlineLevel="0" collapsed="false">
      <c r="B15" s="53" t="s">
        <v>59</v>
      </c>
      <c r="C15" s="112" t="n">
        <f aca="false">SUM(C11,C5:C7)</f>
        <v>425399000</v>
      </c>
      <c r="D15" s="53"/>
      <c r="E15" s="53" t="s">
        <v>74</v>
      </c>
      <c r="F15" s="113" t="n">
        <f aca="false">SUM(F13,F11)</f>
        <v>425399000</v>
      </c>
    </row>
    <row r="16" customFormat="false" ht="12" hidden="false" customHeight="false" outlineLevel="0" collapsed="false">
      <c r="C16" s="69"/>
      <c r="D16" s="21"/>
      <c r="F16" s="19"/>
    </row>
    <row r="17" customFormat="false" ht="12" hidden="false" customHeight="false" outlineLevel="0" collapsed="false">
      <c r="C17" s="20"/>
      <c r="F17" s="19"/>
    </row>
    <row r="18" s="115" customFormat="true" ht="10.5" hidden="true" customHeight="false" outlineLevel="1" collapsed="false">
      <c r="B18" s="116" t="s">
        <v>75</v>
      </c>
      <c r="C18" s="117" t="n">
        <f aca="false">C15-F15</f>
        <v>0</v>
      </c>
      <c r="D18" s="116"/>
      <c r="E18" s="116"/>
      <c r="F18" s="118"/>
    </row>
    <row r="19" customFormat="false" ht="15" hidden="false" customHeight="false" outlineLevel="0" collapsed="false">
      <c r="C19" s="20"/>
      <c r="I19" s="3"/>
    </row>
    <row r="20" customFormat="false" ht="15" hidden="false" customHeight="false" outlineLevel="0" collapsed="false">
      <c r="I20" s="3"/>
    </row>
    <row r="21" customFormat="false" ht="15" hidden="false" customHeight="false" outlineLevel="0" collapsed="false">
      <c r="I21" s="3"/>
    </row>
    <row r="22" customFormat="false" ht="15" hidden="false" customHeight="false" outlineLevel="0" collapsed="false">
      <c r="I22" s="3"/>
    </row>
    <row r="23" customFormat="false" ht="15" hidden="false" customHeight="false" outlineLevel="0" collapsed="false">
      <c r="I23" s="3"/>
    </row>
    <row r="24" customFormat="false" ht="15" hidden="false" customHeight="false" outlineLevel="0" collapsed="false">
      <c r="I24" s="3"/>
    </row>
    <row r="25" customFormat="false" ht="15" hidden="false" customHeight="false" outlineLevel="0" collapsed="false">
      <c r="I25" s="3"/>
    </row>
    <row r="26" customFormat="false" ht="15" hidden="false" customHeight="false" outlineLevel="0" collapsed="false">
      <c r="I26" s="3"/>
    </row>
    <row r="27" customFormat="false" ht="15" hidden="false" customHeight="false" outlineLevel="0" collapsed="false">
      <c r="I27" s="3"/>
    </row>
    <row r="28" customFormat="false" ht="15" hidden="false" customHeight="false" outlineLevel="0" collapsed="false">
      <c r="I28" s="3"/>
    </row>
    <row r="29" customFormat="false" ht="15" hidden="false" customHeight="false" outlineLevel="0" collapsed="false">
      <c r="I29" s="3"/>
    </row>
    <row r="30" customFormat="false" ht="15" hidden="false" customHeight="false" outlineLevel="0" collapsed="false">
      <c r="I30" s="3"/>
    </row>
    <row r="31" customFormat="false" ht="15" hidden="false" customHeight="false" outlineLevel="0" collapsed="false">
      <c r="I31" s="3"/>
    </row>
    <row r="32" customFormat="false" ht="15" hidden="false" customHeight="false" outlineLevel="0" collapsed="false">
      <c r="I32" s="3"/>
    </row>
  </sheetData>
  <mergeCells count="1">
    <mergeCell ref="B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9.1484375" defaultRowHeight="12" zeroHeight="false" outlineLevelRow="0" outlineLevelCol="0"/>
  <cols>
    <col collapsed="false" customWidth="true" hidden="false" outlineLevel="0" max="1" min="1" style="119" width="2"/>
    <col collapsed="false" customWidth="true" hidden="false" outlineLevel="0" max="2" min="2" style="119" width="21.86"/>
    <col collapsed="false" customWidth="true" hidden="false" outlineLevel="0" max="3" min="3" style="119" width="11.71"/>
    <col collapsed="false" customWidth="false" hidden="false" outlineLevel="0" max="1024" min="4" style="119" width="9.13"/>
  </cols>
  <sheetData>
    <row r="1" customFormat="false" ht="15.75" hidden="false" customHeight="false" outlineLevel="0" collapsed="false">
      <c r="B1" s="120" t="s">
        <v>76</v>
      </c>
    </row>
    <row r="3" customFormat="false" ht="12.75" hidden="false" customHeight="false" outlineLevel="0" collapsed="false">
      <c r="B3" s="121" t="s">
        <v>77</v>
      </c>
      <c r="C3" s="122" t="s">
        <v>90</v>
      </c>
    </row>
    <row r="4" customFormat="false" ht="12" hidden="false" customHeight="false" outlineLevel="0" collapsed="false">
      <c r="B4" s="123" t="s">
        <v>64</v>
      </c>
      <c r="C4" s="124" t="n">
        <f aca="false">'Debits &amp; Credits'!L8/1000</f>
        <v>524449</v>
      </c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</row>
    <row r="5" customFormat="false" ht="12" hidden="false" customHeight="false" outlineLevel="0" collapsed="false">
      <c r="B5" s="123" t="s">
        <v>31</v>
      </c>
      <c r="C5" s="124" t="n">
        <f aca="false">'T-accounts P&amp;L'!Q13/1000</f>
        <v>2000</v>
      </c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</row>
    <row r="6" customFormat="false" ht="12" hidden="false" customHeight="false" outlineLevel="0" collapsed="false">
      <c r="B6" s="126" t="s">
        <v>80</v>
      </c>
      <c r="C6" s="127" t="n">
        <f aca="false">+SUM(C4:C5)</f>
        <v>526449</v>
      </c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</row>
    <row r="7" customFormat="false" ht="12" hidden="false" customHeight="false" outlineLevel="0" collapsed="false">
      <c r="B7" s="123" t="s">
        <v>27</v>
      </c>
      <c r="C7" s="124" t="n">
        <f aca="false">-'T-accounts P&amp;L'!E10/1000</f>
        <v>-270450</v>
      </c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</row>
    <row r="8" customFormat="false" ht="12" hidden="false" customHeight="false" outlineLevel="0" collapsed="false">
      <c r="B8" s="126" t="s">
        <v>81</v>
      </c>
      <c r="C8" s="127" t="n">
        <f aca="false">SUM(C6:C7)</f>
        <v>255999</v>
      </c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</row>
    <row r="9" customFormat="false" ht="12" hidden="false" customHeight="false" outlineLevel="0" collapsed="false">
      <c r="B9" s="125" t="s">
        <v>14</v>
      </c>
      <c r="C9" s="124" t="n">
        <f aca="false">-'T-accounts P&amp;L'!E16/1000</f>
        <v>-12500</v>
      </c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</row>
    <row r="10" customFormat="false" ht="12" hidden="false" customHeight="false" outlineLevel="0" collapsed="false">
      <c r="B10" s="125" t="s">
        <v>19</v>
      </c>
      <c r="C10" s="124" t="n">
        <f aca="false">-'T-accounts P&amp;L'!E22/1000</f>
        <v>-5500</v>
      </c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</row>
    <row r="11" customFormat="false" ht="12" hidden="false" customHeight="false" outlineLevel="0" collapsed="false">
      <c r="B11" s="125" t="s">
        <v>33</v>
      </c>
      <c r="C11" s="124" t="n">
        <f aca="false">-'T-accounts P&amp;L'!I16/1000</f>
        <v>-35000</v>
      </c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</row>
    <row r="12" customFormat="false" ht="12" hidden="false" customHeight="false" outlineLevel="0" collapsed="false">
      <c r="B12" s="125" t="s">
        <v>35</v>
      </c>
      <c r="C12" s="124" t="n">
        <f aca="false">-'T-accounts P&amp;L'!I10/1000</f>
        <v>-10000</v>
      </c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</row>
    <row r="13" customFormat="false" ht="12" hidden="false" customHeight="false" outlineLevel="0" collapsed="false">
      <c r="B13" s="125" t="s">
        <v>44</v>
      </c>
      <c r="C13" s="124" t="n">
        <f aca="false">-'T-accounts P&amp;L'!M10/1000</f>
        <v>-35000</v>
      </c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</row>
    <row r="14" customFormat="false" ht="12" hidden="false" customHeight="false" outlineLevel="0" collapsed="false">
      <c r="B14" s="126" t="s">
        <v>82</v>
      </c>
      <c r="C14" s="127" t="n">
        <f aca="false">SUM(C8:C13)</f>
        <v>157999</v>
      </c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</row>
    <row r="15" customFormat="false" ht="12" hidden="false" customHeight="false" outlineLevel="0" collapsed="false">
      <c r="B15" s="123" t="s">
        <v>22</v>
      </c>
      <c r="C15" s="124" t="n">
        <f aca="false">-'T-accounts P&amp;L'!I29/1000</f>
        <v>-20000</v>
      </c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</row>
    <row r="16" customFormat="false" ht="12" hidden="false" customHeight="false" outlineLevel="0" collapsed="false">
      <c r="B16" s="126" t="s">
        <v>83</v>
      </c>
      <c r="C16" s="127" t="n">
        <f aca="false">SUM(C14:C15)</f>
        <v>137999</v>
      </c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</row>
    <row r="17" customFormat="false" ht="12" hidden="false" customHeight="false" outlineLevel="0" collapsed="false">
      <c r="B17" s="125" t="s">
        <v>38</v>
      </c>
      <c r="C17" s="124" t="n">
        <f aca="false">-'Debits &amp; Credits'!K14/1000</f>
        <v>-5600</v>
      </c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</row>
    <row r="18" customFormat="false" ht="12" hidden="false" customHeight="false" outlineLevel="0" collapsed="false">
      <c r="B18" s="123" t="s">
        <v>66</v>
      </c>
      <c r="C18" s="124" t="n">
        <f aca="false">-'Debits &amp; Credits'!K15/1000</f>
        <v>-3000</v>
      </c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</row>
    <row r="19" customFormat="false" ht="12" hidden="false" customHeight="false" outlineLevel="0" collapsed="false">
      <c r="B19" s="126" t="s">
        <v>84</v>
      </c>
      <c r="C19" s="127" t="n">
        <f aca="false">SUM(C16:C18)</f>
        <v>129399</v>
      </c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</row>
    <row r="20" customFormat="false" ht="12" hidden="false" customHeight="false" outlineLevel="0" collapsed="false">
      <c r="B20" s="123" t="s">
        <v>85</v>
      </c>
      <c r="C20" s="124" t="n">
        <f aca="false">-C19*0.15</f>
        <v>-19409.85</v>
      </c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</row>
    <row r="21" customFormat="false" ht="12.75" hidden="false" customHeight="false" outlineLevel="0" collapsed="false">
      <c r="B21" s="128" t="s">
        <v>86</v>
      </c>
      <c r="C21" s="129" t="n">
        <f aca="false">SUM(C19:C20)</f>
        <v>109989.15</v>
      </c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</row>
    <row r="22" customFormat="false" ht="12" hidden="false" customHeight="false" outlineLevel="0" collapsed="false">
      <c r="B22" s="123"/>
      <c r="C22" s="124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</row>
    <row r="23" customFormat="false" ht="12" hidden="false" customHeight="false" outlineLevel="0" collapsed="false">
      <c r="B23" s="125"/>
      <c r="C23" s="124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</row>
    <row r="24" customFormat="false" ht="12" hidden="false" customHeight="false" outlineLevel="0" collapsed="false">
      <c r="B24" s="125"/>
      <c r="C24" s="124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</row>
    <row r="25" customFormat="false" ht="12" hidden="false" customHeight="false" outlineLevel="0" collapsed="false">
      <c r="B25" s="125"/>
      <c r="C25" s="124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</row>
    <row r="26" customFormat="false" ht="12" hidden="false" customHeight="false" outlineLevel="0" collapsed="false">
      <c r="B26" s="125"/>
      <c r="C26" s="124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</row>
    <row r="27" customFormat="false" ht="12" hidden="false" customHeight="false" outlineLevel="0" collapsed="false">
      <c r="B27" s="125"/>
      <c r="C27" s="130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</row>
    <row r="28" customFormat="false" ht="12" hidden="false" customHeight="false" outlineLevel="0" collapsed="false">
      <c r="B28" s="125"/>
      <c r="C28" s="130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</row>
    <row r="29" customFormat="false" ht="12" hidden="false" customHeight="false" outlineLevel="0" collapsed="false">
      <c r="B29" s="125"/>
      <c r="C29" s="131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</row>
    <row r="30" customFormat="false" ht="12" hidden="false" customHeight="false" outlineLevel="0" collapsed="false">
      <c r="B30" s="125"/>
      <c r="C30" s="132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</row>
    <row r="31" customFormat="false" ht="12" hidden="false" customHeight="false" outlineLevel="0" collapsed="false">
      <c r="B31" s="125"/>
      <c r="C31" s="132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</row>
    <row r="32" customFormat="false" ht="12" hidden="false" customHeight="false" outlineLevel="0" collapsed="false">
      <c r="B32" s="125"/>
      <c r="C32" s="132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</row>
    <row r="33" customFormat="false" ht="12" hidden="false" customHeight="false" outlineLevel="0" collapsed="false">
      <c r="B33" s="125"/>
      <c r="C33" s="132"/>
    </row>
    <row r="34" customFormat="false" ht="12" hidden="false" customHeight="false" outlineLevel="0" collapsed="false">
      <c r="B34" s="125"/>
      <c r="C34" s="132"/>
    </row>
    <row r="35" customFormat="false" ht="12" hidden="false" customHeight="false" outlineLevel="0" collapsed="false">
      <c r="B35" s="125"/>
      <c r="C35" s="132"/>
    </row>
    <row r="36" customFormat="false" ht="12" hidden="false" customHeight="false" outlineLevel="0" collapsed="false">
      <c r="B36" s="125"/>
      <c r="C36" s="125"/>
    </row>
    <row r="37" customFormat="false" ht="12" hidden="false" customHeight="false" outlineLevel="0" collapsed="false">
      <c r="B37" s="125"/>
      <c r="C37" s="125"/>
    </row>
    <row r="38" customFormat="false" ht="12" hidden="false" customHeight="false" outlineLevel="0" collapsed="false">
      <c r="B38" s="125"/>
      <c r="C38" s="125"/>
    </row>
    <row r="39" customFormat="false" ht="12" hidden="false" customHeight="false" outlineLevel="0" collapsed="false">
      <c r="B39" s="125"/>
      <c r="C39" s="125"/>
    </row>
    <row r="40" customFormat="false" ht="12" hidden="false" customHeight="false" outlineLevel="0" collapsed="false">
      <c r="B40" s="125"/>
      <c r="C40" s="125"/>
    </row>
    <row r="41" customFormat="false" ht="12" hidden="false" customHeight="false" outlineLevel="0" collapsed="false">
      <c r="B41" s="125"/>
      <c r="C41" s="1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1048576"/>
  <sheetViews>
    <sheetView showFormulas="false" showGridLines="true" showRowColHeaders="true" showZeros="true" rightToLeft="false" tabSelected="true" showOutlineSymbols="true" defaultGridColor="true" view="normal" topLeftCell="A32" colorId="64" zoomScale="90" zoomScaleNormal="9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false" hidden="false" outlineLevel="0" max="4" min="1" style="3" width="9.13"/>
    <col collapsed="false" customWidth="true" hidden="false" outlineLevel="0" max="5" min="5" style="3" width="12.57"/>
    <col collapsed="false" customWidth="false" hidden="false" outlineLevel="0" max="18" min="6" style="3" width="9.13"/>
    <col collapsed="false" customWidth="true" hidden="false" outlineLevel="0" max="19" min="19" style="3" width="2.42"/>
    <col collapsed="false" customWidth="false" hidden="false" outlineLevel="0" max="1024" min="20" style="3" width="9.13"/>
  </cols>
  <sheetData>
    <row r="1" customFormat="false" ht="15" hidden="false" customHeight="false" outlineLevel="0" collapsed="false">
      <c r="B1" s="1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15" hidden="false" customHeight="false" outlineLevel="0" collapsed="false">
      <c r="B2" s="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customFormat="false" ht="15" hidden="false" customHeight="false" outlineLevel="0" collapsed="false">
      <c r="B3" s="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customFormat="false" ht="15" hidden="false" customHeight="false" outlineLevel="0" collapsed="false">
      <c r="B4" s="1"/>
    </row>
    <row r="5" customFormat="false" ht="15" hidden="false" customHeight="false" outlineLevel="0" collapsed="false">
      <c r="B5" s="1"/>
    </row>
    <row r="6" customFormat="false" ht="15" hidden="false" customHeight="false" outlineLevel="0" collapsed="false">
      <c r="B6" s="1"/>
    </row>
    <row r="7" customFormat="false" ht="15" hidden="false" customHeight="false" outlineLevel="0" collapsed="false">
      <c r="B7" s="1"/>
    </row>
    <row r="8" customFormat="false" ht="15" hidden="false" customHeight="false" outlineLevel="0" collapsed="false">
      <c r="B8" s="1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5" activeCellId="0" sqref="I35"/>
    </sheetView>
  </sheetViews>
  <sheetFormatPr defaultColWidth="9.1484375" defaultRowHeight="12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3.7"/>
    <col collapsed="false" customWidth="true" hidden="false" outlineLevel="0" max="3" min="3" style="1" width="18.58"/>
    <col collapsed="false" customWidth="true" hidden="false" outlineLevel="0" max="4" min="4" style="1" width="17.71"/>
    <col collapsed="false" customWidth="true" hidden="false" outlineLevel="0" max="5" min="5" style="1" width="13.29"/>
    <col collapsed="false" customWidth="true" hidden="false" outlineLevel="0" max="6" min="6" style="1" width="13.86"/>
    <col collapsed="false" customWidth="true" hidden="false" outlineLevel="0" max="7" min="7" style="1" width="2.42"/>
    <col collapsed="false" customWidth="true" hidden="false" outlineLevel="0" max="8" min="8" style="1" width="18"/>
    <col collapsed="false" customWidth="true" hidden="false" outlineLevel="0" max="9" min="9" style="1" width="21.71"/>
    <col collapsed="false" customWidth="true" hidden="false" outlineLevel="0" max="10" min="10" style="1" width="19.3"/>
    <col collapsed="false" customWidth="true" hidden="false" outlineLevel="0" max="11" min="11" style="1" width="15.29"/>
    <col collapsed="false" customWidth="true" hidden="false" outlineLevel="0" max="12" min="12" style="1" width="13.86"/>
    <col collapsed="false" customWidth="false" hidden="false" outlineLevel="0" max="1024" min="13" style="1" width="9.13"/>
  </cols>
  <sheetData>
    <row r="1" customFormat="false" ht="15.75" hidden="false" customHeight="false" outlineLevel="0" collapsed="false">
      <c r="B1" s="5" t="s">
        <v>1</v>
      </c>
      <c r="C1" s="5"/>
    </row>
    <row r="2" customFormat="false" ht="3.75" hidden="false" customHeight="true" outlineLevel="0" collapsed="false"/>
    <row r="3" customFormat="false" ht="12" hidden="false" customHeight="false" outlineLevel="0" collapsed="false">
      <c r="B3" s="6" t="s">
        <v>2</v>
      </c>
      <c r="C3" s="6"/>
      <c r="D3" s="6"/>
      <c r="E3" s="6"/>
      <c r="F3" s="6"/>
      <c r="G3" s="7"/>
      <c r="H3" s="6" t="s">
        <v>3</v>
      </c>
      <c r="I3" s="6"/>
      <c r="J3" s="6"/>
      <c r="K3" s="6"/>
      <c r="L3" s="6"/>
    </row>
    <row r="4" customFormat="false" ht="12.75" hidden="false" customHeight="false" outlineLevel="0" collapsed="false">
      <c r="B4" s="8" t="s">
        <v>4</v>
      </c>
      <c r="C4" s="8" t="s">
        <v>5</v>
      </c>
      <c r="D4" s="8" t="s">
        <v>6</v>
      </c>
      <c r="E4" s="9" t="s">
        <v>7</v>
      </c>
      <c r="F4" s="9" t="s">
        <v>8</v>
      </c>
      <c r="G4" s="10"/>
      <c r="H4" s="8" t="s">
        <v>4</v>
      </c>
      <c r="I4" s="8" t="s">
        <v>5</v>
      </c>
      <c r="J4" s="8" t="s">
        <v>9</v>
      </c>
      <c r="K4" s="9" t="s">
        <v>7</v>
      </c>
      <c r="L4" s="9" t="s">
        <v>8</v>
      </c>
    </row>
    <row r="5" customFormat="false" ht="12" hidden="false" customHeight="false" outlineLevel="0" collapsed="false">
      <c r="B5" s="11" t="s">
        <v>10</v>
      </c>
      <c r="C5" s="1" t="s">
        <v>11</v>
      </c>
      <c r="D5" s="1" t="s">
        <v>12</v>
      </c>
      <c r="E5" s="12"/>
      <c r="F5" s="13" t="n">
        <v>30000000</v>
      </c>
      <c r="H5" s="11" t="s">
        <v>13</v>
      </c>
      <c r="I5" s="1" t="s">
        <v>14</v>
      </c>
      <c r="J5" s="1" t="s">
        <v>15</v>
      </c>
      <c r="K5" s="13" t="n">
        <v>12500000</v>
      </c>
      <c r="L5" s="13"/>
    </row>
    <row r="6" customFormat="false" ht="12" hidden="false" customHeight="false" outlineLevel="0" collapsed="false">
      <c r="B6" s="11" t="s">
        <v>10</v>
      </c>
      <c r="C6" s="1" t="s">
        <v>16</v>
      </c>
      <c r="D6" s="1" t="s">
        <v>17</v>
      </c>
      <c r="E6" s="13" t="n">
        <v>30000000</v>
      </c>
      <c r="F6" s="12"/>
      <c r="H6" s="11" t="s">
        <v>18</v>
      </c>
      <c r="I6" s="1" t="s">
        <v>19</v>
      </c>
      <c r="J6" s="1" t="s">
        <v>15</v>
      </c>
      <c r="K6" s="13" t="n">
        <v>5500000</v>
      </c>
      <c r="L6" s="13"/>
    </row>
    <row r="7" customFormat="false" ht="12" hidden="false" customHeight="false" outlineLevel="0" collapsed="false">
      <c r="B7" s="11" t="s">
        <v>20</v>
      </c>
      <c r="C7" s="1" t="s">
        <v>21</v>
      </c>
      <c r="D7" s="1" t="s">
        <v>17</v>
      </c>
      <c r="E7" s="12" t="n">
        <v>80000000</v>
      </c>
      <c r="F7" s="12"/>
      <c r="H7" s="11" t="s">
        <v>20</v>
      </c>
      <c r="I7" s="1" t="s">
        <v>22</v>
      </c>
      <c r="J7" s="1" t="s">
        <v>15</v>
      </c>
      <c r="K7" s="13" t="n">
        <f aca="false">5000000+15000000</f>
        <v>20000000</v>
      </c>
      <c r="L7" s="13"/>
    </row>
    <row r="8" customFormat="false" ht="12" hidden="false" customHeight="false" outlineLevel="0" collapsed="false">
      <c r="B8" s="11" t="s">
        <v>20</v>
      </c>
      <c r="C8" s="1" t="s">
        <v>16</v>
      </c>
      <c r="D8" s="1" t="s">
        <v>17</v>
      </c>
      <c r="E8" s="12"/>
      <c r="F8" s="12" t="n">
        <v>80000000</v>
      </c>
      <c r="H8" s="11" t="s">
        <v>23</v>
      </c>
      <c r="I8" s="1" t="s">
        <v>24</v>
      </c>
      <c r="J8" s="1" t="s">
        <v>25</v>
      </c>
      <c r="K8" s="13"/>
      <c r="L8" s="13" t="n">
        <v>524449000</v>
      </c>
    </row>
    <row r="9" customFormat="false" ht="12" hidden="false" customHeight="false" outlineLevel="0" collapsed="false">
      <c r="B9" s="11" t="s">
        <v>20</v>
      </c>
      <c r="C9" s="1" t="s">
        <v>21</v>
      </c>
      <c r="D9" s="1" t="s">
        <v>17</v>
      </c>
      <c r="E9" s="12"/>
      <c r="F9" s="12" t="n">
        <f aca="false">5000000+15000000</f>
        <v>20000000</v>
      </c>
      <c r="H9" s="11" t="s">
        <v>26</v>
      </c>
      <c r="I9" s="1" t="s">
        <v>27</v>
      </c>
      <c r="J9" s="1" t="s">
        <v>15</v>
      </c>
      <c r="K9" s="13" t="n">
        <v>32450000</v>
      </c>
      <c r="L9" s="13"/>
    </row>
    <row r="10" customFormat="false" ht="12" hidden="false" customHeight="false" outlineLevel="0" collapsed="false">
      <c r="B10" s="11" t="s">
        <v>13</v>
      </c>
      <c r="C10" s="1" t="s">
        <v>16</v>
      </c>
      <c r="D10" s="1" t="s">
        <v>17</v>
      </c>
      <c r="E10" s="12"/>
      <c r="F10" s="12" t="n">
        <v>10000000</v>
      </c>
      <c r="H10" s="11" t="s">
        <v>28</v>
      </c>
      <c r="I10" s="1" t="s">
        <v>27</v>
      </c>
      <c r="J10" s="1" t="s">
        <v>15</v>
      </c>
      <c r="K10" s="13" t="n">
        <v>238000000</v>
      </c>
      <c r="L10" s="13"/>
    </row>
    <row r="11" customFormat="false" ht="12" hidden="false" customHeight="false" outlineLevel="0" collapsed="false">
      <c r="B11" s="11" t="s">
        <v>13</v>
      </c>
      <c r="C11" s="1" t="s">
        <v>29</v>
      </c>
      <c r="D11" s="1" t="s">
        <v>12</v>
      </c>
      <c r="E11" s="12"/>
      <c r="F11" s="12" t="n">
        <v>2500000</v>
      </c>
      <c r="H11" s="11" t="s">
        <v>30</v>
      </c>
      <c r="I11" s="1" t="s">
        <v>31</v>
      </c>
      <c r="J11" s="1" t="s">
        <v>25</v>
      </c>
      <c r="K11" s="13"/>
      <c r="L11" s="14" t="n">
        <v>2000000</v>
      </c>
    </row>
    <row r="12" customFormat="false" ht="12" hidden="false" customHeight="false" outlineLevel="0" collapsed="false">
      <c r="B12" s="11" t="s">
        <v>18</v>
      </c>
      <c r="C12" s="1" t="s">
        <v>16</v>
      </c>
      <c r="D12" s="1" t="s">
        <v>17</v>
      </c>
      <c r="E12" s="12"/>
      <c r="F12" s="12" t="n">
        <v>5500000</v>
      </c>
      <c r="H12" s="11" t="s">
        <v>32</v>
      </c>
      <c r="I12" s="1" t="s">
        <v>33</v>
      </c>
      <c r="J12" s="1" t="s">
        <v>15</v>
      </c>
      <c r="K12" s="13" t="n">
        <v>35000000</v>
      </c>
      <c r="L12" s="14"/>
    </row>
    <row r="13" customFormat="false" ht="12" hidden="false" customHeight="false" outlineLevel="0" collapsed="false">
      <c r="B13" s="11" t="s">
        <v>23</v>
      </c>
      <c r="C13" s="1" t="s">
        <v>16</v>
      </c>
      <c r="D13" s="1" t="s">
        <v>17</v>
      </c>
      <c r="E13" s="12" t="n">
        <f aca="false">524449000-15485000</f>
        <v>508964000</v>
      </c>
      <c r="F13" s="12"/>
      <c r="H13" s="11" t="s">
        <v>34</v>
      </c>
      <c r="I13" s="1" t="s">
        <v>35</v>
      </c>
      <c r="J13" s="1" t="s">
        <v>15</v>
      </c>
      <c r="K13" s="13" t="n">
        <v>10000000</v>
      </c>
      <c r="L13" s="14"/>
    </row>
    <row r="14" customFormat="false" ht="12" hidden="false" customHeight="false" outlineLevel="0" collapsed="false">
      <c r="B14" s="11" t="s">
        <v>23</v>
      </c>
      <c r="C14" s="1" t="s">
        <v>36</v>
      </c>
      <c r="D14" s="1" t="s">
        <v>17</v>
      </c>
      <c r="E14" s="12" t="n">
        <v>15485000</v>
      </c>
      <c r="F14" s="12"/>
      <c r="H14" s="11" t="s">
        <v>37</v>
      </c>
      <c r="I14" s="1" t="s">
        <v>38</v>
      </c>
      <c r="J14" s="1" t="s">
        <v>15</v>
      </c>
      <c r="K14" s="13" t="n">
        <f aca="false">4%*140000000</f>
        <v>5600000</v>
      </c>
      <c r="L14" s="14"/>
    </row>
    <row r="15" customFormat="false" ht="12" hidden="false" customHeight="false" outlineLevel="0" collapsed="false">
      <c r="B15" s="11" t="s">
        <v>39</v>
      </c>
      <c r="C15" s="1" t="s">
        <v>40</v>
      </c>
      <c r="D15" s="1" t="s">
        <v>17</v>
      </c>
      <c r="E15" s="12" t="n">
        <v>240000000</v>
      </c>
      <c r="F15" s="12"/>
      <c r="H15" s="11" t="s">
        <v>41</v>
      </c>
      <c r="I15" s="1" t="s">
        <v>42</v>
      </c>
      <c r="J15" s="1" t="s">
        <v>15</v>
      </c>
      <c r="K15" s="13" t="n">
        <v>3000000</v>
      </c>
      <c r="L15" s="14"/>
    </row>
    <row r="16" customFormat="false" ht="12" hidden="false" customHeight="false" outlineLevel="0" collapsed="false">
      <c r="B16" s="11" t="s">
        <v>39</v>
      </c>
      <c r="C16" s="1" t="s">
        <v>16</v>
      </c>
      <c r="D16" s="1" t="s">
        <v>17</v>
      </c>
      <c r="E16" s="12"/>
      <c r="F16" s="12" t="n">
        <v>230000000</v>
      </c>
      <c r="H16" s="11" t="s">
        <v>43</v>
      </c>
      <c r="I16" s="1" t="s">
        <v>44</v>
      </c>
      <c r="J16" s="1" t="s">
        <v>15</v>
      </c>
      <c r="K16" s="13" t="n">
        <v>35000000</v>
      </c>
      <c r="L16" s="14"/>
    </row>
    <row r="17" customFormat="false" ht="12" hidden="false" customHeight="false" outlineLevel="0" collapsed="false">
      <c r="B17" s="11" t="s">
        <v>39</v>
      </c>
      <c r="C17" s="1" t="s">
        <v>45</v>
      </c>
      <c r="D17" s="1" t="s">
        <v>12</v>
      </c>
      <c r="E17" s="12"/>
      <c r="F17" s="12" t="n">
        <v>10000000</v>
      </c>
      <c r="H17" s="11" t="s">
        <v>46</v>
      </c>
      <c r="I17" s="1" t="s">
        <v>47</v>
      </c>
      <c r="J17" s="1" t="s">
        <v>15</v>
      </c>
      <c r="K17" s="13" t="n">
        <f aca="false">F30</f>
        <v>19409850</v>
      </c>
      <c r="L17" s="14"/>
    </row>
    <row r="18" customFormat="false" ht="12" hidden="false" customHeight="false" outlineLevel="0" collapsed="false">
      <c r="B18" s="11" t="s">
        <v>26</v>
      </c>
      <c r="C18" s="1" t="s">
        <v>16</v>
      </c>
      <c r="D18" s="1" t="s">
        <v>17</v>
      </c>
      <c r="E18" s="12"/>
      <c r="F18" s="12" t="n">
        <v>32450000</v>
      </c>
      <c r="H18" s="11"/>
      <c r="K18" s="14"/>
      <c r="L18" s="14"/>
    </row>
    <row r="19" customFormat="false" ht="12" hidden="false" customHeight="false" outlineLevel="0" collapsed="false">
      <c r="B19" s="11" t="s">
        <v>28</v>
      </c>
      <c r="C19" s="1" t="s">
        <v>40</v>
      </c>
      <c r="D19" s="1" t="s">
        <v>17</v>
      </c>
      <c r="E19" s="12"/>
      <c r="F19" s="12" t="n">
        <v>238000000</v>
      </c>
      <c r="H19" s="11"/>
      <c r="K19" s="14"/>
      <c r="L19" s="14"/>
    </row>
    <row r="20" customFormat="false" ht="12" hidden="false" customHeight="false" outlineLevel="0" collapsed="false">
      <c r="B20" s="11" t="s">
        <v>30</v>
      </c>
      <c r="C20" s="1" t="s">
        <v>16</v>
      </c>
      <c r="D20" s="1" t="s">
        <v>17</v>
      </c>
      <c r="E20" s="12" t="n">
        <v>2000000</v>
      </c>
      <c r="F20" s="12"/>
      <c r="H20" s="11"/>
      <c r="K20" s="14"/>
      <c r="L20" s="14"/>
    </row>
    <row r="21" customFormat="false" ht="12" hidden="false" customHeight="false" outlineLevel="0" collapsed="false">
      <c r="B21" s="11" t="s">
        <v>32</v>
      </c>
      <c r="C21" s="11" t="s">
        <v>16</v>
      </c>
      <c r="D21" s="1" t="s">
        <v>17</v>
      </c>
      <c r="F21" s="12" t="n">
        <v>35000000</v>
      </c>
      <c r="H21" s="15" t="s">
        <v>48</v>
      </c>
      <c r="I21" s="16" t="n">
        <f aca="false">SUM(E5:E30)+SUM(K5:K17)</f>
        <v>1312908850</v>
      </c>
      <c r="K21" s="14"/>
      <c r="L21" s="14"/>
    </row>
    <row r="22" customFormat="false" ht="12" hidden="false" customHeight="false" outlineLevel="0" collapsed="false">
      <c r="B22" s="11" t="s">
        <v>34</v>
      </c>
      <c r="C22" s="11" t="s">
        <v>16</v>
      </c>
      <c r="D22" s="1" t="s">
        <v>17</v>
      </c>
      <c r="E22" s="12"/>
      <c r="F22" s="12" t="n">
        <v>9500000</v>
      </c>
      <c r="H22" s="15" t="s">
        <v>49</v>
      </c>
      <c r="I22" s="16" t="n">
        <f aca="false">SUM(F5:F30)+SUM(L5:L17)</f>
        <v>1312908850</v>
      </c>
      <c r="L22" s="14"/>
    </row>
    <row r="23" customFormat="false" ht="12" hidden="false" customHeight="false" outlineLevel="0" collapsed="false">
      <c r="B23" s="11" t="s">
        <v>34</v>
      </c>
      <c r="C23" s="11" t="s">
        <v>45</v>
      </c>
      <c r="D23" s="1" t="s">
        <v>12</v>
      </c>
      <c r="E23" s="12"/>
      <c r="F23" s="12" t="n">
        <v>500000</v>
      </c>
      <c r="H23" s="11"/>
      <c r="L23" s="14"/>
    </row>
    <row r="24" customFormat="false" ht="12" hidden="false" customHeight="false" outlineLevel="0" collapsed="false">
      <c r="B24" s="11" t="s">
        <v>37</v>
      </c>
      <c r="C24" s="11" t="s">
        <v>16</v>
      </c>
      <c r="E24" s="12"/>
      <c r="F24" s="12" t="n">
        <v>5600000</v>
      </c>
      <c r="H24" s="17" t="s">
        <v>50</v>
      </c>
      <c r="I24" s="18" t="n">
        <f aca="false">I21-I22</f>
        <v>0</v>
      </c>
      <c r="L24" s="14"/>
    </row>
    <row r="25" customFormat="false" ht="12" hidden="false" customHeight="false" outlineLevel="0" collapsed="false">
      <c r="B25" s="11" t="s">
        <v>37</v>
      </c>
      <c r="C25" s="11" t="s">
        <v>51</v>
      </c>
      <c r="D25" s="1" t="s">
        <v>12</v>
      </c>
      <c r="E25" s="12" t="n">
        <v>20000000</v>
      </c>
      <c r="F25" s="12"/>
      <c r="H25" s="11"/>
      <c r="L25" s="14"/>
    </row>
    <row r="26" customFormat="false" ht="12" hidden="false" customHeight="false" outlineLevel="0" collapsed="false">
      <c r="B26" s="11" t="s">
        <v>37</v>
      </c>
      <c r="C26" s="11" t="s">
        <v>16</v>
      </c>
      <c r="D26" s="1" t="s">
        <v>17</v>
      </c>
      <c r="E26" s="12"/>
      <c r="F26" s="12" t="n">
        <v>20000000</v>
      </c>
      <c r="H26" s="11"/>
      <c r="L26" s="14"/>
    </row>
    <row r="27" customFormat="false" ht="12" hidden="false" customHeight="false" outlineLevel="0" collapsed="false">
      <c r="B27" s="11" t="s">
        <v>41</v>
      </c>
      <c r="C27" s="11" t="s">
        <v>52</v>
      </c>
      <c r="D27" s="1" t="s">
        <v>12</v>
      </c>
      <c r="E27" s="12"/>
      <c r="F27" s="12" t="n">
        <v>3000000</v>
      </c>
      <c r="H27" s="11"/>
    </row>
    <row r="28" customFormat="false" ht="12" hidden="false" customHeight="false" outlineLevel="0" collapsed="false">
      <c r="B28" s="11" t="s">
        <v>43</v>
      </c>
      <c r="C28" s="11" t="s">
        <v>53</v>
      </c>
      <c r="D28" s="1" t="s">
        <v>12</v>
      </c>
      <c r="E28" s="12"/>
      <c r="F28" s="12" t="n">
        <v>5000000</v>
      </c>
    </row>
    <row r="29" customFormat="false" ht="12" hidden="false" customHeight="false" outlineLevel="0" collapsed="false">
      <c r="B29" s="11" t="s">
        <v>43</v>
      </c>
      <c r="C29" s="11" t="s">
        <v>16</v>
      </c>
      <c r="D29" s="1" t="s">
        <v>17</v>
      </c>
      <c r="F29" s="12" t="n">
        <v>30000000</v>
      </c>
    </row>
    <row r="30" customFormat="false" ht="12" hidden="false" customHeight="false" outlineLevel="0" collapsed="false">
      <c r="B30" s="11" t="s">
        <v>46</v>
      </c>
      <c r="C30" s="1" t="s">
        <v>53</v>
      </c>
      <c r="D30" s="1" t="s">
        <v>12</v>
      </c>
      <c r="F30" s="12" t="n">
        <f aca="false">-'P&amp;L'!C20*1000</f>
        <v>19409850</v>
      </c>
    </row>
    <row r="31" customFormat="false" ht="12" hidden="false" customHeight="false" outlineLevel="0" collapsed="false">
      <c r="B31" s="11"/>
      <c r="F31" s="19"/>
    </row>
    <row r="32" customFormat="false" ht="12.8" hidden="false" customHeight="false" outlineLevel="0" collapsed="false">
      <c r="B32" s="11"/>
    </row>
    <row r="33" customFormat="false" ht="12.8" hidden="false" customHeight="false" outlineLevel="0" collapsed="false">
      <c r="B33" s="11"/>
    </row>
    <row r="34" customFormat="false" ht="12.8" hidden="false" customHeight="false" outlineLevel="0" collapsed="false">
      <c r="E34" s="20"/>
      <c r="F34" s="20"/>
    </row>
    <row r="35" customFormat="false" ht="12.8" hidden="false" customHeight="false" outlineLevel="0" collapsed="false">
      <c r="F35" s="20"/>
    </row>
    <row r="36" customFormat="false" ht="12.8" hidden="false" customHeight="false" outlineLevel="0" collapsed="false"/>
  </sheetData>
  <autoFilter ref="B4:L30"/>
  <mergeCells count="2">
    <mergeCell ref="B3:F3"/>
    <mergeCell ref="H3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1484375" defaultRowHeight="12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3.86"/>
    <col collapsed="false" customWidth="true" hidden="false" outlineLevel="0" max="3" min="3" style="1" width="19.57"/>
    <col collapsed="false" customWidth="true" hidden="false" outlineLevel="0" max="4" min="4" style="1" width="16.29"/>
    <col collapsed="false" customWidth="true" hidden="false" outlineLevel="0" max="7" min="5" style="1" width="4.14"/>
    <col collapsed="false" customWidth="true" hidden="false" outlineLevel="0" max="8" min="8" style="1" width="19.57"/>
    <col collapsed="false" customWidth="true" hidden="false" outlineLevel="0" max="9" min="9" style="1" width="12.71"/>
    <col collapsed="false" customWidth="true" hidden="false" outlineLevel="0" max="10" min="10" style="21" width="8.57"/>
    <col collapsed="false" customWidth="true" hidden="false" outlineLevel="0" max="11" min="11" style="1" width="5.28"/>
    <col collapsed="false" customWidth="true" hidden="false" outlineLevel="0" max="12" min="12" style="1" width="18.13"/>
    <col collapsed="false" customWidth="true" hidden="false" outlineLevel="0" max="13" min="13" style="1" width="17.59"/>
    <col collapsed="false" customWidth="true" hidden="false" outlineLevel="0" max="14" min="14" style="1" width="7.87"/>
    <col collapsed="false" customWidth="true" hidden="false" outlineLevel="0" max="15" min="15" style="1" width="4.14"/>
    <col collapsed="false" customWidth="true" hidden="false" outlineLevel="0" max="16" min="16" style="1" width="17.41"/>
    <col collapsed="false" customWidth="true" hidden="false" outlineLevel="0" max="17" min="17" style="1" width="16.41"/>
    <col collapsed="false" customWidth="true" hidden="false" outlineLevel="0" max="18" min="18" style="1" width="17.13"/>
    <col collapsed="false" customWidth="false" hidden="false" outlineLevel="0" max="1024" min="19" style="1" width="9.13"/>
  </cols>
  <sheetData>
    <row r="1" s="1" customFormat="true" ht="15.75" hidden="false" customHeight="false" outlineLevel="0" collapsed="false">
      <c r="B1" s="5" t="s">
        <v>54</v>
      </c>
    </row>
    <row r="2" s="1" customFormat="true" ht="3.75" hidden="false" customHeight="true" outlineLevel="0" collapsed="false">
      <c r="A2" s="1" t="n">
        <v>1</v>
      </c>
    </row>
    <row r="3" customFormat="false" ht="12" hidden="false" customHeight="false" outlineLevel="0" collapsed="false">
      <c r="B3" s="6" t="s">
        <v>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customFormat="false" ht="12.75" hidden="false" customHeight="false" outlineLevel="0" collapsed="false">
      <c r="B4" s="22" t="s">
        <v>55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9"/>
      <c r="O4" s="22"/>
      <c r="P4" s="22"/>
      <c r="Q4" s="22"/>
      <c r="R4" s="23" t="s">
        <v>56</v>
      </c>
    </row>
    <row r="5" customFormat="false" ht="3.75" hidden="false" customHeight="true" outlineLevel="0" collapsed="false">
      <c r="J5" s="24"/>
    </row>
    <row r="6" customFormat="false" ht="15" hidden="false" customHeight="true" outlineLevel="0" collapsed="false">
      <c r="B6" s="25"/>
      <c r="C6" s="26" t="s">
        <v>21</v>
      </c>
      <c r="D6" s="26"/>
      <c r="E6" s="27"/>
      <c r="F6" s="27"/>
      <c r="G6" s="25"/>
      <c r="H6" s="28" t="s">
        <v>36</v>
      </c>
      <c r="I6" s="28"/>
      <c r="J6" s="24"/>
      <c r="K6" s="25"/>
      <c r="L6" s="26" t="s">
        <v>29</v>
      </c>
      <c r="M6" s="26"/>
      <c r="N6" s="11"/>
      <c r="O6" s="25"/>
      <c r="P6" s="28" t="s">
        <v>51</v>
      </c>
      <c r="Q6" s="28"/>
      <c r="R6" s="11"/>
    </row>
    <row r="7" customFormat="false" ht="12" hidden="false" customHeight="false" outlineLevel="0" collapsed="false">
      <c r="B7" s="25" t="s">
        <v>57</v>
      </c>
      <c r="C7" s="29" t="n">
        <v>150000000</v>
      </c>
      <c r="D7" s="30"/>
      <c r="E7" s="31"/>
      <c r="F7" s="31"/>
      <c r="G7" s="25" t="s">
        <v>57</v>
      </c>
      <c r="H7" s="29" t="n">
        <v>18000000</v>
      </c>
      <c r="I7" s="30"/>
      <c r="J7" s="24"/>
      <c r="K7" s="25"/>
      <c r="L7" s="32"/>
      <c r="M7" s="33" t="n">
        <v>0</v>
      </c>
      <c r="N7" s="11" t="s">
        <v>57</v>
      </c>
      <c r="O7" s="25" t="s">
        <v>37</v>
      </c>
      <c r="P7" s="34" t="n">
        <v>20000000</v>
      </c>
      <c r="Q7" s="30" t="n">
        <v>140000000</v>
      </c>
      <c r="R7" s="11" t="s">
        <v>57</v>
      </c>
    </row>
    <row r="8" customFormat="false" ht="12" hidden="false" customHeight="false" outlineLevel="0" collapsed="false">
      <c r="B8" s="25" t="s">
        <v>20</v>
      </c>
      <c r="C8" s="35" t="n">
        <v>80000000</v>
      </c>
      <c r="D8" s="30" t="n">
        <f aca="false">5000000+15000000</f>
        <v>20000000</v>
      </c>
      <c r="E8" s="36" t="s">
        <v>20</v>
      </c>
      <c r="F8" s="36"/>
      <c r="G8" s="25" t="s">
        <v>23</v>
      </c>
      <c r="H8" s="29" t="n">
        <v>15485000</v>
      </c>
      <c r="I8" s="30"/>
      <c r="J8" s="37"/>
      <c r="K8" s="25"/>
      <c r="L8" s="29"/>
      <c r="M8" s="30" t="n">
        <v>2500000</v>
      </c>
      <c r="N8" s="11" t="s">
        <v>13</v>
      </c>
      <c r="O8" s="25"/>
      <c r="P8" s="29"/>
      <c r="Q8" s="30"/>
      <c r="R8" s="11"/>
    </row>
    <row r="9" customFormat="false" ht="12" hidden="false" customHeight="false" outlineLevel="0" collapsed="false">
      <c r="B9" s="25"/>
      <c r="C9" s="34" t="n">
        <f aca="false">C7+C8</f>
        <v>230000000</v>
      </c>
      <c r="D9" s="38" t="n">
        <f aca="false">D8</f>
        <v>20000000</v>
      </c>
      <c r="E9" s="36"/>
      <c r="F9" s="36"/>
      <c r="G9" s="25"/>
      <c r="H9" s="39" t="n">
        <f aca="false">SUM(H7:H8)</f>
        <v>33485000</v>
      </c>
      <c r="I9" s="40" t="n">
        <f aca="false">SUM(I7:I8)</f>
        <v>0</v>
      </c>
      <c r="J9" s="37"/>
      <c r="K9" s="25"/>
      <c r="L9" s="41" t="n">
        <f aca="false">+SUM(L7:L8)</f>
        <v>0</v>
      </c>
      <c r="M9" s="38" t="n">
        <f aca="false">+SUM(M7:M8)</f>
        <v>2500000</v>
      </c>
      <c r="N9" s="11"/>
      <c r="O9" s="25"/>
      <c r="P9" s="41" t="n">
        <f aca="false">+SUM(P7:P8)</f>
        <v>20000000</v>
      </c>
      <c r="Q9" s="38" t="n">
        <f aca="false">+SUM(Q7:Q8)</f>
        <v>140000000</v>
      </c>
      <c r="R9" s="11"/>
    </row>
    <row r="10" customFormat="false" ht="12" hidden="false" customHeight="false" outlineLevel="0" collapsed="false">
      <c r="B10" s="25"/>
      <c r="C10" s="42" t="s">
        <v>58</v>
      </c>
      <c r="D10" s="43" t="n">
        <f aca="false">C9-D9</f>
        <v>210000000</v>
      </c>
      <c r="E10" s="36"/>
      <c r="F10" s="36"/>
      <c r="G10" s="25"/>
      <c r="H10" s="42" t="s">
        <v>36</v>
      </c>
      <c r="I10" s="43" t="n">
        <f aca="false">H9-I9</f>
        <v>33485000</v>
      </c>
      <c r="J10" s="37"/>
      <c r="K10" s="25"/>
      <c r="L10" s="42" t="s">
        <v>29</v>
      </c>
      <c r="M10" s="44" t="n">
        <f aca="false">M9-L9</f>
        <v>2500000</v>
      </c>
      <c r="N10" s="11"/>
      <c r="O10" s="25"/>
      <c r="P10" s="42" t="s">
        <v>51</v>
      </c>
      <c r="Q10" s="44" t="n">
        <f aca="false">Q9-P9</f>
        <v>120000000</v>
      </c>
      <c r="R10" s="11"/>
    </row>
    <row r="11" customFormat="false" ht="12" hidden="false" customHeight="false" outlineLevel="0" collapsed="false">
      <c r="B11" s="25"/>
      <c r="C11" s="45"/>
      <c r="D11" s="45"/>
      <c r="E11" s="36"/>
      <c r="F11" s="36"/>
      <c r="G11" s="36"/>
      <c r="H11" s="36"/>
      <c r="I11" s="36"/>
      <c r="J11" s="37"/>
      <c r="K11" s="25"/>
      <c r="L11" s="45"/>
      <c r="M11" s="45"/>
      <c r="N11" s="11"/>
    </row>
    <row r="12" customFormat="false" ht="12" hidden="false" customHeight="false" outlineLevel="0" collapsed="false">
      <c r="B12" s="25"/>
      <c r="C12" s="28" t="s">
        <v>40</v>
      </c>
      <c r="D12" s="28"/>
      <c r="E12" s="36"/>
      <c r="F12" s="36"/>
      <c r="G12" s="25"/>
      <c r="H12" s="28" t="s">
        <v>16</v>
      </c>
      <c r="I12" s="28"/>
      <c r="J12" s="24"/>
      <c r="K12" s="25"/>
      <c r="L12" s="28" t="s">
        <v>45</v>
      </c>
      <c r="M12" s="28"/>
      <c r="N12" s="11"/>
      <c r="P12" s="28" t="s">
        <v>53</v>
      </c>
      <c r="Q12" s="28"/>
      <c r="R12" s="11"/>
    </row>
    <row r="13" customFormat="false" ht="12" hidden="false" customHeight="false" outlineLevel="0" collapsed="false">
      <c r="B13" s="25" t="s">
        <v>57</v>
      </c>
      <c r="C13" s="29" t="n">
        <v>32000000</v>
      </c>
      <c r="D13" s="30" t="n">
        <v>238000000</v>
      </c>
      <c r="E13" s="36" t="s">
        <v>28</v>
      </c>
      <c r="F13" s="36"/>
      <c r="G13" s="25" t="s">
        <v>57</v>
      </c>
      <c r="H13" s="29" t="n">
        <v>65000000</v>
      </c>
      <c r="I13" s="30" t="n">
        <v>80000000</v>
      </c>
      <c r="J13" s="24" t="s">
        <v>20</v>
      </c>
      <c r="K13" s="25"/>
      <c r="L13" s="46"/>
      <c r="M13" s="30" t="n">
        <v>20000000</v>
      </c>
      <c r="N13" s="11" t="s">
        <v>57</v>
      </c>
      <c r="P13" s="46"/>
      <c r="Q13" s="30" t="n">
        <v>15000000</v>
      </c>
      <c r="R13" s="11" t="s">
        <v>57</v>
      </c>
    </row>
    <row r="14" customFormat="false" ht="12" hidden="false" customHeight="false" outlineLevel="0" collapsed="false">
      <c r="B14" s="25" t="s">
        <v>39</v>
      </c>
      <c r="C14" s="29" t="n">
        <v>240000000</v>
      </c>
      <c r="D14" s="30"/>
      <c r="E14" s="36"/>
      <c r="F14" s="36"/>
      <c r="G14" s="25" t="s">
        <v>10</v>
      </c>
      <c r="H14" s="29" t="n">
        <v>30000000</v>
      </c>
      <c r="I14" s="30" t="n">
        <v>10000000</v>
      </c>
      <c r="J14" s="24" t="s">
        <v>13</v>
      </c>
      <c r="K14" s="25"/>
      <c r="L14" s="47"/>
      <c r="M14" s="30" t="n">
        <v>10000000</v>
      </c>
      <c r="N14" s="11" t="s">
        <v>39</v>
      </c>
      <c r="P14" s="47"/>
      <c r="Q14" s="30" t="n">
        <v>5000000</v>
      </c>
      <c r="R14" s="11" t="s">
        <v>43</v>
      </c>
    </row>
    <row r="15" customFormat="false" ht="12" hidden="false" customHeight="false" outlineLevel="0" collapsed="false">
      <c r="B15" s="25"/>
      <c r="C15" s="39" t="n">
        <f aca="false">SUM(C13:C14)</f>
        <v>272000000</v>
      </c>
      <c r="D15" s="48" t="n">
        <f aca="false">SUM(D13:D14)</f>
        <v>238000000</v>
      </c>
      <c r="E15" s="36"/>
      <c r="F15" s="36"/>
      <c r="G15" s="25" t="s">
        <v>23</v>
      </c>
      <c r="H15" s="29" t="n">
        <v>508964000</v>
      </c>
      <c r="I15" s="30" t="n">
        <v>5500000</v>
      </c>
      <c r="J15" s="24" t="s">
        <v>18</v>
      </c>
      <c r="K15" s="25"/>
      <c r="L15" s="49"/>
      <c r="M15" s="30" t="n">
        <v>500000</v>
      </c>
      <c r="N15" s="11" t="s">
        <v>34</v>
      </c>
      <c r="P15" s="50"/>
      <c r="Q15" s="30" t="n">
        <f aca="false">-'P&amp;L'!C20*1000</f>
        <v>19409850</v>
      </c>
      <c r="R15" s="11" t="s">
        <v>46</v>
      </c>
    </row>
    <row r="16" customFormat="false" ht="12" hidden="false" customHeight="false" outlineLevel="0" collapsed="false">
      <c r="B16" s="25"/>
      <c r="C16" s="42" t="s">
        <v>40</v>
      </c>
      <c r="D16" s="42" t="n">
        <f aca="false">C15-D15</f>
        <v>34000000</v>
      </c>
      <c r="E16" s="36"/>
      <c r="F16" s="36"/>
      <c r="G16" s="25" t="s">
        <v>30</v>
      </c>
      <c r="H16" s="29" t="n">
        <v>2000000</v>
      </c>
      <c r="I16" s="30" t="n">
        <v>230000000</v>
      </c>
      <c r="J16" s="24" t="s">
        <v>39</v>
      </c>
      <c r="K16" s="25"/>
      <c r="L16" s="38" t="n">
        <f aca="false">+SUM(L13:L14)</f>
        <v>0</v>
      </c>
      <c r="M16" s="38" t="n">
        <f aca="false">+SUM(M13:M15)</f>
        <v>30500000</v>
      </c>
      <c r="N16" s="11"/>
      <c r="P16" s="41" t="n">
        <f aca="false">+SUM(P13:P14)</f>
        <v>0</v>
      </c>
      <c r="Q16" s="38" t="n">
        <f aca="false">+SUM(Q13:Q15)</f>
        <v>39409850</v>
      </c>
      <c r="R16" s="11"/>
    </row>
    <row r="17" customFormat="false" ht="12" hidden="false" customHeight="false" outlineLevel="0" collapsed="false">
      <c r="B17" s="25"/>
      <c r="C17" s="45"/>
      <c r="D17" s="45"/>
      <c r="E17" s="36"/>
      <c r="F17" s="36"/>
      <c r="G17" s="25"/>
      <c r="H17" s="51"/>
      <c r="I17" s="30" t="n">
        <v>32450000</v>
      </c>
      <c r="J17" s="24" t="s">
        <v>26</v>
      </c>
      <c r="L17" s="42" t="s">
        <v>45</v>
      </c>
      <c r="M17" s="44" t="n">
        <f aca="false">M16-L16</f>
        <v>30500000</v>
      </c>
      <c r="N17" s="11"/>
      <c r="P17" s="42" t="s">
        <v>53</v>
      </c>
      <c r="Q17" s="44" t="n">
        <f aca="false">Q16-P16</f>
        <v>39409850</v>
      </c>
      <c r="R17" s="11"/>
    </row>
    <row r="18" customFormat="false" ht="15" hidden="false" customHeight="false" outlineLevel="0" collapsed="false">
      <c r="E18" s="36"/>
      <c r="F18" s="36"/>
      <c r="G18" s="25"/>
      <c r="H18" s="51"/>
      <c r="I18" s="30" t="n">
        <v>35000000</v>
      </c>
      <c r="J18" s="24" t="s">
        <v>32</v>
      </c>
      <c r="Q18" s="3"/>
    </row>
    <row r="19" customFormat="false" ht="15" hidden="false" customHeight="false" outlineLevel="0" collapsed="false">
      <c r="E19" s="36"/>
      <c r="F19" s="36"/>
      <c r="G19" s="25"/>
      <c r="H19" s="29"/>
      <c r="I19" s="30" t="n">
        <v>9500000</v>
      </c>
      <c r="J19" s="24" t="s">
        <v>34</v>
      </c>
      <c r="Q19" s="3"/>
    </row>
    <row r="20" customFormat="false" ht="12" hidden="false" customHeight="false" outlineLevel="0" collapsed="false">
      <c r="F20" s="36"/>
      <c r="G20" s="25"/>
      <c r="H20" s="51"/>
      <c r="I20" s="30" t="n">
        <v>5600000</v>
      </c>
      <c r="J20" s="24" t="s">
        <v>37</v>
      </c>
      <c r="K20" s="25"/>
      <c r="P20" s="28" t="s">
        <v>11</v>
      </c>
      <c r="Q20" s="28"/>
      <c r="R20" s="11"/>
    </row>
    <row r="21" customFormat="false" ht="12" hidden="false" customHeight="false" outlineLevel="0" collapsed="false">
      <c r="F21" s="36"/>
      <c r="G21" s="25"/>
      <c r="H21" s="51"/>
      <c r="I21" s="30" t="n">
        <v>20000000</v>
      </c>
      <c r="J21" s="24" t="s">
        <v>37</v>
      </c>
      <c r="K21" s="25"/>
      <c r="L21" s="28" t="s">
        <v>52</v>
      </c>
      <c r="M21" s="28"/>
      <c r="N21" s="11"/>
      <c r="P21" s="46"/>
      <c r="Q21" s="30" t="n">
        <v>90000000</v>
      </c>
      <c r="R21" s="11" t="s">
        <v>57</v>
      </c>
    </row>
    <row r="22" customFormat="false" ht="12" hidden="false" customHeight="false" outlineLevel="0" collapsed="false">
      <c r="B22" s="25"/>
      <c r="F22" s="36"/>
      <c r="G22" s="25"/>
      <c r="H22" s="51"/>
      <c r="I22" s="30" t="n">
        <v>30000000</v>
      </c>
      <c r="J22" s="24" t="s">
        <v>43</v>
      </c>
      <c r="K22" s="25"/>
      <c r="L22" s="34"/>
      <c r="M22" s="30" t="n">
        <v>0</v>
      </c>
      <c r="N22" s="11" t="s">
        <v>57</v>
      </c>
      <c r="P22" s="52"/>
      <c r="Q22" s="30" t="n">
        <v>30000000</v>
      </c>
      <c r="R22" s="11" t="s">
        <v>10</v>
      </c>
    </row>
    <row r="23" customFormat="false" ht="12" hidden="false" customHeight="false" outlineLevel="0" collapsed="false">
      <c r="B23" s="25"/>
      <c r="F23" s="36"/>
      <c r="H23" s="51"/>
      <c r="K23" s="25"/>
      <c r="L23" s="52"/>
      <c r="M23" s="30" t="n">
        <v>3000000</v>
      </c>
      <c r="N23" s="11" t="s">
        <v>41</v>
      </c>
      <c r="P23" s="52"/>
      <c r="Q23" s="30" t="n">
        <f aca="false">'P&amp;L'!C21*1000</f>
        <v>109989150</v>
      </c>
    </row>
    <row r="24" customFormat="false" ht="12" hidden="false" customHeight="false" outlineLevel="0" collapsed="false">
      <c r="H24" s="41" t="n">
        <f aca="false">+SUM(H13:H23)</f>
        <v>605964000</v>
      </c>
      <c r="I24" s="38" t="n">
        <f aca="false">+SUM(I13:I23)</f>
        <v>458050000</v>
      </c>
      <c r="J24" s="37"/>
      <c r="L24" s="39" t="n">
        <f aca="false">SUM(L22:L23)</f>
        <v>0</v>
      </c>
      <c r="M24" s="48" t="n">
        <f aca="false">SUM(M22:M23)</f>
        <v>3000000</v>
      </c>
      <c r="N24" s="11"/>
      <c r="P24" s="41" t="n">
        <f aca="false">+SUM(P20:P21)</f>
        <v>0</v>
      </c>
      <c r="Q24" s="38" t="n">
        <f aca="false">+SUM(Q21:Q23)</f>
        <v>229989150</v>
      </c>
    </row>
    <row r="25" customFormat="false" ht="12" hidden="false" customHeight="false" outlineLevel="0" collapsed="false">
      <c r="H25" s="42" t="s">
        <v>16</v>
      </c>
      <c r="I25" s="44" t="n">
        <f aca="false">H24-I24</f>
        <v>147914000</v>
      </c>
      <c r="J25" s="37"/>
      <c r="K25" s="25"/>
      <c r="L25" s="42" t="s">
        <v>52</v>
      </c>
      <c r="M25" s="44" t="n">
        <f aca="false">M24-L24</f>
        <v>3000000</v>
      </c>
      <c r="N25" s="11"/>
      <c r="P25" s="42" t="s">
        <v>11</v>
      </c>
      <c r="Q25" s="44" t="n">
        <f aca="false">Q24-P24</f>
        <v>229989150</v>
      </c>
    </row>
    <row r="26" customFormat="false" ht="15" hidden="false" customHeight="false" outlineLevel="0" collapsed="false">
      <c r="J26" s="37"/>
      <c r="K26" s="25"/>
      <c r="Q26" s="3"/>
    </row>
    <row r="27" customFormat="false" ht="15" hidden="false" customHeight="false" outlineLevel="0" collapsed="false">
      <c r="J27" s="37"/>
      <c r="K27" s="25"/>
      <c r="Q27" s="3"/>
    </row>
    <row r="28" customFormat="false" ht="12.75" hidden="false" customHeight="false" outlineLevel="0" collapsed="false">
      <c r="B28" s="53" t="s">
        <v>59</v>
      </c>
      <c r="C28" s="53"/>
      <c r="D28" s="54" t="n">
        <f aca="false">D16+D10+I25+I10</f>
        <v>425399000</v>
      </c>
      <c r="E28" s="53"/>
      <c r="F28" s="53"/>
      <c r="G28" s="53"/>
      <c r="H28" s="53"/>
      <c r="I28" s="53"/>
      <c r="J28" s="53"/>
      <c r="K28" s="55"/>
      <c r="L28" s="53"/>
      <c r="M28" s="53"/>
      <c r="N28" s="53"/>
      <c r="O28" s="53"/>
      <c r="P28" s="53"/>
      <c r="Q28" s="53" t="s">
        <v>60</v>
      </c>
      <c r="R28" s="54" t="n">
        <f aca="false">M25+Q25+Q17+M17+Q10+M10</f>
        <v>425399000</v>
      </c>
    </row>
    <row r="29" customFormat="false" ht="12" hidden="false" customHeight="false" outlineLevel="0" collapsed="false">
      <c r="G29" s="36"/>
      <c r="H29" s="36"/>
      <c r="I29" s="36"/>
      <c r="K29" s="25"/>
      <c r="L29" s="45"/>
      <c r="M29" s="45"/>
      <c r="N29" s="11"/>
    </row>
    <row r="30" customFormat="false" ht="12" hidden="false" customHeight="false" outlineLevel="0" collapsed="false">
      <c r="G30" s="36"/>
      <c r="H30" s="36"/>
      <c r="I30" s="36"/>
    </row>
    <row r="31" customFormat="false" ht="12" hidden="false" customHeight="false" outlineLevel="0" collapsed="false">
      <c r="G31" s="36"/>
      <c r="H31" s="36"/>
      <c r="I31" s="36"/>
    </row>
    <row r="32" customFormat="false" ht="12" hidden="false" customHeight="false" outlineLevel="0" collapsed="false">
      <c r="G32" s="36"/>
      <c r="H32" s="36"/>
      <c r="I32" s="36"/>
    </row>
    <row r="33" customFormat="false" ht="12" hidden="false" customHeight="false" outlineLevel="0" collapsed="false">
      <c r="G33" s="36"/>
      <c r="H33" s="36"/>
      <c r="I33" s="36"/>
    </row>
    <row r="34" customFormat="false" ht="12" hidden="false" customHeight="false" outlineLevel="0" collapsed="false">
      <c r="G34" s="36"/>
      <c r="H34" s="36"/>
      <c r="I34" s="36"/>
    </row>
    <row r="35" customFormat="false" ht="12" hidden="false" customHeight="false" outlineLevel="0" collapsed="false">
      <c r="G35" s="36"/>
      <c r="H35" s="36"/>
      <c r="I35" s="36"/>
      <c r="L35" s="31"/>
      <c r="M35" s="31"/>
      <c r="N35" s="11"/>
    </row>
    <row r="36" customFormat="false" ht="12" hidden="false" customHeight="false" outlineLevel="0" collapsed="false">
      <c r="G36" s="36"/>
      <c r="H36" s="36"/>
      <c r="I36" s="36"/>
    </row>
    <row r="37" customFormat="false" ht="12" hidden="false" customHeight="false" outlineLevel="0" collapsed="false">
      <c r="G37" s="36"/>
      <c r="H37" s="36"/>
      <c r="I37" s="36"/>
    </row>
    <row r="38" customFormat="false" ht="12" hidden="false" customHeight="false" outlineLevel="0" collapsed="false">
      <c r="E38" s="21"/>
      <c r="F38" s="21"/>
      <c r="G38" s="36"/>
      <c r="H38" s="36"/>
      <c r="I38" s="36"/>
    </row>
    <row r="39" customFormat="false" ht="12" hidden="false" customHeight="false" outlineLevel="0" collapsed="false">
      <c r="E39" s="21"/>
      <c r="F39" s="21"/>
      <c r="G39" s="21"/>
      <c r="H39" s="21"/>
      <c r="I39" s="21"/>
    </row>
    <row r="40" customFormat="false" ht="12" hidden="false" customHeight="false" outlineLevel="0" collapsed="false">
      <c r="G40" s="21"/>
      <c r="H40" s="21"/>
      <c r="I40" s="21"/>
    </row>
    <row r="41" customFormat="false" ht="12" hidden="false" customHeight="false" outlineLevel="0" collapsed="false">
      <c r="G41" s="21"/>
      <c r="H41" s="21"/>
      <c r="I41" s="21"/>
    </row>
    <row r="42" customFormat="false" ht="12" hidden="false" customHeight="false" outlineLevel="0" collapsed="false">
      <c r="G42" s="21"/>
      <c r="H42" s="21"/>
      <c r="I42" s="21"/>
    </row>
  </sheetData>
  <mergeCells count="11">
    <mergeCell ref="B3:R3"/>
    <mergeCell ref="C6:D6"/>
    <mergeCell ref="H6:I6"/>
    <mergeCell ref="L6:M6"/>
    <mergeCell ref="P6:Q6"/>
    <mergeCell ref="C12:D12"/>
    <mergeCell ref="H12:I12"/>
    <mergeCell ref="L12:M12"/>
    <mergeCell ref="P12:Q12"/>
    <mergeCell ref="P20:Q20"/>
    <mergeCell ref="L21:M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0" activeCellId="0" sqref="E10"/>
    </sheetView>
  </sheetViews>
  <sheetFormatPr defaultColWidth="9.1484375" defaultRowHeight="12" zeroHeight="false" outlineLevelRow="0" outlineLevelCol="0"/>
  <cols>
    <col collapsed="false" customWidth="true" hidden="false" outlineLevel="0" max="1" min="1" style="1" width="2"/>
    <col collapsed="false" customWidth="false" hidden="false" outlineLevel="0" max="2" min="2" style="1" width="9.13"/>
    <col collapsed="false" customWidth="true" hidden="false" outlineLevel="0" max="3" min="3" style="1" width="9.71"/>
    <col collapsed="false" customWidth="true" hidden="false" outlineLevel="0" max="4" min="4" style="56" width="17.41"/>
    <col collapsed="false" customWidth="true" hidden="false" outlineLevel="0" max="5" min="5" style="57" width="12.29"/>
    <col collapsed="false" customWidth="true" hidden="false" outlineLevel="0" max="6" min="6" style="1" width="4.43"/>
    <col collapsed="false" customWidth="true" hidden="false" outlineLevel="0" max="7" min="7" style="1" width="3.3"/>
    <col collapsed="false" customWidth="true" hidden="false" outlineLevel="0" max="8" min="8" style="56" width="17.41"/>
    <col collapsed="false" customWidth="true" hidden="false" outlineLevel="0" max="9" min="9" style="58" width="11.71"/>
    <col collapsed="false" customWidth="true" hidden="false" outlineLevel="0" max="10" min="10" style="1" width="9.85"/>
    <col collapsed="false" customWidth="true" hidden="false" outlineLevel="0" max="11" min="11" style="1" width="4.29"/>
    <col collapsed="false" customWidth="true" hidden="false" outlineLevel="0" max="12" min="12" style="1" width="17.41"/>
    <col collapsed="false" customWidth="true" hidden="false" outlineLevel="0" max="13" min="13" style="1" width="9.85"/>
    <col collapsed="false" customWidth="true" hidden="false" outlineLevel="0" max="14" min="14" style="1" width="3.14"/>
    <col collapsed="false" customWidth="false" hidden="false" outlineLevel="0" max="15" min="15" style="1" width="9.13"/>
    <col collapsed="false" customWidth="true" hidden="false" outlineLevel="0" max="16" min="16" style="1" width="14.01"/>
    <col collapsed="false" customWidth="true" hidden="false" outlineLevel="0" max="17" min="17" style="1" width="11.86"/>
    <col collapsed="false" customWidth="true" hidden="false" outlineLevel="0" max="18" min="18" style="1" width="7.57"/>
    <col collapsed="false" customWidth="false" hidden="false" outlineLevel="0" max="1024" min="19" style="1" width="9.13"/>
  </cols>
  <sheetData>
    <row r="1" customFormat="false" ht="15.75" hidden="false" customHeight="false" outlineLevel="0" collapsed="false">
      <c r="B1" s="5" t="s">
        <v>54</v>
      </c>
    </row>
    <row r="2" customFormat="false" ht="3.75" hidden="false" customHeight="true" outlineLevel="0" collapsed="false"/>
    <row r="3" customFormat="false" ht="12" hidden="false" customHeight="false" outlineLevel="0" collapsed="false">
      <c r="C3" s="6" t="s">
        <v>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customFormat="false" ht="12.75" hidden="false" customHeight="false" outlineLevel="0" collapsed="false">
      <c r="C4" s="22" t="s">
        <v>61</v>
      </c>
      <c r="D4" s="9"/>
      <c r="E4" s="22"/>
      <c r="F4" s="22"/>
      <c r="G4" s="22"/>
      <c r="H4" s="9"/>
      <c r="I4" s="23"/>
      <c r="J4" s="22"/>
      <c r="K4" s="22"/>
      <c r="L4" s="22"/>
      <c r="M4" s="22"/>
      <c r="N4" s="22"/>
      <c r="O4" s="22"/>
      <c r="P4" s="22"/>
      <c r="Q4" s="9"/>
      <c r="R4" s="9" t="s">
        <v>25</v>
      </c>
    </row>
    <row r="5" customFormat="false" ht="3.75" hidden="false" customHeight="true" outlineLevel="0" collapsed="false">
      <c r="N5" s="59"/>
      <c r="O5" s="21"/>
    </row>
    <row r="6" customFormat="false" ht="15" hidden="false" customHeight="true" outlineLevel="0" collapsed="false">
      <c r="C6" s="25"/>
      <c r="D6" s="26" t="s">
        <v>62</v>
      </c>
      <c r="E6" s="26"/>
      <c r="F6" s="60"/>
      <c r="G6" s="25"/>
      <c r="H6" s="26" t="s">
        <v>35</v>
      </c>
      <c r="I6" s="26"/>
      <c r="J6" s="60"/>
      <c r="K6" s="25"/>
      <c r="L6" s="61" t="s">
        <v>63</v>
      </c>
      <c r="M6" s="61"/>
      <c r="N6" s="62"/>
      <c r="O6" s="63"/>
      <c r="P6" s="26" t="s">
        <v>64</v>
      </c>
      <c r="Q6" s="26"/>
    </row>
    <row r="7" customFormat="false" ht="12" hidden="false" customHeight="false" outlineLevel="0" collapsed="false">
      <c r="C7" s="25" t="s">
        <v>26</v>
      </c>
      <c r="D7" s="64" t="n">
        <v>32450000</v>
      </c>
      <c r="E7" s="65"/>
      <c r="G7" s="25" t="s">
        <v>34</v>
      </c>
      <c r="H7" s="66" t="n">
        <v>10000000</v>
      </c>
      <c r="I7" s="67"/>
      <c r="J7" s="68"/>
      <c r="K7" s="25" t="s">
        <v>43</v>
      </c>
      <c r="L7" s="66" t="n">
        <v>35000000</v>
      </c>
      <c r="M7" s="69"/>
      <c r="N7" s="70"/>
      <c r="O7" s="68"/>
      <c r="P7" s="71"/>
      <c r="Q7" s="69" t="n">
        <v>524449000</v>
      </c>
      <c r="R7" s="11" t="s">
        <v>23</v>
      </c>
    </row>
    <row r="8" customFormat="false" ht="12" hidden="false" customHeight="false" outlineLevel="0" collapsed="false">
      <c r="C8" s="25" t="s">
        <v>28</v>
      </c>
      <c r="D8" s="64" t="n">
        <v>238000000</v>
      </c>
      <c r="E8" s="65"/>
      <c r="G8" s="25"/>
      <c r="H8" s="64"/>
      <c r="I8" s="72"/>
      <c r="J8" s="68"/>
      <c r="K8" s="25"/>
      <c r="L8" s="70"/>
      <c r="M8" s="73"/>
      <c r="N8" s="70"/>
      <c r="O8" s="68"/>
      <c r="P8" s="74"/>
      <c r="Q8" s="75"/>
    </row>
    <row r="9" customFormat="false" ht="12" hidden="false" customHeight="false" outlineLevel="0" collapsed="false">
      <c r="C9" s="25"/>
      <c r="D9" s="34" t="n">
        <f aca="false">D7+D8</f>
        <v>270450000</v>
      </c>
      <c r="E9" s="76" t="n">
        <f aca="false">E7+E8</f>
        <v>0</v>
      </c>
      <c r="G9" s="25"/>
      <c r="H9" s="34" t="n">
        <f aca="false">H7+H8</f>
        <v>10000000</v>
      </c>
      <c r="I9" s="76" t="n">
        <f aca="false">I7+I8</f>
        <v>0</v>
      </c>
      <c r="J9" s="68"/>
      <c r="L9" s="34" t="n">
        <f aca="false">L7+L8</f>
        <v>35000000</v>
      </c>
      <c r="M9" s="38" t="n">
        <f aca="false">M7+M8</f>
        <v>0</v>
      </c>
      <c r="N9" s="70"/>
      <c r="O9" s="68"/>
      <c r="P9" s="34" t="n">
        <f aca="false">P8+P7</f>
        <v>0</v>
      </c>
      <c r="Q9" s="38" t="n">
        <f aca="false">Q7</f>
        <v>524449000</v>
      </c>
    </row>
    <row r="10" customFormat="false" ht="12" hidden="false" customHeight="false" outlineLevel="0" collapsed="false">
      <c r="C10" s="25"/>
      <c r="D10" s="77" t="s">
        <v>27</v>
      </c>
      <c r="E10" s="42" t="n">
        <f aca="false">D9-E9</f>
        <v>270450000</v>
      </c>
      <c r="G10" s="25"/>
      <c r="H10" s="77" t="s">
        <v>35</v>
      </c>
      <c r="I10" s="44" t="n">
        <f aca="false">H9-I9</f>
        <v>10000000</v>
      </c>
      <c r="J10" s="68"/>
      <c r="K10" s="68"/>
      <c r="L10" s="42" t="s">
        <v>65</v>
      </c>
      <c r="M10" s="44" t="n">
        <f aca="false">L9-M9</f>
        <v>35000000</v>
      </c>
      <c r="N10" s="37"/>
      <c r="O10" s="21"/>
      <c r="P10" s="42" t="s">
        <v>58</v>
      </c>
      <c r="Q10" s="44" t="n">
        <f aca="false">Q9-P9</f>
        <v>524449000</v>
      </c>
    </row>
    <row r="11" customFormat="false" ht="12" hidden="false" customHeight="false" outlineLevel="0" collapsed="false">
      <c r="C11" s="25"/>
      <c r="D11" s="12"/>
      <c r="E11" s="65"/>
      <c r="F11" s="60"/>
      <c r="G11" s="25"/>
      <c r="H11" s="78"/>
      <c r="I11" s="67"/>
      <c r="J11" s="68"/>
      <c r="K11" s="63"/>
      <c r="L11" s="79"/>
      <c r="M11" s="80"/>
      <c r="N11" s="37"/>
      <c r="O11" s="21"/>
      <c r="P11" s="21"/>
      <c r="Q11" s="21"/>
    </row>
    <row r="12" customFormat="false" ht="12" hidden="false" customHeight="false" outlineLevel="0" collapsed="false">
      <c r="C12" s="25"/>
      <c r="D12" s="81" t="s">
        <v>14</v>
      </c>
      <c r="E12" s="81"/>
      <c r="F12" s="11"/>
      <c r="G12" s="25"/>
      <c r="H12" s="61" t="s">
        <v>33</v>
      </c>
      <c r="I12" s="61"/>
      <c r="J12" s="63"/>
      <c r="K12" s="68"/>
      <c r="L12" s="61" t="s">
        <v>47</v>
      </c>
      <c r="M12" s="61"/>
      <c r="N12" s="37"/>
      <c r="O12" s="21"/>
      <c r="P12" s="27" t="s">
        <v>31</v>
      </c>
      <c r="Q12" s="27"/>
    </row>
    <row r="13" customFormat="false" ht="12" hidden="false" customHeight="false" outlineLevel="0" collapsed="false">
      <c r="C13" s="25" t="s">
        <v>13</v>
      </c>
      <c r="D13" s="64" t="n">
        <v>12500000</v>
      </c>
      <c r="E13" s="82"/>
      <c r="G13" s="25" t="s">
        <v>32</v>
      </c>
      <c r="H13" s="66" t="n">
        <v>35000000</v>
      </c>
      <c r="I13" s="83"/>
      <c r="J13" s="68"/>
      <c r="K13" s="25" t="s">
        <v>46</v>
      </c>
      <c r="L13" s="66" t="n">
        <f aca="false">-'P&amp;L'!C20*1000</f>
        <v>19409850</v>
      </c>
      <c r="M13" s="69"/>
      <c r="N13" s="37"/>
      <c r="O13" s="21"/>
      <c r="P13" s="71"/>
      <c r="Q13" s="84" t="n">
        <v>2000000</v>
      </c>
      <c r="R13" s="11" t="s">
        <v>30</v>
      </c>
    </row>
    <row r="14" customFormat="false" ht="12" hidden="false" customHeight="false" outlineLevel="0" collapsed="false">
      <c r="D14" s="85"/>
      <c r="E14" s="65"/>
      <c r="G14" s="25"/>
      <c r="H14" s="64"/>
      <c r="I14" s="72"/>
      <c r="J14" s="68"/>
      <c r="K14" s="68"/>
      <c r="L14" s="70"/>
      <c r="M14" s="73"/>
      <c r="N14" s="37"/>
      <c r="O14" s="21"/>
      <c r="P14" s="74"/>
      <c r="Q14" s="75"/>
    </row>
    <row r="15" customFormat="false" ht="15" hidden="false" customHeight="false" outlineLevel="0" collapsed="false">
      <c r="C15" s="25"/>
      <c r="D15" s="34" t="n">
        <f aca="false">D13+D14</f>
        <v>12500000</v>
      </c>
      <c r="E15" s="76" t="n">
        <f aca="false">E13+E14</f>
        <v>0</v>
      </c>
      <c r="G15" s="25"/>
      <c r="H15" s="34" t="n">
        <f aca="false">H13+H14</f>
        <v>35000000</v>
      </c>
      <c r="I15" s="40" t="n">
        <f aca="false">I14</f>
        <v>0</v>
      </c>
      <c r="J15" s="68"/>
      <c r="K15" s="68"/>
      <c r="L15" s="34" t="n">
        <f aca="false">L14+L13</f>
        <v>19409850</v>
      </c>
      <c r="M15" s="38" t="n">
        <f aca="false">M13</f>
        <v>0</v>
      </c>
      <c r="N15" s="37"/>
      <c r="O15" s="21"/>
      <c r="P15" s="34" t="n">
        <f aca="false">P14+P13</f>
        <v>0</v>
      </c>
      <c r="Q15" s="38" t="n">
        <f aca="false">Q13</f>
        <v>2000000</v>
      </c>
      <c r="S15" s="1" t="n">
        <v>1</v>
      </c>
      <c r="T15" s="3"/>
    </row>
    <row r="16" customFormat="false" ht="15" hidden="false" customHeight="false" outlineLevel="0" collapsed="false">
      <c r="C16" s="25"/>
      <c r="D16" s="77" t="s">
        <v>14</v>
      </c>
      <c r="E16" s="42" t="n">
        <f aca="false">D15-E15</f>
        <v>12500000</v>
      </c>
      <c r="F16" s="60"/>
      <c r="G16" s="25"/>
      <c r="H16" s="77" t="s">
        <v>33</v>
      </c>
      <c r="I16" s="44" t="n">
        <f aca="false">H15-I15</f>
        <v>35000000</v>
      </c>
      <c r="J16" s="68"/>
      <c r="K16" s="63"/>
      <c r="L16" s="42" t="s">
        <v>58</v>
      </c>
      <c r="M16" s="44" t="n">
        <f aca="false">L15-M15</f>
        <v>19409850</v>
      </c>
      <c r="N16" s="37"/>
      <c r="O16" s="21"/>
      <c r="P16" s="42" t="s">
        <v>58</v>
      </c>
      <c r="Q16" s="44" t="n">
        <f aca="false">Q15-P15</f>
        <v>2000000</v>
      </c>
      <c r="T16" s="3"/>
    </row>
    <row r="17" customFormat="false" ht="15" hidden="false" customHeight="false" outlineLevel="0" collapsed="false">
      <c r="C17" s="25"/>
      <c r="D17" s="86"/>
      <c r="E17" s="65"/>
      <c r="F17" s="60"/>
      <c r="G17" s="25"/>
      <c r="H17" s="78"/>
      <c r="I17" s="67"/>
      <c r="J17" s="68"/>
      <c r="K17" s="68"/>
      <c r="L17" s="63"/>
      <c r="M17" s="63"/>
      <c r="N17" s="37"/>
      <c r="O17" s="21"/>
      <c r="T17" s="3"/>
    </row>
    <row r="18" customFormat="false" ht="15" hidden="false" customHeight="false" outlineLevel="0" collapsed="false">
      <c r="C18" s="25"/>
      <c r="D18" s="12"/>
      <c r="E18" s="65"/>
      <c r="G18" s="25"/>
      <c r="H18" s="78"/>
      <c r="I18" s="67"/>
      <c r="J18" s="68"/>
      <c r="K18" s="68"/>
      <c r="L18" s="68"/>
      <c r="M18" s="68"/>
      <c r="N18" s="37"/>
      <c r="O18" s="21"/>
      <c r="T18" s="3"/>
    </row>
    <row r="19" customFormat="false" ht="15" hidden="false" customHeight="false" outlineLevel="0" collapsed="false">
      <c r="C19" s="25"/>
      <c r="D19" s="81" t="s">
        <v>19</v>
      </c>
      <c r="E19" s="81"/>
      <c r="G19" s="25"/>
      <c r="H19" s="61" t="s">
        <v>42</v>
      </c>
      <c r="I19" s="61"/>
      <c r="J19" s="68"/>
      <c r="K19" s="63"/>
      <c r="L19" s="68"/>
      <c r="M19" s="68"/>
      <c r="N19" s="37"/>
      <c r="O19" s="21"/>
      <c r="T19" s="3"/>
    </row>
    <row r="20" customFormat="false" ht="15" hidden="false" customHeight="false" outlineLevel="0" collapsed="false">
      <c r="C20" s="25" t="s">
        <v>18</v>
      </c>
      <c r="D20" s="66" t="n">
        <v>5500000</v>
      </c>
      <c r="E20" s="65"/>
      <c r="G20" s="25" t="s">
        <v>41</v>
      </c>
      <c r="H20" s="66" t="n">
        <v>3000000</v>
      </c>
      <c r="I20" s="67"/>
      <c r="J20" s="68"/>
      <c r="K20" s="68"/>
      <c r="L20" s="63"/>
      <c r="M20" s="63"/>
      <c r="N20" s="37"/>
      <c r="O20" s="21"/>
      <c r="T20" s="3"/>
    </row>
    <row r="21" customFormat="false" ht="15" hidden="false" customHeight="false" outlineLevel="0" collapsed="false">
      <c r="C21" s="25"/>
      <c r="D21" s="34" t="n">
        <f aca="false">D20</f>
        <v>5500000</v>
      </c>
      <c r="E21" s="76" t="n">
        <f aca="false">E20</f>
        <v>0</v>
      </c>
      <c r="G21" s="25"/>
      <c r="H21" s="34" t="n">
        <f aca="false">H20</f>
        <v>3000000</v>
      </c>
      <c r="I21" s="38" t="n">
        <f aca="false">I20</f>
        <v>0</v>
      </c>
      <c r="J21" s="68"/>
      <c r="K21" s="63"/>
      <c r="L21" s="68"/>
      <c r="M21" s="68"/>
      <c r="N21" s="37"/>
      <c r="O21" s="21"/>
      <c r="T21" s="3"/>
    </row>
    <row r="22" customFormat="false" ht="15" hidden="false" customHeight="false" outlineLevel="0" collapsed="false">
      <c r="C22" s="25"/>
      <c r="D22" s="77" t="s">
        <v>19</v>
      </c>
      <c r="E22" s="42" t="n">
        <f aca="false">D21-E21</f>
        <v>5500000</v>
      </c>
      <c r="F22" s="60"/>
      <c r="G22" s="25"/>
      <c r="H22" s="77" t="s">
        <v>66</v>
      </c>
      <c r="I22" s="44" t="n">
        <f aca="false">H21-I21</f>
        <v>3000000</v>
      </c>
      <c r="J22" s="63"/>
      <c r="K22" s="68"/>
      <c r="L22" s="63"/>
      <c r="M22" s="63"/>
      <c r="N22" s="37"/>
      <c r="O22" s="21"/>
      <c r="T22" s="3"/>
    </row>
    <row r="23" customFormat="false" ht="15" hidden="false" customHeight="false" outlineLevel="0" collapsed="false">
      <c r="C23" s="25"/>
      <c r="D23" s="86"/>
      <c r="E23" s="65"/>
      <c r="F23" s="60"/>
      <c r="G23" s="25"/>
      <c r="H23" s="78"/>
      <c r="I23" s="72"/>
      <c r="J23" s="68"/>
      <c r="K23" s="68"/>
      <c r="L23" s="68"/>
      <c r="M23" s="68"/>
      <c r="N23" s="37"/>
      <c r="O23" s="21"/>
      <c r="T23" s="3"/>
    </row>
    <row r="24" customFormat="false" ht="15" hidden="false" customHeight="false" outlineLevel="0" collapsed="false">
      <c r="C24" s="25"/>
      <c r="D24" s="12"/>
      <c r="E24" s="65"/>
      <c r="G24" s="25"/>
      <c r="H24" s="87"/>
      <c r="I24" s="67"/>
      <c r="J24" s="68"/>
      <c r="K24" s="68"/>
      <c r="L24" s="68"/>
      <c r="M24" s="68"/>
      <c r="N24" s="37"/>
      <c r="O24" s="21"/>
      <c r="T24" s="3"/>
    </row>
    <row r="25" customFormat="false" ht="15" hidden="false" customHeight="false" outlineLevel="0" collapsed="false">
      <c r="C25" s="25"/>
      <c r="D25" s="81" t="s">
        <v>38</v>
      </c>
      <c r="E25" s="81"/>
      <c r="G25" s="25"/>
      <c r="H25" s="61" t="s">
        <v>22</v>
      </c>
      <c r="I25" s="61"/>
      <c r="J25" s="63"/>
      <c r="K25" s="68"/>
      <c r="L25" s="68"/>
      <c r="M25" s="68"/>
      <c r="N25" s="37"/>
      <c r="O25" s="21"/>
      <c r="T25" s="3"/>
    </row>
    <row r="26" customFormat="false" ht="15" hidden="false" customHeight="false" outlineLevel="0" collapsed="false">
      <c r="C26" s="25" t="s">
        <v>37</v>
      </c>
      <c r="D26" s="66" t="n">
        <v>5600000</v>
      </c>
      <c r="E26" s="65"/>
      <c r="F26" s="60"/>
      <c r="G26" s="25" t="s">
        <v>20</v>
      </c>
      <c r="H26" s="66" t="n">
        <v>5000000</v>
      </c>
      <c r="I26" s="67"/>
      <c r="J26" s="68"/>
      <c r="K26" s="68"/>
      <c r="L26" s="68"/>
      <c r="M26" s="68"/>
      <c r="T26" s="3"/>
    </row>
    <row r="27" customFormat="false" ht="15" hidden="false" customHeight="false" outlineLevel="0" collapsed="false">
      <c r="C27" s="25"/>
      <c r="D27" s="34" t="n">
        <f aca="false">D26</f>
        <v>5600000</v>
      </c>
      <c r="E27" s="76" t="n">
        <f aca="false">E26</f>
        <v>0</v>
      </c>
      <c r="G27" s="25" t="s">
        <v>20</v>
      </c>
      <c r="H27" s="88" t="n">
        <v>15000000</v>
      </c>
      <c r="I27" s="30"/>
      <c r="J27" s="68"/>
      <c r="K27" s="68"/>
      <c r="L27" s="68"/>
      <c r="M27" s="68"/>
      <c r="T27" s="3"/>
    </row>
    <row r="28" customFormat="false" ht="12" hidden="false" customHeight="false" outlineLevel="0" collapsed="false">
      <c r="C28" s="25"/>
      <c r="D28" s="77" t="s">
        <v>67</v>
      </c>
      <c r="E28" s="42" t="n">
        <f aca="false">D27-E27</f>
        <v>5600000</v>
      </c>
      <c r="H28" s="34" t="n">
        <f aca="false">H27+H26</f>
        <v>20000000</v>
      </c>
      <c r="I28" s="89"/>
      <c r="J28" s="68"/>
      <c r="K28" s="68"/>
      <c r="L28" s="68"/>
      <c r="M28" s="68"/>
    </row>
    <row r="29" customFormat="false" ht="12" hidden="false" customHeight="false" outlineLevel="0" collapsed="false">
      <c r="C29" s="25"/>
      <c r="D29" s="12"/>
      <c r="E29" s="65"/>
      <c r="F29" s="60"/>
      <c r="G29" s="25"/>
      <c r="H29" s="77" t="s">
        <v>22</v>
      </c>
      <c r="I29" s="44" t="n">
        <f aca="false">H28-I27</f>
        <v>20000000</v>
      </c>
      <c r="J29" s="68"/>
      <c r="L29" s="68"/>
      <c r="M29" s="68"/>
    </row>
    <row r="30" customFormat="false" ht="12" hidden="false" customHeight="false" outlineLevel="0" collapsed="false">
      <c r="C30" s="25"/>
      <c r="D30" s="12"/>
      <c r="E30" s="65"/>
      <c r="G30" s="25"/>
      <c r="H30" s="87"/>
      <c r="I30" s="67"/>
      <c r="J30" s="68"/>
      <c r="K30" s="60"/>
    </row>
    <row r="31" customFormat="false" ht="12" hidden="false" customHeight="false" outlineLevel="0" collapsed="false">
      <c r="G31" s="25"/>
      <c r="H31" s="87"/>
      <c r="I31" s="67"/>
      <c r="J31" s="68"/>
      <c r="L31" s="60"/>
      <c r="M31" s="60"/>
    </row>
    <row r="32" customFormat="false" ht="12" hidden="false" customHeight="false" outlineLevel="0" collapsed="false">
      <c r="F32" s="60"/>
      <c r="G32" s="25"/>
      <c r="H32" s="87"/>
      <c r="I32" s="67"/>
      <c r="J32" s="68"/>
    </row>
    <row r="33" customFormat="false" ht="12" hidden="false" customHeight="false" outlineLevel="0" collapsed="false">
      <c r="G33" s="25"/>
      <c r="H33" s="87"/>
      <c r="K33" s="60"/>
    </row>
    <row r="34" customFormat="false" ht="12" hidden="false" customHeight="false" outlineLevel="0" collapsed="false">
      <c r="G34" s="25"/>
      <c r="I34" s="33"/>
      <c r="J34" s="60"/>
      <c r="L34" s="60"/>
      <c r="M34" s="60"/>
    </row>
    <row r="35" customFormat="false" ht="12" hidden="false" customHeight="false" outlineLevel="0" collapsed="false">
      <c r="D35" s="12"/>
      <c r="E35" s="65"/>
      <c r="F35" s="60"/>
      <c r="H35" s="90"/>
    </row>
    <row r="36" customFormat="false" ht="12" hidden="false" customHeight="false" outlineLevel="0" collapsed="false">
      <c r="D36" s="12"/>
      <c r="E36" s="65"/>
    </row>
    <row r="37" customFormat="false" ht="12" hidden="false" customHeight="false" outlineLevel="0" collapsed="false">
      <c r="I37" s="33"/>
      <c r="J37" s="60"/>
    </row>
    <row r="38" customFormat="false" ht="12" hidden="false" customHeight="false" outlineLevel="0" collapsed="false">
      <c r="G38" s="60"/>
      <c r="H38" s="90"/>
    </row>
  </sheetData>
  <mergeCells count="13">
    <mergeCell ref="C3:R3"/>
    <mergeCell ref="D6:E6"/>
    <mergeCell ref="H6:I6"/>
    <mergeCell ref="L6:M6"/>
    <mergeCell ref="P6:Q6"/>
    <mergeCell ref="D12:E12"/>
    <mergeCell ref="H12:I12"/>
    <mergeCell ref="L12:M12"/>
    <mergeCell ref="P12:Q12"/>
    <mergeCell ref="D19:E19"/>
    <mergeCell ref="H19:I19"/>
    <mergeCell ref="D25:E25"/>
    <mergeCell ref="H25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9.1484375" defaultRowHeight="12" zeroHeight="false" outlineLevelRow="0" outlineLevelCol="0"/>
  <cols>
    <col collapsed="false" customWidth="true" hidden="false" outlineLevel="0" max="1" min="1" style="1" width="2"/>
    <col collapsed="false" customWidth="false" hidden="false" outlineLevel="0" max="1024" min="2" style="1" width="9.13"/>
  </cols>
  <sheetData>
    <row r="12" customFormat="false" ht="44.25" hidden="false" customHeight="false" outlineLevel="0" collapsed="false">
      <c r="B12" s="2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9.1484375" defaultRowHeight="12" zeroHeight="false" outlineLevelRow="1" outlineLevelCol="0"/>
  <cols>
    <col collapsed="false" customWidth="true" hidden="false" outlineLevel="0" max="1" min="1" style="1" width="2"/>
    <col collapsed="false" customWidth="true" hidden="false" outlineLevel="0" max="2" min="2" style="1" width="19.85"/>
    <col collapsed="false" customWidth="true" hidden="false" outlineLevel="0" max="4" min="3" style="1" width="10.85"/>
    <col collapsed="false" customWidth="true" hidden="false" outlineLevel="0" max="5" min="5" style="1" width="1.58"/>
    <col collapsed="false" customWidth="true" hidden="false" outlineLevel="0" max="6" min="6" style="1" width="20.42"/>
    <col collapsed="false" customWidth="true" hidden="false" outlineLevel="0" max="8" min="7" style="1" width="11.42"/>
    <col collapsed="false" customWidth="false" hidden="false" outlineLevel="0" max="1024" min="9" style="1" width="9.13"/>
  </cols>
  <sheetData>
    <row r="1" customFormat="false" ht="15.75" hidden="false" customHeight="false" outlineLevel="0" collapsed="false">
      <c r="B1" s="5" t="s">
        <v>69</v>
      </c>
      <c r="C1" s="5"/>
    </row>
    <row r="3" customFormat="false" ht="12" hidden="false" customHeight="false" outlineLevel="0" collapsed="false">
      <c r="B3" s="91"/>
      <c r="C3" s="91"/>
      <c r="D3" s="91"/>
      <c r="E3" s="91"/>
      <c r="F3" s="91"/>
      <c r="G3" s="91"/>
      <c r="H3" s="91"/>
    </row>
    <row r="4" customFormat="false" ht="24.75" hidden="false" customHeight="false" outlineLevel="0" collapsed="false">
      <c r="B4" s="92" t="s">
        <v>55</v>
      </c>
      <c r="C4" s="93" t="s">
        <v>70</v>
      </c>
      <c r="D4" s="93" t="s">
        <v>71</v>
      </c>
      <c r="E4" s="94"/>
      <c r="F4" s="95" t="s">
        <v>72</v>
      </c>
      <c r="G4" s="93" t="s">
        <v>70</v>
      </c>
      <c r="H4" s="93" t="s">
        <v>71</v>
      </c>
    </row>
    <row r="5" customFormat="false" ht="12" hidden="false" customHeight="false" outlineLevel="0" collapsed="false">
      <c r="B5" s="96" t="s">
        <v>16</v>
      </c>
      <c r="C5" s="14" t="n">
        <v>43000000</v>
      </c>
      <c r="D5" s="97" t="n">
        <v>65000000</v>
      </c>
      <c r="F5" s="1" t="s">
        <v>45</v>
      </c>
      <c r="G5" s="14" t="n">
        <v>27500000</v>
      </c>
      <c r="H5" s="97" t="n">
        <v>20000000</v>
      </c>
    </row>
    <row r="6" customFormat="false" ht="12" hidden="false" customHeight="false" outlineLevel="0" collapsed="false">
      <c r="B6" s="98" t="s">
        <v>73</v>
      </c>
      <c r="C6" s="14" t="n">
        <v>48000000</v>
      </c>
      <c r="D6" s="99" t="n">
        <v>32000000</v>
      </c>
      <c r="F6" s="1" t="s">
        <v>29</v>
      </c>
      <c r="G6" s="14" t="n">
        <v>5000000</v>
      </c>
      <c r="H6" s="99" t="n">
        <v>0</v>
      </c>
    </row>
    <row r="7" customFormat="false" ht="12" hidden="false" customHeight="false" outlineLevel="0" collapsed="false">
      <c r="B7" s="98" t="s">
        <v>36</v>
      </c>
      <c r="C7" s="14" t="n">
        <v>31000000</v>
      </c>
      <c r="D7" s="99" t="n">
        <v>18000000</v>
      </c>
      <c r="F7" s="1" t="s">
        <v>53</v>
      </c>
      <c r="G7" s="14" t="n">
        <v>26170000</v>
      </c>
      <c r="H7" s="99" t="n">
        <v>15000000</v>
      </c>
    </row>
    <row r="8" customFormat="false" ht="12" hidden="false" customHeight="false" outlineLevel="0" collapsed="false">
      <c r="B8" s="98"/>
      <c r="C8" s="14"/>
      <c r="D8" s="99"/>
      <c r="G8" s="14"/>
      <c r="H8" s="99"/>
    </row>
    <row r="9" customFormat="false" ht="12" hidden="false" customHeight="false" outlineLevel="0" collapsed="false">
      <c r="B9" s="98"/>
      <c r="C9" s="14"/>
      <c r="D9" s="99"/>
      <c r="F9" s="1" t="s">
        <v>51</v>
      </c>
      <c r="G9" s="14" t="n">
        <v>140000000</v>
      </c>
      <c r="H9" s="99" t="n">
        <v>140000000</v>
      </c>
    </row>
    <row r="10" customFormat="false" ht="12" hidden="false" customHeight="false" outlineLevel="0" collapsed="false">
      <c r="B10" s="98"/>
      <c r="C10" s="100"/>
      <c r="D10" s="99"/>
      <c r="F10" s="101" t="s">
        <v>72</v>
      </c>
      <c r="G10" s="100" t="n">
        <f aca="false">SUM(G5:G9)</f>
        <v>198670000</v>
      </c>
      <c r="H10" s="102" t="n">
        <f aca="false">SUM(H5:H9)</f>
        <v>175000000</v>
      </c>
    </row>
    <row r="11" customFormat="false" ht="12" hidden="false" customHeight="false" outlineLevel="0" collapsed="false">
      <c r="B11" s="98" t="s">
        <v>21</v>
      </c>
      <c r="C11" s="14" t="n">
        <v>166670000</v>
      </c>
      <c r="D11" s="99" t="n">
        <v>150000000</v>
      </c>
      <c r="F11" s="101"/>
      <c r="G11" s="100"/>
      <c r="H11" s="102"/>
    </row>
    <row r="12" customFormat="false" ht="12" hidden="false" customHeight="false" outlineLevel="0" collapsed="false">
      <c r="B12" s="98"/>
      <c r="C12" s="103"/>
      <c r="D12" s="104"/>
      <c r="F12" s="105"/>
      <c r="G12" s="103"/>
      <c r="H12" s="106"/>
    </row>
    <row r="13" customFormat="false" ht="12" hidden="false" customHeight="false" outlineLevel="0" collapsed="false">
      <c r="B13" s="98"/>
      <c r="C13" s="107"/>
      <c r="D13" s="104"/>
      <c r="F13" s="101" t="s">
        <v>11</v>
      </c>
      <c r="G13" s="107" t="n">
        <v>90000000</v>
      </c>
      <c r="H13" s="108" t="n">
        <v>90000000</v>
      </c>
    </row>
    <row r="14" customFormat="false" ht="12" hidden="false" customHeight="false" outlineLevel="0" collapsed="false">
      <c r="B14" s="98"/>
      <c r="C14" s="19"/>
      <c r="D14" s="104"/>
      <c r="G14" s="19"/>
      <c r="H14" s="109"/>
    </row>
    <row r="15" customFormat="false" ht="12.75" hidden="false" customHeight="false" outlineLevel="0" collapsed="false">
      <c r="B15" s="110" t="s">
        <v>59</v>
      </c>
      <c r="C15" s="111" t="n">
        <f aca="false">SUM(C5:C14)</f>
        <v>288670000</v>
      </c>
      <c r="D15" s="112" t="n">
        <f aca="false">SUM(D11,D5:D7)</f>
        <v>265000000</v>
      </c>
      <c r="E15" s="53"/>
      <c r="F15" s="53" t="s">
        <v>74</v>
      </c>
      <c r="G15" s="113" t="n">
        <f aca="false">SUM(G13,G10)</f>
        <v>288670000</v>
      </c>
      <c r="H15" s="114" t="n">
        <f aca="false">SUM(H13,H10)</f>
        <v>265000000</v>
      </c>
    </row>
    <row r="16" customFormat="false" ht="12" hidden="false" customHeight="false" outlineLevel="0" collapsed="false">
      <c r="D16" s="69"/>
      <c r="E16" s="21"/>
      <c r="H16" s="19"/>
    </row>
    <row r="17" customFormat="false" ht="12" hidden="false" customHeight="false" outlineLevel="0" collapsed="false">
      <c r="D17" s="20"/>
      <c r="H17" s="19"/>
    </row>
    <row r="18" s="115" customFormat="true" ht="10.5" hidden="true" customHeight="false" outlineLevel="1" collapsed="false">
      <c r="B18" s="116" t="s">
        <v>75</v>
      </c>
      <c r="C18" s="116"/>
      <c r="D18" s="117" t="n">
        <f aca="false">D15-H15</f>
        <v>0</v>
      </c>
      <c r="E18" s="116"/>
      <c r="F18" s="116"/>
      <c r="G18" s="116"/>
      <c r="H18" s="118"/>
    </row>
    <row r="19" customFormat="false" ht="15" hidden="false" customHeight="false" outlineLevel="0" collapsed="false">
      <c r="K19" s="3"/>
    </row>
    <row r="20" customFormat="false" ht="15" hidden="false" customHeight="false" outlineLevel="0" collapsed="false">
      <c r="K20" s="3"/>
    </row>
    <row r="21" customFormat="false" ht="15" hidden="false" customHeight="false" outlineLevel="0" collapsed="false">
      <c r="K21" s="3"/>
    </row>
    <row r="22" customFormat="false" ht="15" hidden="false" customHeight="false" outlineLevel="0" collapsed="false">
      <c r="K22" s="3"/>
    </row>
    <row r="23" customFormat="false" ht="15" hidden="false" customHeight="false" outlineLevel="0" collapsed="false">
      <c r="K23" s="3"/>
    </row>
    <row r="24" customFormat="false" ht="15" hidden="false" customHeight="false" outlineLevel="0" collapsed="false">
      <c r="K24" s="3"/>
    </row>
    <row r="25" customFormat="false" ht="15" hidden="false" customHeight="false" outlineLevel="0" collapsed="false">
      <c r="K25" s="3"/>
    </row>
    <row r="26" customFormat="false" ht="15" hidden="false" customHeight="false" outlineLevel="0" collapsed="false">
      <c r="K26" s="3"/>
    </row>
    <row r="27" customFormat="false" ht="15" hidden="false" customHeight="false" outlineLevel="0" collapsed="false">
      <c r="K27" s="3"/>
    </row>
    <row r="28" customFormat="false" ht="15" hidden="false" customHeight="false" outlineLevel="0" collapsed="false">
      <c r="K28" s="3"/>
    </row>
    <row r="29" customFormat="false" ht="15" hidden="false" customHeight="false" outlineLevel="0" collapsed="false">
      <c r="K29" s="3"/>
    </row>
    <row r="30" customFormat="false" ht="15" hidden="false" customHeight="false" outlineLevel="0" collapsed="false">
      <c r="K30" s="3"/>
    </row>
    <row r="31" customFormat="false" ht="15" hidden="false" customHeight="false" outlineLevel="0" collapsed="false">
      <c r="K31" s="3"/>
    </row>
    <row r="32" customFormat="false" ht="15" hidden="false" customHeight="false" outlineLevel="0" collapsed="false">
      <c r="K32" s="3"/>
    </row>
  </sheetData>
  <mergeCells count="1">
    <mergeCell ref="B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R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484375" defaultRowHeight="12" zeroHeight="false" outlineLevelRow="0" outlineLevelCol="0"/>
  <cols>
    <col collapsed="false" customWidth="true" hidden="false" outlineLevel="0" max="1" min="1" style="119" width="2"/>
    <col collapsed="false" customWidth="true" hidden="false" outlineLevel="0" max="2" min="2" style="119" width="26.29"/>
    <col collapsed="false" customWidth="true" hidden="false" outlineLevel="0" max="3" min="3" style="119" width="14.69"/>
    <col collapsed="false" customWidth="true" hidden="false" outlineLevel="0" max="4" min="4" style="119" width="14.15"/>
    <col collapsed="false" customWidth="false" hidden="false" outlineLevel="0" max="1024" min="5" style="119" width="9.13"/>
  </cols>
  <sheetData>
    <row r="1" customFormat="false" ht="15.75" hidden="false" customHeight="false" outlineLevel="0" collapsed="false">
      <c r="B1" s="120" t="s">
        <v>76</v>
      </c>
      <c r="C1" s="120"/>
    </row>
    <row r="3" customFormat="false" ht="12.75" hidden="false" customHeight="false" outlineLevel="0" collapsed="false">
      <c r="B3" s="121" t="s">
        <v>77</v>
      </c>
      <c r="C3" s="122" t="s">
        <v>78</v>
      </c>
      <c r="D3" s="122" t="s">
        <v>79</v>
      </c>
    </row>
    <row r="4" customFormat="false" ht="12" hidden="false" customHeight="false" outlineLevel="0" collapsed="false">
      <c r="B4" s="123" t="s">
        <v>64</v>
      </c>
      <c r="C4" s="124" t="n">
        <v>363881.2093</v>
      </c>
      <c r="D4" s="124" t="n">
        <v>455746.181</v>
      </c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</row>
    <row r="5" customFormat="false" ht="12" hidden="false" customHeight="false" outlineLevel="0" collapsed="false">
      <c r="B5" s="123" t="s">
        <v>31</v>
      </c>
      <c r="C5" s="124" t="n">
        <v>2000</v>
      </c>
      <c r="D5" s="124" t="n">
        <v>2000</v>
      </c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customFormat="false" ht="12" hidden="false" customHeight="false" outlineLevel="0" collapsed="false">
      <c r="B6" s="126" t="s">
        <v>80</v>
      </c>
      <c r="C6" s="127" t="n">
        <f aca="false">+SUM(C4:C5)</f>
        <v>365881.2093</v>
      </c>
      <c r="D6" s="127" t="n">
        <f aca="false">+SUM(D4:D5)</f>
        <v>457746.181</v>
      </c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</row>
    <row r="7" customFormat="false" ht="12" hidden="false" customHeight="false" outlineLevel="0" collapsed="false">
      <c r="B7" s="123" t="s">
        <v>27</v>
      </c>
      <c r="C7" s="124" t="n">
        <v>-267080.35853</v>
      </c>
      <c r="D7" s="124" t="n">
        <v>-297495</v>
      </c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</row>
    <row r="8" customFormat="false" ht="12" hidden="false" customHeight="false" outlineLevel="0" collapsed="false">
      <c r="B8" s="126" t="s">
        <v>81</v>
      </c>
      <c r="C8" s="127" t="n">
        <f aca="false">SUM(C6:C7)</f>
        <v>98800.85077</v>
      </c>
      <c r="D8" s="127" t="n">
        <f aca="false">SUM(D6:D7)</f>
        <v>160251.181</v>
      </c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</row>
    <row r="9" customFormat="false" ht="12" hidden="false" customHeight="false" outlineLevel="0" collapsed="false">
      <c r="B9" s="125" t="s">
        <v>14</v>
      </c>
      <c r="C9" s="124" t="n">
        <v>-12375</v>
      </c>
      <c r="D9" s="124" t="n">
        <v>-12375</v>
      </c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</row>
    <row r="10" customFormat="false" ht="12" hidden="false" customHeight="false" outlineLevel="0" collapsed="false">
      <c r="B10" s="125" t="s">
        <v>19</v>
      </c>
      <c r="C10" s="124" t="n">
        <v>-5929</v>
      </c>
      <c r="D10" s="124" t="n">
        <v>-6050</v>
      </c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</row>
    <row r="11" customFormat="false" ht="12" hidden="false" customHeight="false" outlineLevel="0" collapsed="false">
      <c r="B11" s="125" t="s">
        <v>33</v>
      </c>
      <c r="C11" s="124" t="n">
        <v>-2707.25</v>
      </c>
      <c r="D11" s="124" t="n">
        <v>-3570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</row>
    <row r="12" customFormat="false" ht="12" hidden="false" customHeight="false" outlineLevel="0" collapsed="false">
      <c r="B12" s="125" t="s">
        <v>35</v>
      </c>
      <c r="C12" s="124" t="n">
        <v>-11875</v>
      </c>
      <c r="D12" s="124" t="n">
        <v>-19000</v>
      </c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</row>
    <row r="13" customFormat="false" ht="12" hidden="false" customHeight="false" outlineLevel="0" collapsed="false">
      <c r="B13" s="125" t="s">
        <v>44</v>
      </c>
      <c r="C13" s="124" t="n">
        <v>-32760</v>
      </c>
      <c r="D13" s="124" t="n">
        <v>-42000</v>
      </c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</row>
    <row r="14" customFormat="false" ht="12" hidden="false" customHeight="false" outlineLevel="0" collapsed="false">
      <c r="B14" s="126" t="s">
        <v>82</v>
      </c>
      <c r="C14" s="127" t="n">
        <f aca="false">SUM(C8:C13)</f>
        <v>33154.60077</v>
      </c>
      <c r="D14" s="127" t="n">
        <f aca="false">SUM(D8:D13)</f>
        <v>77256.181</v>
      </c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</row>
    <row r="15" customFormat="false" ht="12" hidden="false" customHeight="false" outlineLevel="0" collapsed="false">
      <c r="B15" s="123" t="s">
        <v>22</v>
      </c>
      <c r="C15" s="124" t="n">
        <v>-16500</v>
      </c>
      <c r="D15" s="124" t="n">
        <v>-15000</v>
      </c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</row>
    <row r="16" customFormat="false" ht="12" hidden="false" customHeight="false" outlineLevel="0" collapsed="false">
      <c r="B16" s="126" t="s">
        <v>83</v>
      </c>
      <c r="C16" s="127" t="n">
        <f aca="false">SUM(C14:C15)</f>
        <v>16654.60077</v>
      </c>
      <c r="D16" s="127" t="n">
        <f aca="false">SUM(D14:D15)</f>
        <v>62256.181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</row>
    <row r="17" customFormat="false" ht="12" hidden="false" customHeight="false" outlineLevel="0" collapsed="false">
      <c r="B17" s="125" t="s">
        <v>38</v>
      </c>
      <c r="C17" s="124" t="n">
        <v>-6720</v>
      </c>
      <c r="D17" s="124" t="n">
        <v>-5600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</row>
    <row r="18" customFormat="false" ht="12" hidden="false" customHeight="false" outlineLevel="0" collapsed="false">
      <c r="B18" s="123" t="s">
        <v>66</v>
      </c>
      <c r="C18" s="124" t="n">
        <v>0</v>
      </c>
      <c r="D18" s="124" t="n">
        <v>0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</row>
    <row r="19" customFormat="false" ht="12" hidden="false" customHeight="false" outlineLevel="0" collapsed="false">
      <c r="B19" s="126" t="s">
        <v>84</v>
      </c>
      <c r="C19" s="127" t="n">
        <f aca="false">SUM(C16:C18)</f>
        <v>9934.60076999996</v>
      </c>
      <c r="D19" s="127" t="n">
        <f aca="false">SUM(D16:D18)</f>
        <v>56656.181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</row>
    <row r="20" customFormat="false" ht="12" hidden="false" customHeight="false" outlineLevel="0" collapsed="false">
      <c r="B20" s="123" t="s">
        <v>85</v>
      </c>
      <c r="C20" s="124" t="n">
        <v>-2541.7065</v>
      </c>
      <c r="D20" s="124" t="n">
        <v>-8498.42715000001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</row>
    <row r="21" customFormat="false" ht="12.75" hidden="false" customHeight="false" outlineLevel="0" collapsed="false">
      <c r="B21" s="128" t="s">
        <v>86</v>
      </c>
      <c r="C21" s="129" t="n">
        <f aca="false">SUM(C19:C20)</f>
        <v>7392.89426999996</v>
      </c>
      <c r="D21" s="129" t="n">
        <f aca="false">SUM(D19:D20)</f>
        <v>48157.75385</v>
      </c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</row>
    <row r="22" customFormat="false" ht="12" hidden="false" customHeight="false" outlineLevel="0" collapsed="false">
      <c r="B22" s="123"/>
      <c r="C22" s="123"/>
      <c r="D22" s="124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</row>
    <row r="23" customFormat="false" ht="12" hidden="false" customHeight="false" outlineLevel="0" collapsed="false">
      <c r="B23" s="125"/>
      <c r="C23" s="125"/>
      <c r="D23" s="124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</row>
    <row r="24" customFormat="false" ht="12" hidden="false" customHeight="false" outlineLevel="0" collapsed="false">
      <c r="B24" s="125"/>
      <c r="C24" s="125"/>
      <c r="D24" s="124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</row>
    <row r="25" customFormat="false" ht="12" hidden="false" customHeight="false" outlineLevel="0" collapsed="false">
      <c r="B25" s="125"/>
      <c r="C25" s="125"/>
      <c r="D25" s="124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</row>
    <row r="26" customFormat="false" ht="12" hidden="false" customHeight="false" outlineLevel="0" collapsed="false">
      <c r="B26" s="125"/>
      <c r="C26" s="125"/>
      <c r="D26" s="124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</row>
    <row r="27" customFormat="false" ht="12" hidden="false" customHeight="false" outlineLevel="0" collapsed="false">
      <c r="B27" s="125"/>
      <c r="C27" s="125"/>
      <c r="D27" s="130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</row>
    <row r="28" customFormat="false" ht="12" hidden="false" customHeight="false" outlineLevel="0" collapsed="false">
      <c r="B28" s="125"/>
      <c r="C28" s="125"/>
      <c r="D28" s="130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</row>
    <row r="29" customFormat="false" ht="12" hidden="false" customHeight="false" outlineLevel="0" collapsed="false">
      <c r="B29" s="125"/>
      <c r="C29" s="125"/>
      <c r="D29" s="131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</row>
    <row r="30" customFormat="false" ht="12" hidden="false" customHeight="false" outlineLevel="0" collapsed="false">
      <c r="B30" s="125"/>
      <c r="C30" s="125"/>
      <c r="D30" s="132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</row>
    <row r="31" customFormat="false" ht="12" hidden="false" customHeight="false" outlineLevel="0" collapsed="false">
      <c r="B31" s="125"/>
      <c r="C31" s="125"/>
      <c r="D31" s="132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</row>
    <row r="32" customFormat="false" ht="12" hidden="false" customHeight="false" outlineLevel="0" collapsed="false">
      <c r="B32" s="125"/>
      <c r="C32" s="125"/>
      <c r="D32" s="132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</row>
    <row r="33" customFormat="false" ht="12" hidden="false" customHeight="false" outlineLevel="0" collapsed="false">
      <c r="B33" s="125"/>
      <c r="C33" s="125"/>
      <c r="D33" s="132"/>
    </row>
    <row r="34" customFormat="false" ht="12" hidden="false" customHeight="false" outlineLevel="0" collapsed="false">
      <c r="B34" s="125"/>
      <c r="C34" s="125"/>
      <c r="D34" s="132"/>
    </row>
    <row r="35" customFormat="false" ht="12" hidden="false" customHeight="false" outlineLevel="0" collapsed="false">
      <c r="B35" s="125"/>
      <c r="C35" s="125"/>
      <c r="D35" s="132"/>
    </row>
    <row r="36" customFormat="false" ht="12" hidden="false" customHeight="false" outlineLevel="0" collapsed="false">
      <c r="B36" s="125"/>
      <c r="C36" s="125"/>
      <c r="D36" s="125"/>
    </row>
    <row r="37" customFormat="false" ht="12" hidden="false" customHeight="false" outlineLevel="0" collapsed="false">
      <c r="B37" s="125"/>
      <c r="C37" s="125"/>
      <c r="D37" s="125"/>
    </row>
    <row r="38" customFormat="false" ht="12" hidden="false" customHeight="false" outlineLevel="0" collapsed="false">
      <c r="B38" s="125"/>
      <c r="C38" s="125"/>
      <c r="D38" s="125"/>
    </row>
    <row r="39" customFormat="false" ht="12" hidden="false" customHeight="false" outlineLevel="0" collapsed="false">
      <c r="B39" s="125"/>
      <c r="C39" s="125"/>
      <c r="D39" s="125"/>
    </row>
    <row r="40" customFormat="false" ht="12" hidden="false" customHeight="false" outlineLevel="0" collapsed="false">
      <c r="B40" s="125"/>
      <c r="C40" s="125"/>
      <c r="D40" s="125"/>
    </row>
    <row r="41" customFormat="false" ht="12" hidden="false" customHeight="false" outlineLevel="0" collapsed="false">
      <c r="B41" s="125"/>
      <c r="C41" s="125"/>
      <c r="D41" s="1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2" zeroHeight="false" outlineLevelRow="0" outlineLevelCol="0"/>
  <cols>
    <col collapsed="false" customWidth="true" hidden="false" outlineLevel="0" max="1" min="1" style="1" width="2"/>
    <col collapsed="false" customWidth="false" hidden="false" outlineLevel="0" max="1024" min="2" style="1" width="9.13"/>
  </cols>
  <sheetData>
    <row r="12" customFormat="false" ht="44.25" hidden="false" customHeight="false" outlineLevel="0" collapsed="false">
      <c r="B12" s="2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2015-12-26T17:11:50Z</dcterms:created>
  <dc:creator>NewPC</dc:creator>
  <dc:description/>
  <dc:language>en-US</dc:language>
  <cp:lastModifiedBy/>
  <dcterms:modified xsi:type="dcterms:W3CDTF">2023-09-11T23:01:03Z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