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bbasbil\Openclassrooms\Projet_9\"/>
    </mc:Choice>
  </mc:AlternateContent>
  <xr:revisionPtr revIDLastSave="0" documentId="13_ncr:1_{0FE25B7E-260F-4E42-987C-C1181E10CC04}" xr6:coauthVersionLast="47" xr6:coauthVersionMax="47" xr10:uidLastSave="{00000000-0000-0000-0000-000000000000}"/>
  <bookViews>
    <workbookView xWindow="-120" yWindow="-120" windowWidth="29040" windowHeight="15720" xr2:uid="{BE7037CC-5C16-49C9-9B45-3916B4EDA9E4}"/>
  </bookViews>
  <sheets>
    <sheet name="Dimensionnement 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7" i="1" l="1"/>
  <c r="I153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27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28" i="1"/>
  <c r="G42" i="1"/>
  <c r="E127" i="1"/>
  <c r="E94" i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G38" i="1"/>
  <c r="G40" i="1"/>
  <c r="G39" i="1"/>
  <c r="G41" i="1" s="1"/>
  <c r="E60" i="1" s="1"/>
  <c r="G14" i="1"/>
  <c r="G15" i="1"/>
  <c r="G16" i="1"/>
  <c r="G17" i="1"/>
  <c r="G13" i="1"/>
  <c r="F18" i="1"/>
  <c r="D12" i="1"/>
  <c r="E12" i="1"/>
  <c r="D13" i="1"/>
  <c r="E13" i="1"/>
  <c r="H13" i="1" s="1"/>
  <c r="D14" i="1"/>
  <c r="E14" i="1"/>
  <c r="H14" i="1" s="1"/>
  <c r="D15" i="1"/>
  <c r="E15" i="1"/>
  <c r="H15" i="1" s="1"/>
  <c r="D16" i="1"/>
  <c r="E16" i="1"/>
  <c r="H16" i="1" s="1"/>
  <c r="D17" i="1"/>
  <c r="E17" i="1"/>
  <c r="H17" i="1" s="1"/>
  <c r="I16" i="1" l="1"/>
  <c r="I15" i="1"/>
  <c r="I14" i="1"/>
  <c r="I13" i="1"/>
  <c r="I17" i="1"/>
  <c r="H18" i="1"/>
  <c r="E59" i="1" s="1"/>
  <c r="E61" i="1" s="1"/>
  <c r="E62" i="1" s="1"/>
  <c r="I147" i="1" l="1"/>
  <c r="I131" i="1"/>
  <c r="I140" i="1"/>
  <c r="I150" i="1"/>
  <c r="I134" i="1"/>
  <c r="I137" i="1"/>
  <c r="I143" i="1"/>
  <c r="I146" i="1"/>
  <c r="I130" i="1"/>
  <c r="I141" i="1"/>
  <c r="I149" i="1"/>
  <c r="I133" i="1"/>
  <c r="I135" i="1"/>
  <c r="I136" i="1"/>
  <c r="I132" i="1"/>
  <c r="I139" i="1"/>
  <c r="I142" i="1"/>
  <c r="I145" i="1"/>
  <c r="I129" i="1"/>
  <c r="I148" i="1"/>
  <c r="I138" i="1"/>
  <c r="I144" i="1"/>
  <c r="I128" i="1"/>
</calcChain>
</file>

<file path=xl/sharedStrings.xml><?xml version="1.0" encoding="utf-8"?>
<sst xmlns="http://schemas.openxmlformats.org/spreadsheetml/2006/main" count="96" uniqueCount="69">
  <si>
    <t>Calcules des charges</t>
  </si>
  <si>
    <t>USER STORIES</t>
  </si>
  <si>
    <t>Charges (jours)</t>
  </si>
  <si>
    <t>Charges (%)</t>
  </si>
  <si>
    <t>Coût (%)</t>
  </si>
  <si>
    <r>
      <t>Coût (</t>
    </r>
    <r>
      <rPr>
        <sz val="11"/>
        <color theme="0"/>
        <rFont val="Calibri"/>
        <family val="2"/>
      </rPr>
      <t>€)</t>
    </r>
  </si>
  <si>
    <t>Remarques</t>
  </si>
  <si>
    <t>Les plus gros coûts proviennent du Presta IA : considérer une formation complémentaire pour le Data Scientist afin de réduire ce type de coût à l'avenir.</t>
  </si>
  <si>
    <t>INFRASTRUCTURE AZURE</t>
  </si>
  <si>
    <t>Azure AI Custom vision</t>
  </si>
  <si>
    <t>Quantité</t>
  </si>
  <si>
    <t>Coût unitaire</t>
  </si>
  <si>
    <t>Total</t>
  </si>
  <si>
    <t>Transactions de chargement et de prédiction</t>
  </si>
  <si>
    <t>Stockage des images</t>
  </si>
  <si>
    <t xml:space="preserve">Total initial (€) : </t>
  </si>
  <si>
    <t xml:space="preserve">Total mensuel ($) : </t>
  </si>
  <si>
    <t>Formation (heurs)</t>
  </si>
  <si>
    <t>COÛTS ANNUELS DE MAINTENANCE</t>
  </si>
  <si>
    <t>Coût de développement initial</t>
  </si>
  <si>
    <t>User stories</t>
  </si>
  <si>
    <t>Infrastructure Azure</t>
  </si>
  <si>
    <t>% du coût initial :</t>
  </si>
  <si>
    <t>Les coûts annuels de maintenance sont évalués à 15% du coût initial.</t>
  </si>
  <si>
    <t>MAINTENANCE</t>
  </si>
  <si>
    <t>COÛTS MARKETING</t>
  </si>
  <si>
    <t xml:space="preserve">Campagne lancement produit : </t>
  </si>
  <si>
    <t xml:space="preserve">Campagne mensuelle : </t>
  </si>
  <si>
    <t xml:space="preserve">Budget initial de lancement : campagnes display et collaborations avec des influenceurs.
Budget mensuel post-lancement : campagnes display uniquement.		</t>
  </si>
  <si>
    <t>ESTIMATION DES GAINS GÉNÉRÉS PAR L’AUGMENTATION DES VENTES</t>
  </si>
  <si>
    <t>Mois 1</t>
  </si>
  <si>
    <t>Mois 2</t>
  </si>
  <si>
    <t>Mois 3</t>
  </si>
  <si>
    <t>Mois 4</t>
  </si>
  <si>
    <t>Mois 5</t>
  </si>
  <si>
    <t>Mois 6</t>
  </si>
  <si>
    <t>Mois 7</t>
  </si>
  <si>
    <t>Mois 8</t>
  </si>
  <si>
    <t>Mois 9</t>
  </si>
  <si>
    <t>Mois 10</t>
  </si>
  <si>
    <t>Mois 11</t>
  </si>
  <si>
    <t>Mois 12</t>
  </si>
  <si>
    <t>Mois 13</t>
  </si>
  <si>
    <t>Mois 14</t>
  </si>
  <si>
    <t>Mois 15</t>
  </si>
  <si>
    <t>Mois 16</t>
  </si>
  <si>
    <t>Mois 17</t>
  </si>
  <si>
    <t>Mois 18</t>
  </si>
  <si>
    <t>Mois 19</t>
  </si>
  <si>
    <t>Mois 20</t>
  </si>
  <si>
    <t>Mois 21</t>
  </si>
  <si>
    <t>Mois 22</t>
  </si>
  <si>
    <t>Mois 23</t>
  </si>
  <si>
    <t>Mois 24</t>
  </si>
  <si>
    <t xml:space="preserve">Croissance mensuelle Mois 1 à Mois 8 :  </t>
  </si>
  <si>
    <t xml:space="preserve">Croissance mensuelle Mois 9 à Mois 16 :  </t>
  </si>
  <si>
    <t xml:space="preserve">Croissance mensuelle Mois 17 à Mois 24 :  </t>
  </si>
  <si>
    <t>- Les gains du premier mois sont estimés à 15 000 €, soutenus par une forte campagne de lancement.
- Une réduction progressive du taux de croissance est anticipée à partir du 9e mois, reflétant une saturation partielle du marché cible.</t>
  </si>
  <si>
    <t>RENTABILITÉ</t>
  </si>
  <si>
    <t>Mois</t>
  </si>
  <si>
    <t>Coûts</t>
  </si>
  <si>
    <t>Coûts cumulés</t>
  </si>
  <si>
    <t>Gains ventes</t>
  </si>
  <si>
    <t>Gains cumulés</t>
  </si>
  <si>
    <t>Gains net</t>
  </si>
  <si>
    <t>Rentabilité à partir du 5 mois</t>
  </si>
  <si>
    <t xml:space="preserve">Gains sur 2 ans : </t>
  </si>
  <si>
    <t>- La rentabilité est atteinte à partir du 5e mois, grâce à une forte croissance des gains dès le démarrage du projet.
- Les coûts initiaux élevés sont amortis rapidement grâce à une progression continue des gains mensuels.
- Sur une période de 2 ans, les gains nets cumulés atteignent 2 913 884 €, confirmant la viabilité économique du projet.
- La visualisation graphique met en évidence une phase initiale de pertes suivie d’une accélération de la rentabilité.</t>
  </si>
  <si>
    <t>Remarque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</si>
</sst>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#,##0\ &quot;€&quot;;[Red]\-#,##0\ &quot;€&quot;"/>
    <numFmt numFmtId="44" formatCode="_-* #,##0.00\ &quot;€&quot;_-;\-* #,##0.00\ &quot;€&quot;_-;_-* &quot;-&quot;??\ &quot;€&quot;_-;_-@_-"/>
    <numFmt numFmtId="167" formatCode="[$$-409]#,##0.0000"/>
    <numFmt numFmtId="168" formatCode="#,##0.00\ &quot;€&quot;"/>
    <numFmt numFmtId="173" formatCode="_-* #,##0.000\ &quot;€&quot;_-;\-* #,##0.000\ &quot;€&quot;_-;_-* &quot;-&quot;??\ &quot;€&quot;_-;_-@_-"/>
    <numFmt numFmtId="175" formatCode="_-* #,##0.00000\ &quot;€&quot;_-;\-* #,##0.00000\ &quot;€&quot;_-;_-* &quot;-&quot;??\ &quot;€&quot;_-;_-@_-"/>
    <numFmt numFmtId="178" formatCode="_-* #,##0\ &quot;€&quot;_-;\-* #,##0\ &quot;€&quot;_-;_-* &quot;-&quot;??\ &quot;€&quot;_-;_-@_-"/>
    <numFmt numFmtId="182" formatCode="#,##0\ &quot;€&quot;"/>
    <numFmt numFmtId="185" formatCode="_-* #,##0\ [$€-40C]_-;\-* #,##0\ [$€-40C]_-;_-* &quot;-&quot;??\ [$€-40C]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2" tint="-9.9978637043366805E-2"/>
        <bgColor indexed="64"/>
      </patternFill>
    </fill>
  </fills>
  <borders count="5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medium">
        <color theme="1"/>
      </top>
      <bottom style="medium">
        <color theme="1"/>
      </bottom>
      <diagonal/>
    </border>
    <border>
      <left style="thin">
        <color auto="1"/>
      </left>
      <right/>
      <top style="medium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74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9" xfId="0" applyFill="1" applyBorder="1"/>
    <xf numFmtId="0" fontId="0" fillId="5" borderId="0" xfId="0" applyFill="1" applyBorder="1"/>
    <xf numFmtId="0" fontId="0" fillId="5" borderId="1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2" fillId="2" borderId="1" xfId="3" applyAlignment="1">
      <alignment horizontal="center" vertical="center" wrapText="1"/>
    </xf>
    <xf numFmtId="6" fontId="3" fillId="0" borderId="12" xfId="0" applyNumberFormat="1" applyFont="1" applyBorder="1" applyAlignment="1">
      <alignment horizontal="center" vertical="center" wrapText="1"/>
    </xf>
    <xf numFmtId="6" fontId="3" fillId="0" borderId="14" xfId="0" applyNumberFormat="1" applyFont="1" applyBorder="1" applyAlignment="1">
      <alignment horizontal="center" vertical="center" wrapText="1"/>
    </xf>
    <xf numFmtId="6" fontId="3" fillId="0" borderId="16" xfId="0" applyNumberFormat="1" applyFont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2" fillId="2" borderId="1" xfId="3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2" fillId="2" borderId="20" xfId="3" applyBorder="1" applyAlignment="1">
      <alignment horizontal="center" vertical="center" wrapText="1"/>
    </xf>
    <xf numFmtId="10" fontId="3" fillId="0" borderId="21" xfId="2" applyNumberFormat="1" applyFont="1" applyBorder="1" applyAlignment="1">
      <alignment horizontal="center" vertical="center"/>
    </xf>
    <xf numFmtId="10" fontId="3" fillId="0" borderId="22" xfId="2" applyNumberFormat="1" applyFont="1" applyBorder="1" applyAlignment="1">
      <alignment horizontal="center" vertical="center"/>
    </xf>
    <xf numFmtId="6" fontId="4" fillId="5" borderId="2" xfId="0" applyNumberFormat="1" applyFont="1" applyFill="1" applyBorder="1" applyAlignment="1">
      <alignment horizontal="center" vertical="center"/>
    </xf>
    <xf numFmtId="6" fontId="3" fillId="5" borderId="23" xfId="0" applyNumberFormat="1" applyFont="1" applyFill="1" applyBorder="1" applyAlignment="1">
      <alignment horizontal="center" vertical="center"/>
    </xf>
    <xf numFmtId="6" fontId="3" fillId="5" borderId="24" xfId="0" applyNumberFormat="1" applyFont="1" applyFill="1" applyBorder="1" applyAlignment="1">
      <alignment horizontal="center" vertical="center"/>
    </xf>
    <xf numFmtId="0" fontId="2" fillId="2" borderId="25" xfId="3" applyBorder="1" applyAlignment="1">
      <alignment horizontal="center" vertical="center" wrapText="1"/>
    </xf>
    <xf numFmtId="10" fontId="3" fillId="5" borderId="26" xfId="2" applyNumberFormat="1" applyFont="1" applyFill="1" applyBorder="1" applyAlignment="1">
      <alignment horizontal="center" vertical="center"/>
    </xf>
    <xf numFmtId="10" fontId="3" fillId="5" borderId="27" xfId="2" applyNumberFormat="1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0" fillId="5" borderId="0" xfId="0" applyFont="1" applyFill="1" applyBorder="1"/>
    <xf numFmtId="0" fontId="0" fillId="5" borderId="10" xfId="0" applyFont="1" applyFill="1" applyBorder="1"/>
    <xf numFmtId="0" fontId="0" fillId="5" borderId="8" xfId="0" applyFont="1" applyFill="1" applyBorder="1"/>
    <xf numFmtId="0" fontId="0" fillId="5" borderId="0" xfId="0" applyFont="1" applyFill="1" applyAlignment="1">
      <alignment wrapText="1"/>
    </xf>
    <xf numFmtId="0" fontId="3" fillId="12" borderId="28" xfId="0" applyFont="1" applyFill="1" applyBorder="1" applyAlignment="1">
      <alignment horizontal="centerContinuous"/>
    </xf>
    <xf numFmtId="0" fontId="3" fillId="12" borderId="29" xfId="0" applyFont="1" applyFill="1" applyBorder="1" applyAlignment="1">
      <alignment horizontal="centerContinuous"/>
    </xf>
    <xf numFmtId="0" fontId="3" fillId="12" borderId="30" xfId="0" applyFont="1" applyFill="1" applyBorder="1" applyAlignment="1">
      <alignment horizontal="center" vertical="center" wrapText="1"/>
    </xf>
    <xf numFmtId="0" fontId="3" fillId="12" borderId="31" xfId="0" applyFont="1" applyFill="1" applyBorder="1" applyAlignment="1">
      <alignment horizontal="center" vertical="center" wrapText="1"/>
    </xf>
    <xf numFmtId="0" fontId="3" fillId="12" borderId="32" xfId="0" applyFont="1" applyFill="1" applyBorder="1" applyAlignment="1">
      <alignment horizontal="center" vertical="center" wrapText="1"/>
    </xf>
    <xf numFmtId="0" fontId="8" fillId="13" borderId="11" xfId="0" applyFont="1" applyFill="1" applyBorder="1" applyAlignment="1">
      <alignment horizontal="center" vertical="center" wrapText="1"/>
    </xf>
    <xf numFmtId="3" fontId="3" fillId="0" borderId="17" xfId="0" applyNumberFormat="1" applyFont="1" applyBorder="1" applyAlignment="1">
      <alignment horizontal="center" vertical="center"/>
    </xf>
    <xf numFmtId="0" fontId="8" fillId="14" borderId="13" xfId="0" applyFont="1" applyFill="1" applyBorder="1" applyAlignment="1">
      <alignment horizontal="center" vertical="center" wrapText="1"/>
    </xf>
    <xf numFmtId="0" fontId="8" fillId="15" borderId="15" xfId="0" applyFont="1" applyFill="1" applyBorder="1" applyAlignment="1">
      <alignment horizontal="center" vertical="center" wrapText="1"/>
    </xf>
    <xf numFmtId="3" fontId="3" fillId="0" borderId="33" xfId="0" applyNumberFormat="1" applyFont="1" applyBorder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167" fontId="3" fillId="5" borderId="0" xfId="0" applyNumberFormat="1" applyFont="1" applyFill="1" applyAlignment="1">
      <alignment horizontal="right" vertical="center"/>
    </xf>
    <xf numFmtId="168" fontId="3" fillId="0" borderId="34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44" fontId="3" fillId="0" borderId="35" xfId="1" applyFont="1" applyBorder="1" applyAlignment="1">
      <alignment horizontal="center" vertical="center"/>
    </xf>
    <xf numFmtId="173" fontId="3" fillId="0" borderId="17" xfId="1" applyNumberFormat="1" applyFont="1" applyBorder="1" applyAlignment="1">
      <alignment horizontal="center" vertical="center"/>
    </xf>
    <xf numFmtId="175" fontId="3" fillId="0" borderId="17" xfId="1" applyNumberFormat="1" applyFont="1" applyBorder="1" applyAlignment="1">
      <alignment horizontal="center" vertical="center"/>
    </xf>
    <xf numFmtId="175" fontId="3" fillId="0" borderId="33" xfId="1" applyNumberFormat="1" applyFont="1" applyBorder="1" applyAlignment="1">
      <alignment horizontal="center" vertical="center"/>
    </xf>
    <xf numFmtId="178" fontId="3" fillId="0" borderId="14" xfId="1" applyNumberFormat="1" applyFont="1" applyBorder="1" applyAlignment="1">
      <alignment horizontal="center" vertical="center"/>
    </xf>
    <xf numFmtId="178" fontId="3" fillId="0" borderId="16" xfId="1" applyNumberFormat="1" applyFont="1" applyBorder="1" applyAlignment="1">
      <alignment horizontal="center" vertical="center"/>
    </xf>
    <xf numFmtId="0" fontId="3" fillId="12" borderId="36" xfId="0" applyFont="1" applyFill="1" applyBorder="1" applyAlignment="1">
      <alignment horizontal="centerContinuous" vertical="center"/>
    </xf>
    <xf numFmtId="0" fontId="8" fillId="13" borderId="37" xfId="0" applyFont="1" applyFill="1" applyBorder="1" applyAlignment="1">
      <alignment horizontal="center" vertical="center" wrapText="1"/>
    </xf>
    <xf numFmtId="182" fontId="3" fillId="0" borderId="14" xfId="0" applyNumberFormat="1" applyFont="1" applyBorder="1" applyAlignment="1">
      <alignment horizontal="center" vertical="center"/>
    </xf>
    <xf numFmtId="0" fontId="8" fillId="14" borderId="38" xfId="0" applyFont="1" applyFill="1" applyBorder="1" applyAlignment="1">
      <alignment horizontal="center" vertical="center" wrapText="1"/>
    </xf>
    <xf numFmtId="168" fontId="3" fillId="0" borderId="16" xfId="0" applyNumberFormat="1" applyFont="1" applyBorder="1" applyAlignment="1">
      <alignment horizontal="center" vertical="center"/>
    </xf>
    <xf numFmtId="0" fontId="0" fillId="5" borderId="0" xfId="0" applyFont="1" applyFill="1"/>
    <xf numFmtId="182" fontId="3" fillId="0" borderId="39" xfId="0" applyNumberFormat="1" applyFont="1" applyBorder="1" applyAlignment="1">
      <alignment horizontal="center" vertical="center"/>
    </xf>
    <xf numFmtId="167" fontId="3" fillId="16" borderId="40" xfId="0" applyNumberFormat="1" applyFont="1" applyFill="1" applyBorder="1" applyAlignment="1">
      <alignment horizontal="right" vertical="center"/>
    </xf>
    <xf numFmtId="10" fontId="3" fillId="16" borderId="41" xfId="0" applyNumberFormat="1" applyFont="1" applyFill="1" applyBorder="1" applyAlignment="1">
      <alignment horizontal="left"/>
    </xf>
    <xf numFmtId="0" fontId="9" fillId="16" borderId="9" xfId="0" applyFont="1" applyFill="1" applyBorder="1" applyAlignment="1">
      <alignment horizontal="left" vertical="center" wrapText="1"/>
    </xf>
    <xf numFmtId="0" fontId="9" fillId="16" borderId="0" xfId="0" applyFont="1" applyFill="1" applyBorder="1" applyAlignment="1">
      <alignment horizontal="left" vertical="center" wrapText="1"/>
    </xf>
    <xf numFmtId="0" fontId="9" fillId="16" borderId="10" xfId="0" applyFont="1" applyFill="1" applyBorder="1" applyAlignment="1">
      <alignment horizontal="left" vertical="center" wrapText="1"/>
    </xf>
    <xf numFmtId="0" fontId="9" fillId="16" borderId="6" xfId="0" applyFont="1" applyFill="1" applyBorder="1" applyAlignment="1">
      <alignment horizontal="left" vertical="center" wrapText="1"/>
    </xf>
    <xf numFmtId="0" fontId="9" fillId="16" borderId="7" xfId="0" applyFont="1" applyFill="1" applyBorder="1" applyAlignment="1">
      <alignment horizontal="left" vertical="center" wrapText="1"/>
    </xf>
    <xf numFmtId="0" fontId="9" fillId="16" borderId="8" xfId="0" applyFont="1" applyFill="1" applyBorder="1" applyAlignment="1">
      <alignment horizontal="left" vertical="center" wrapText="1"/>
    </xf>
    <xf numFmtId="168" fontId="5" fillId="0" borderId="42" xfId="0" applyNumberFormat="1" applyFont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16" borderId="36" xfId="0" applyFont="1" applyFill="1" applyBorder="1"/>
    <xf numFmtId="167" fontId="3" fillId="16" borderId="43" xfId="0" applyNumberFormat="1" applyFont="1" applyFill="1" applyBorder="1" applyAlignment="1">
      <alignment horizontal="right" vertical="center"/>
    </xf>
    <xf numFmtId="182" fontId="3" fillId="0" borderId="29" xfId="0" applyNumberFormat="1" applyFont="1" applyBorder="1" applyAlignment="1">
      <alignment horizontal="center" vertical="center"/>
    </xf>
    <xf numFmtId="0" fontId="3" fillId="12" borderId="40" xfId="0" applyFont="1" applyFill="1" applyBorder="1" applyAlignment="1">
      <alignment horizontal="centerContinuous"/>
    </xf>
    <xf numFmtId="0" fontId="0" fillId="12" borderId="44" xfId="0" applyFont="1" applyFill="1" applyBorder="1" applyAlignment="1">
      <alignment horizontal="centerContinuous"/>
    </xf>
    <xf numFmtId="0" fontId="0" fillId="12" borderId="41" xfId="0" applyFont="1" applyFill="1" applyBorder="1" applyAlignment="1">
      <alignment horizontal="centerContinuous"/>
    </xf>
    <xf numFmtId="0" fontId="0" fillId="16" borderId="38" xfId="0" applyFont="1" applyFill="1" applyBorder="1"/>
    <xf numFmtId="167" fontId="3" fillId="16" borderId="45" xfId="0" applyNumberFormat="1" applyFont="1" applyFill="1" applyBorder="1" applyAlignment="1">
      <alignment horizontal="right" vertical="center"/>
    </xf>
    <xf numFmtId="182" fontId="3" fillId="0" borderId="46" xfId="0" applyNumberFormat="1" applyFont="1" applyBorder="1" applyAlignment="1">
      <alignment horizontal="center" vertical="center"/>
    </xf>
    <xf numFmtId="49" fontId="3" fillId="16" borderId="3" xfId="0" applyNumberFormat="1" applyFont="1" applyFill="1" applyBorder="1" applyAlignment="1">
      <alignment horizontal="left" vertical="center" wrapText="1"/>
    </xf>
    <xf numFmtId="49" fontId="0" fillId="16" borderId="4" xfId="0" applyNumberFormat="1" applyFont="1" applyFill="1" applyBorder="1" applyAlignment="1">
      <alignment horizontal="left" vertical="center"/>
    </xf>
    <xf numFmtId="49" fontId="0" fillId="16" borderId="5" xfId="0" applyNumberFormat="1" applyFont="1" applyFill="1" applyBorder="1" applyAlignment="1">
      <alignment horizontal="left" vertical="center"/>
    </xf>
    <xf numFmtId="167" fontId="3" fillId="5" borderId="0" xfId="0" applyNumberFormat="1" applyFont="1" applyFill="1" applyBorder="1" applyAlignment="1">
      <alignment horizontal="right" vertical="center"/>
    </xf>
    <xf numFmtId="182" fontId="3" fillId="5" borderId="4" xfId="0" applyNumberFormat="1" applyFont="1" applyFill="1" applyBorder="1" applyAlignment="1">
      <alignment horizontal="center" vertical="center"/>
    </xf>
    <xf numFmtId="49" fontId="0" fillId="16" borderId="6" xfId="0" applyNumberFormat="1" applyFont="1" applyFill="1" applyBorder="1" applyAlignment="1">
      <alignment horizontal="left" vertical="center"/>
    </xf>
    <xf numFmtId="49" fontId="0" fillId="16" borderId="7" xfId="0" applyNumberFormat="1" applyFont="1" applyFill="1" applyBorder="1" applyAlignment="1">
      <alignment horizontal="left" vertical="center"/>
    </xf>
    <xf numFmtId="49" fontId="0" fillId="16" borderId="8" xfId="0" applyNumberFormat="1" applyFont="1" applyFill="1" applyBorder="1" applyAlignment="1">
      <alignment horizontal="left" vertical="center"/>
    </xf>
    <xf numFmtId="0" fontId="3" fillId="5" borderId="36" xfId="0" applyFont="1" applyFill="1" applyBorder="1" applyAlignment="1">
      <alignment horizontal="right"/>
    </xf>
    <xf numFmtId="0" fontId="3" fillId="5" borderId="28" xfId="0" applyFont="1" applyFill="1" applyBorder="1" applyAlignment="1">
      <alignment horizontal="right"/>
    </xf>
    <xf numFmtId="9" fontId="3" fillId="17" borderId="2" xfId="2" applyNumberFormat="1" applyFont="1" applyFill="1" applyBorder="1" applyAlignment="1">
      <alignment horizontal="center"/>
    </xf>
    <xf numFmtId="9" fontId="3" fillId="18" borderId="2" xfId="2" applyNumberFormat="1" applyFont="1" applyFill="1" applyBorder="1" applyAlignment="1">
      <alignment horizontal="center"/>
    </xf>
    <xf numFmtId="9" fontId="3" fillId="4" borderId="2" xfId="2" applyNumberFormat="1" applyFont="1" applyFill="1" applyBorder="1" applyAlignment="1">
      <alignment horizontal="center"/>
    </xf>
    <xf numFmtId="0" fontId="3" fillId="4" borderId="48" xfId="0" applyFont="1" applyFill="1" applyBorder="1" applyAlignment="1">
      <alignment horizontal="center" vertical="center"/>
    </xf>
    <xf numFmtId="185" fontId="3" fillId="0" borderId="2" xfId="0" applyNumberFormat="1" applyFont="1" applyFill="1" applyBorder="1" applyAlignment="1">
      <alignment horizontal="left" vertical="center"/>
    </xf>
    <xf numFmtId="0" fontId="3" fillId="5" borderId="40" xfId="0" applyFont="1" applyFill="1" applyBorder="1" applyAlignment="1">
      <alignment horizontal="right"/>
    </xf>
    <xf numFmtId="0" fontId="3" fillId="5" borderId="44" xfId="0" applyFont="1" applyFill="1" applyBorder="1" applyAlignment="1">
      <alignment horizontal="right"/>
    </xf>
    <xf numFmtId="0" fontId="3" fillId="5" borderId="41" xfId="0" applyFont="1" applyFill="1" applyBorder="1" applyAlignment="1">
      <alignment horizontal="right"/>
    </xf>
    <xf numFmtId="44" fontId="3" fillId="17" borderId="36" xfId="1" applyFont="1" applyFill="1" applyBorder="1" applyAlignment="1">
      <alignment horizontal="center" vertical="center"/>
    </xf>
    <xf numFmtId="44" fontId="3" fillId="18" borderId="36" xfId="1" applyFont="1" applyFill="1" applyBorder="1" applyAlignment="1">
      <alignment horizontal="center" vertical="center"/>
    </xf>
    <xf numFmtId="44" fontId="3" fillId="4" borderId="36" xfId="1" applyFont="1" applyFill="1" applyBorder="1" applyAlignment="1">
      <alignment horizontal="center" vertical="center"/>
    </xf>
    <xf numFmtId="0" fontId="4" fillId="19" borderId="40" xfId="0" applyFont="1" applyFill="1" applyBorder="1" applyAlignment="1">
      <alignment horizontal="center"/>
    </xf>
    <xf numFmtId="0" fontId="4" fillId="19" borderId="44" xfId="0" applyFont="1" applyFill="1" applyBorder="1" applyAlignment="1">
      <alignment horizontal="center"/>
    </xf>
    <xf numFmtId="0" fontId="4" fillId="19" borderId="41" xfId="0" applyFont="1" applyFill="1" applyBorder="1" applyAlignment="1">
      <alignment horizontal="center"/>
    </xf>
    <xf numFmtId="0" fontId="11" fillId="5" borderId="4" xfId="0" applyNumberFormat="1" applyFont="1" applyFill="1" applyBorder="1" applyAlignment="1">
      <alignment horizontal="left" vertical="center" wrapText="1"/>
    </xf>
    <xf numFmtId="0" fontId="11" fillId="5" borderId="5" xfId="0" applyNumberFormat="1" applyFont="1" applyFill="1" applyBorder="1" applyAlignment="1">
      <alignment horizontal="left" vertical="center" wrapText="1"/>
    </xf>
    <xf numFmtId="0" fontId="11" fillId="5" borderId="9" xfId="0" applyNumberFormat="1" applyFont="1" applyFill="1" applyBorder="1" applyAlignment="1">
      <alignment horizontal="left" vertical="center" wrapText="1"/>
    </xf>
    <xf numFmtId="0" fontId="11" fillId="5" borderId="0" xfId="0" applyNumberFormat="1" applyFont="1" applyFill="1" applyBorder="1" applyAlignment="1">
      <alignment horizontal="left" vertical="center" wrapText="1"/>
    </xf>
    <xf numFmtId="0" fontId="11" fillId="5" borderId="10" xfId="0" applyNumberFormat="1" applyFont="1" applyFill="1" applyBorder="1" applyAlignment="1">
      <alignment horizontal="left" vertical="center" wrapText="1"/>
    </xf>
    <xf numFmtId="0" fontId="11" fillId="5" borderId="6" xfId="0" applyNumberFormat="1" applyFont="1" applyFill="1" applyBorder="1" applyAlignment="1">
      <alignment horizontal="left" vertical="center" wrapText="1"/>
    </xf>
    <xf numFmtId="0" fontId="11" fillId="5" borderId="7" xfId="0" applyNumberFormat="1" applyFont="1" applyFill="1" applyBorder="1" applyAlignment="1">
      <alignment horizontal="left" vertical="center" wrapText="1"/>
    </xf>
    <xf numFmtId="0" fontId="11" fillId="5" borderId="8" xfId="0" applyNumberFormat="1" applyFont="1" applyFill="1" applyBorder="1" applyAlignment="1">
      <alignment horizontal="left" vertical="center" wrapText="1"/>
    </xf>
    <xf numFmtId="0" fontId="11" fillId="5" borderId="3" xfId="0" quotePrefix="1" applyNumberFormat="1" applyFont="1" applyFill="1" applyBorder="1" applyAlignment="1">
      <alignment horizontal="left" vertical="center" wrapText="1"/>
    </xf>
    <xf numFmtId="0" fontId="3" fillId="12" borderId="49" xfId="0" applyFont="1" applyFill="1" applyBorder="1" applyAlignment="1">
      <alignment horizontal="center" vertical="center"/>
    </xf>
    <xf numFmtId="0" fontId="3" fillId="12" borderId="47" xfId="0" applyFont="1" applyFill="1" applyBorder="1" applyAlignment="1">
      <alignment horizontal="center" vertical="center"/>
    </xf>
    <xf numFmtId="182" fontId="0" fillId="0" borderId="17" xfId="0" applyNumberFormat="1" applyFont="1" applyBorder="1" applyAlignment="1">
      <alignment horizontal="center" vertical="center"/>
    </xf>
    <xf numFmtId="182" fontId="3" fillId="20" borderId="14" xfId="0" applyNumberFormat="1" applyFont="1" applyFill="1" applyBorder="1" applyAlignment="1">
      <alignment horizontal="center" vertical="center"/>
    </xf>
    <xf numFmtId="182" fontId="3" fillId="20" borderId="50" xfId="0" applyNumberFormat="1" applyFont="1" applyFill="1" applyBorder="1" applyAlignment="1">
      <alignment horizontal="center" vertical="center"/>
    </xf>
    <xf numFmtId="182" fontId="3" fillId="0" borderId="12" xfId="0" applyNumberFormat="1" applyFont="1" applyBorder="1" applyAlignment="1">
      <alignment horizontal="center" vertical="center"/>
    </xf>
    <xf numFmtId="182" fontId="0" fillId="0" borderId="33" xfId="0" applyNumberFormat="1" applyFont="1" applyBorder="1" applyAlignment="1">
      <alignment horizontal="center" vertical="center"/>
    </xf>
    <xf numFmtId="182" fontId="3" fillId="0" borderId="16" xfId="0" applyNumberFormat="1" applyFont="1" applyBorder="1" applyAlignment="1">
      <alignment horizontal="center" vertical="center"/>
    </xf>
    <xf numFmtId="182" fontId="0" fillId="0" borderId="51" xfId="0" applyNumberFormat="1" applyFont="1" applyBorder="1" applyAlignment="1">
      <alignment horizontal="center" vertical="center"/>
    </xf>
    <xf numFmtId="182" fontId="0" fillId="0" borderId="45" xfId="0" applyNumberFormat="1" applyFont="1" applyBorder="1" applyAlignment="1">
      <alignment horizontal="center" vertical="center"/>
    </xf>
    <xf numFmtId="0" fontId="3" fillId="12" borderId="52" xfId="0" applyFont="1" applyFill="1" applyBorder="1" applyAlignment="1">
      <alignment horizontal="center" vertical="center"/>
    </xf>
    <xf numFmtId="44" fontId="3" fillId="17" borderId="13" xfId="1" applyFont="1" applyFill="1" applyBorder="1" applyAlignment="1">
      <alignment horizontal="center" vertical="center"/>
    </xf>
    <xf numFmtId="44" fontId="3" fillId="18" borderId="13" xfId="1" applyFont="1" applyFill="1" applyBorder="1" applyAlignment="1">
      <alignment horizontal="center" vertical="center"/>
    </xf>
    <xf numFmtId="44" fontId="3" fillId="4" borderId="13" xfId="1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3" fillId="5" borderId="0" xfId="0" applyFont="1" applyFill="1" applyBorder="1" applyAlignment="1"/>
    <xf numFmtId="0" fontId="3" fillId="0" borderId="40" xfId="0" applyFont="1" applyFill="1" applyBorder="1" applyAlignment="1">
      <alignment horizontal="right"/>
    </xf>
    <xf numFmtId="182" fontId="3" fillId="0" borderId="41" xfId="0" applyNumberFormat="1" applyFont="1" applyFill="1" applyBorder="1" applyAlignment="1">
      <alignment horizontal="left"/>
    </xf>
    <xf numFmtId="0" fontId="5" fillId="21" borderId="3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center" vertical="center"/>
    </xf>
    <xf numFmtId="0" fontId="5" fillId="21" borderId="6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5" fillId="21" borderId="8" xfId="0" applyFont="1" applyFill="1" applyBorder="1" applyAlignment="1">
      <alignment horizontal="center" vertical="center"/>
    </xf>
    <xf numFmtId="0" fontId="3" fillId="0" borderId="3" xfId="0" quotePrefix="1" applyFont="1" applyBorder="1" applyAlignment="1">
      <alignment horizontal="left" vertical="center" wrapText="1"/>
    </xf>
    <xf numFmtId="0" fontId="3" fillId="0" borderId="4" xfId="0" quotePrefix="1" applyFont="1" applyBorder="1" applyAlignment="1">
      <alignment horizontal="left" vertical="center" wrapText="1"/>
    </xf>
    <xf numFmtId="0" fontId="3" fillId="0" borderId="5" xfId="0" quotePrefix="1" applyFont="1" applyBorder="1" applyAlignment="1">
      <alignment horizontal="left" vertical="center" wrapText="1"/>
    </xf>
    <xf numFmtId="0" fontId="3" fillId="0" borderId="9" xfId="0" quotePrefix="1" applyFont="1" applyBorder="1" applyAlignment="1">
      <alignment horizontal="left" vertical="center" wrapText="1"/>
    </xf>
    <xf numFmtId="0" fontId="3" fillId="0" borderId="0" xfId="0" quotePrefix="1" applyFont="1" applyBorder="1" applyAlignment="1">
      <alignment horizontal="left" vertical="center" wrapText="1"/>
    </xf>
    <xf numFmtId="0" fontId="3" fillId="0" borderId="10" xfId="0" quotePrefix="1" applyFont="1" applyBorder="1" applyAlignment="1">
      <alignment horizontal="left" vertical="center" wrapText="1"/>
    </xf>
    <xf numFmtId="0" fontId="3" fillId="0" borderId="6" xfId="0" quotePrefix="1" applyFont="1" applyBorder="1" applyAlignment="1">
      <alignment horizontal="left" vertical="center" wrapText="1"/>
    </xf>
    <xf numFmtId="0" fontId="3" fillId="0" borderId="7" xfId="0" quotePrefix="1" applyFont="1" applyBorder="1" applyAlignment="1">
      <alignment horizontal="left" vertical="center" wrapText="1"/>
    </xf>
    <xf numFmtId="0" fontId="3" fillId="0" borderId="8" xfId="0" quotePrefix="1" applyFont="1" applyBorder="1" applyAlignment="1">
      <alignment horizontal="left" vertical="center" wrapText="1"/>
    </xf>
  </cellXfs>
  <cellStyles count="4">
    <cellStyle name="Check Cell" xfId="3" builtinId="23"/>
    <cellStyle name="Currency" xfId="1" builtinId="4"/>
    <cellStyle name="Normal" xfId="0" builtinId="0"/>
    <cellStyle name="Percent" xfId="2" builtinId="5"/>
  </cellStyles>
  <dxfs count="14">
    <dxf>
      <font>
        <strike val="0"/>
        <color rgb="FFC00000"/>
      </font>
      <fill>
        <patternFill>
          <bgColor rgb="FFFFE7E7"/>
        </patternFill>
      </fill>
    </dxf>
    <dxf>
      <font>
        <strike val="0"/>
        <color rgb="FF00B050"/>
      </font>
      <fill>
        <patternFill>
          <bgColor rgb="FFE5FFE9"/>
        </patternFill>
      </fill>
    </dxf>
    <dxf>
      <font>
        <strike val="0"/>
        <color rgb="FFC00000"/>
      </font>
      <fill>
        <patternFill>
          <bgColor rgb="FFFFE7E7"/>
        </patternFill>
      </fill>
    </dxf>
    <dxf>
      <font>
        <strike val="0"/>
        <color rgb="FF00B050"/>
      </font>
      <fill>
        <patternFill>
          <bgColor rgb="FFE5FFE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Charges par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'Dimensionnement '!$D$13:$D$17</c:f>
              <c:strCache>
                <c:ptCount val="5"/>
                <c:pt idx="0">
                  <c:v>Développeur</c:v>
                </c:pt>
                <c:pt idx="1">
                  <c:v>Data Scientist</c:v>
                </c:pt>
                <c:pt idx="2">
                  <c:v>Prestataire IA</c:v>
                </c:pt>
                <c:pt idx="3">
                  <c:v>UX Designer</c:v>
                </c:pt>
                <c:pt idx="4">
                  <c:v>Graphiste</c:v>
                </c:pt>
              </c:strCache>
            </c:strRef>
          </c:cat>
          <c:val>
            <c:numRef>
              <c:f>'Dimensionnement '!$F$13:$F$17</c:f>
              <c:numCache>
                <c:formatCode>General</c:formatCode>
                <c:ptCount val="5"/>
                <c:pt idx="0">
                  <c:v>61</c:v>
                </c:pt>
                <c:pt idx="1">
                  <c:v>30</c:v>
                </c:pt>
                <c:pt idx="2">
                  <c:v>25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0-4F74-8EEB-AE28C9EC56B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Coût par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'Dimensionnement '!$D$13:$D$17</c:f>
              <c:strCache>
                <c:ptCount val="5"/>
                <c:pt idx="0">
                  <c:v>Développeur</c:v>
                </c:pt>
                <c:pt idx="1">
                  <c:v>Data Scientist</c:v>
                </c:pt>
                <c:pt idx="2">
                  <c:v>Prestataire IA</c:v>
                </c:pt>
                <c:pt idx="3">
                  <c:v>UX Designer</c:v>
                </c:pt>
                <c:pt idx="4">
                  <c:v>Graphiste</c:v>
                </c:pt>
              </c:strCache>
            </c:strRef>
          </c:cat>
          <c:val>
            <c:numRef>
              <c:f>'Dimensionnement '!$H$13:$H$17</c:f>
              <c:numCache>
                <c:formatCode>"€"#,##0_);[Red]\("€"#,##0\)</c:formatCode>
                <c:ptCount val="5"/>
                <c:pt idx="0">
                  <c:v>24400</c:v>
                </c:pt>
                <c:pt idx="1">
                  <c:v>18000</c:v>
                </c:pt>
                <c:pt idx="2">
                  <c:v>15000</c:v>
                </c:pt>
                <c:pt idx="3">
                  <c:v>4000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5-42A4-810A-91511D6FB6B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coût azure initial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'Dimensionnement '!$D$38:$D$40</c:f>
              <c:strCache>
                <c:ptCount val="3"/>
                <c:pt idx="0">
                  <c:v>Transactions de chargement et de prédiction</c:v>
                </c:pt>
                <c:pt idx="1">
                  <c:v>Formation (heurs)</c:v>
                </c:pt>
                <c:pt idx="2">
                  <c:v>Stockage des images</c:v>
                </c:pt>
              </c:strCache>
            </c:strRef>
          </c:cat>
          <c:val>
            <c:numRef>
              <c:f>'Dimensionnement '!$G$38:$G$40</c:f>
              <c:numCache>
                <c:formatCode>_-* #,##0\ "€"_-;\-* #,##0\ "€"_-;_-* "-"??\ "€"_-;_-@_-</c:formatCode>
                <c:ptCount val="3"/>
                <c:pt idx="0">
                  <c:v>1910</c:v>
                </c:pt>
                <c:pt idx="1">
                  <c:v>7097.7599999999993</c:v>
                </c:pt>
                <c:pt idx="2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5-42D6-B43E-5AD6EB99197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/>
              <a:t>Coûts</a:t>
            </a:r>
            <a:r>
              <a:rPr lang="fr-FR" sz="1400" b="1" baseline="0"/>
              <a:t> initiaux + Maintenance</a:t>
            </a:r>
            <a:endParaRPr lang="fr-FR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('Dimensionnement '!$D$59:$D$60,'Dimensionnement '!$D$62)</c:f>
              <c:strCache>
                <c:ptCount val="3"/>
                <c:pt idx="0">
                  <c:v>User stories</c:v>
                </c:pt>
                <c:pt idx="1">
                  <c:v>Infrastructure Azure</c:v>
                </c:pt>
                <c:pt idx="2">
                  <c:v>MAINTENANCE</c:v>
                </c:pt>
              </c:strCache>
            </c:strRef>
          </c:cat>
          <c:val>
            <c:numRef>
              <c:f>('Dimensionnement '!$E$59:$E$60,'Dimensionnement '!$E$62)</c:f>
              <c:numCache>
                <c:formatCode>#,##0.00\ "€"</c:formatCode>
                <c:ptCount val="3"/>
                <c:pt idx="0" formatCode="#,##0\ &quot;€&quot;">
                  <c:v>63400</c:v>
                </c:pt>
                <c:pt idx="1">
                  <c:v>9141.7599999999984</c:v>
                </c:pt>
                <c:pt idx="2">
                  <c:v>10881.263999999999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5-4912-AC27-42C30C7299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cap="none" spc="5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fr-FR" sz="1800" b="1" i="0" baseline="0">
                <a:solidFill>
                  <a:schemeClr val="tx1"/>
                </a:solidFill>
                <a:effectLst/>
              </a:rPr>
              <a:t>Estimation des gains générés par l’augmentation des ventes</a:t>
            </a:r>
            <a:endParaRPr lang="fr-F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cap="none" spc="5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 cmpd="sng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cat>
            <c:strRef>
              <c:f>'Dimensionnement '!$D$93:$D$116</c:f>
              <c:strCache>
                <c:ptCount val="24"/>
                <c:pt idx="0">
                  <c:v> Mois 1 </c:v>
                </c:pt>
                <c:pt idx="1">
                  <c:v> Mois 2 </c:v>
                </c:pt>
                <c:pt idx="2">
                  <c:v> Mois 3 </c:v>
                </c:pt>
                <c:pt idx="3">
                  <c:v> Mois 4 </c:v>
                </c:pt>
                <c:pt idx="4">
                  <c:v> Mois 5 </c:v>
                </c:pt>
                <c:pt idx="5">
                  <c:v> Mois 6 </c:v>
                </c:pt>
                <c:pt idx="6">
                  <c:v> Mois 7 </c:v>
                </c:pt>
                <c:pt idx="7">
                  <c:v> Mois 8 </c:v>
                </c:pt>
                <c:pt idx="8">
                  <c:v> Mois 9 </c:v>
                </c:pt>
                <c:pt idx="9">
                  <c:v> Mois 10 </c:v>
                </c:pt>
                <c:pt idx="10">
                  <c:v> Mois 11 </c:v>
                </c:pt>
                <c:pt idx="11">
                  <c:v> Mois 12 </c:v>
                </c:pt>
                <c:pt idx="12">
                  <c:v> Mois 13 </c:v>
                </c:pt>
                <c:pt idx="13">
                  <c:v> Mois 14 </c:v>
                </c:pt>
                <c:pt idx="14">
                  <c:v> Mois 15 </c:v>
                </c:pt>
                <c:pt idx="15">
                  <c:v> Mois 16 </c:v>
                </c:pt>
                <c:pt idx="16">
                  <c:v> Mois 17 </c:v>
                </c:pt>
                <c:pt idx="17">
                  <c:v> Mois 18 </c:v>
                </c:pt>
                <c:pt idx="18">
                  <c:v> Mois 19 </c:v>
                </c:pt>
                <c:pt idx="19">
                  <c:v> Mois 20 </c:v>
                </c:pt>
                <c:pt idx="20">
                  <c:v> Mois 21 </c:v>
                </c:pt>
                <c:pt idx="21">
                  <c:v> Mois 22 </c:v>
                </c:pt>
                <c:pt idx="22">
                  <c:v> Mois 23 </c:v>
                </c:pt>
                <c:pt idx="23">
                  <c:v>Mois 24</c:v>
                </c:pt>
              </c:strCache>
            </c:strRef>
          </c:cat>
          <c:val>
            <c:numRef>
              <c:f>'Dimensionnement '!$E$93:$E$116</c:f>
              <c:numCache>
                <c:formatCode>_-* #,##0\ [$€-40C]_-;\-* #,##0\ [$€-40C]_-;_-* "-"??\ [$€-40C]_-;_-@_-</c:formatCode>
                <c:ptCount val="24"/>
                <c:pt idx="0">
                  <c:v>15000</c:v>
                </c:pt>
                <c:pt idx="1">
                  <c:v>18000</c:v>
                </c:pt>
                <c:pt idx="2">
                  <c:v>21600</c:v>
                </c:pt>
                <c:pt idx="3">
                  <c:v>25920</c:v>
                </c:pt>
                <c:pt idx="4">
                  <c:v>31104</c:v>
                </c:pt>
                <c:pt idx="5">
                  <c:v>37324.800000000003</c:v>
                </c:pt>
                <c:pt idx="6">
                  <c:v>44789.760000000002</c:v>
                </c:pt>
                <c:pt idx="7">
                  <c:v>53747.712</c:v>
                </c:pt>
                <c:pt idx="8">
                  <c:v>61809.868799999997</c:v>
                </c:pt>
                <c:pt idx="9">
                  <c:v>71081.349119999999</c:v>
                </c:pt>
                <c:pt idx="10">
                  <c:v>81743.551487999997</c:v>
                </c:pt>
                <c:pt idx="11">
                  <c:v>94005.084211199995</c:v>
                </c:pt>
                <c:pt idx="12">
                  <c:v>108105.84684288</c:v>
                </c:pt>
                <c:pt idx="13">
                  <c:v>124321.723869312</c:v>
                </c:pt>
                <c:pt idx="14">
                  <c:v>142969.9824497088</c:v>
                </c:pt>
                <c:pt idx="15">
                  <c:v>164415.47981716512</c:v>
                </c:pt>
                <c:pt idx="16">
                  <c:v>180857.02779888164</c:v>
                </c:pt>
                <c:pt idx="17">
                  <c:v>198942.73057876981</c:v>
                </c:pt>
                <c:pt idx="18">
                  <c:v>218837.00363664678</c:v>
                </c:pt>
                <c:pt idx="19">
                  <c:v>240720.70400031147</c:v>
                </c:pt>
                <c:pt idx="20">
                  <c:v>264792.77440034261</c:v>
                </c:pt>
                <c:pt idx="21">
                  <c:v>291272.05184037687</c:v>
                </c:pt>
                <c:pt idx="22">
                  <c:v>320399.25702441455</c:v>
                </c:pt>
                <c:pt idx="23">
                  <c:v>352439.18272685597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E68-483D-85C5-CFF7DF10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865904"/>
        <c:axId val="1589862992"/>
      </c:lineChart>
      <c:catAx>
        <c:axId val="158986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ln>
                  <a:solidFill>
                    <a:schemeClr val="accent2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9862992"/>
        <c:crosses val="autoZero"/>
        <c:auto val="1"/>
        <c:lblAlgn val="ctr"/>
        <c:lblOffset val="100"/>
        <c:noMultiLvlLbl val="0"/>
      </c:catAx>
      <c:valAx>
        <c:axId val="15898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[$€-40C]_-;\-* #,##0\ [$€-40C]_-;_-* &quot;-&quot;??\ [$€-40C]_-;_-@_-" sourceLinked="1"/>
        <c:majorTickMark val="none"/>
        <c:minorTickMark val="none"/>
        <c:tickLblPos val="nextTo"/>
        <c:spPr>
          <a:solidFill>
            <a:schemeClr val="bg1"/>
          </a:solidFill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ln>
                  <a:solidFill>
                    <a:schemeClr val="accent1"/>
                  </a:solidFill>
                </a:ln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9865904"/>
        <c:crosses val="autoZero"/>
        <c:crossBetween val="between"/>
      </c:valAx>
      <c:spPr>
        <a:noFill/>
        <a:ln>
          <a:solidFill>
            <a:srgbClr val="7030A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lumMod val="60000"/>
          <a:lumOff val="40000"/>
        </a:schemeClr>
      </a:solidFill>
      <a:round/>
    </a:ln>
    <a:effectLst/>
  </c:spPr>
  <c:txPr>
    <a:bodyPr rot="5400000" vert="horz" anchor="ctr" anchorCtr="0"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/>
              <a:t>RENTABILITÉ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5785305674768687E-2"/>
          <c:y val="8.3636235159793987E-2"/>
          <c:w val="0.88403665623958172"/>
          <c:h val="0.789921351208368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E2F0D9"/>
            </a:solidFill>
            <a:ln>
              <a:solidFill>
                <a:schemeClr val="accent2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strRef>
              <c:f>'Dimensionnement '!$D$127:$D$150</c:f>
              <c:strCache>
                <c:ptCount val="24"/>
                <c:pt idx="0">
                  <c:v> Mois 1 </c:v>
                </c:pt>
                <c:pt idx="1">
                  <c:v> Mois 2 </c:v>
                </c:pt>
                <c:pt idx="2">
                  <c:v> Mois 3 </c:v>
                </c:pt>
                <c:pt idx="3">
                  <c:v> Mois 4 </c:v>
                </c:pt>
                <c:pt idx="4">
                  <c:v> Mois 5 </c:v>
                </c:pt>
                <c:pt idx="5">
                  <c:v> Mois 6 </c:v>
                </c:pt>
                <c:pt idx="6">
                  <c:v> Mois 7 </c:v>
                </c:pt>
                <c:pt idx="7">
                  <c:v> Mois 8 </c:v>
                </c:pt>
                <c:pt idx="8">
                  <c:v> Mois 9 </c:v>
                </c:pt>
                <c:pt idx="9">
                  <c:v> Mois 10 </c:v>
                </c:pt>
                <c:pt idx="10">
                  <c:v> Mois 11 </c:v>
                </c:pt>
                <c:pt idx="11">
                  <c:v> Mois 12 </c:v>
                </c:pt>
                <c:pt idx="12">
                  <c:v> Mois 13 </c:v>
                </c:pt>
                <c:pt idx="13">
                  <c:v> Mois 14 </c:v>
                </c:pt>
                <c:pt idx="14">
                  <c:v> Mois 15 </c:v>
                </c:pt>
                <c:pt idx="15">
                  <c:v> Mois 16 </c:v>
                </c:pt>
                <c:pt idx="16">
                  <c:v> Mois 17 </c:v>
                </c:pt>
                <c:pt idx="17">
                  <c:v> Mois 18 </c:v>
                </c:pt>
                <c:pt idx="18">
                  <c:v> Mois 19 </c:v>
                </c:pt>
                <c:pt idx="19">
                  <c:v> Mois 20 </c:v>
                </c:pt>
                <c:pt idx="20">
                  <c:v> Mois 21 </c:v>
                </c:pt>
                <c:pt idx="21">
                  <c:v> Mois 22 </c:v>
                </c:pt>
                <c:pt idx="22">
                  <c:v> Mois 23 </c:v>
                </c:pt>
                <c:pt idx="23">
                  <c:v>Mois 24</c:v>
                </c:pt>
              </c:strCache>
            </c:strRef>
          </c:cat>
          <c:val>
            <c:numRef>
              <c:f>'Dimensionnement '!$I$127:$I$150</c:f>
              <c:numCache>
                <c:formatCode>#,##0\ "€"</c:formatCode>
                <c:ptCount val="24"/>
                <c:pt idx="0">
                  <c:v>-98448.531999999992</c:v>
                </c:pt>
                <c:pt idx="1">
                  <c:v>-86399.303999999989</c:v>
                </c:pt>
                <c:pt idx="2">
                  <c:v>-70750.075999999986</c:v>
                </c:pt>
                <c:pt idx="3">
                  <c:v>-50780.847999999998</c:v>
                </c:pt>
                <c:pt idx="4">
                  <c:v>-25627.619999999995</c:v>
                </c:pt>
                <c:pt idx="5">
                  <c:v>5746.4079999999958</c:v>
                </c:pt>
                <c:pt idx="6">
                  <c:v>44585.396000000008</c:v>
                </c:pt>
                <c:pt idx="7">
                  <c:v>92382.33600000001</c:v>
                </c:pt>
                <c:pt idx="8">
                  <c:v>148241.43280000001</c:v>
                </c:pt>
                <c:pt idx="9">
                  <c:v>213372.00991999998</c:v>
                </c:pt>
                <c:pt idx="10">
                  <c:v>289164.78940799995</c:v>
                </c:pt>
                <c:pt idx="11">
                  <c:v>377219.10161919997</c:v>
                </c:pt>
                <c:pt idx="12">
                  <c:v>479374.17646207998</c:v>
                </c:pt>
                <c:pt idx="13">
                  <c:v>597745.12833139196</c:v>
                </c:pt>
                <c:pt idx="14">
                  <c:v>734764.33878110081</c:v>
                </c:pt>
                <c:pt idx="15">
                  <c:v>893229.04659826588</c:v>
                </c:pt>
                <c:pt idx="16">
                  <c:v>1068135.3023971473</c:v>
                </c:pt>
                <c:pt idx="17">
                  <c:v>1261127.2609759173</c:v>
                </c:pt>
                <c:pt idx="18">
                  <c:v>1474013.492612564</c:v>
                </c:pt>
                <c:pt idx="19">
                  <c:v>1708783.4246128756</c:v>
                </c:pt>
                <c:pt idx="20">
                  <c:v>1967625.4270132179</c:v>
                </c:pt>
                <c:pt idx="21">
                  <c:v>2252946.7068535951</c:v>
                </c:pt>
                <c:pt idx="22">
                  <c:v>2567395.1918780096</c:v>
                </c:pt>
                <c:pt idx="23">
                  <c:v>2913883.6026048651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solidFill>
                      <a:schemeClr val="accent2">
                        <a:lumMod val="75000"/>
                      </a:schemeClr>
                    </a:solidFill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D69D-4C6F-AAD0-74091E9C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52828336"/>
        <c:axId val="1352821680"/>
      </c:barChart>
      <c:catAx>
        <c:axId val="1352828336"/>
        <c:scaling>
          <c:orientation val="minMax"/>
        </c:scaling>
        <c:delete val="0"/>
        <c:axPos val="b"/>
        <c:numFmt formatCode="#,##0\ &quot;€&quot;" sourceLinked="0"/>
        <c:majorTickMark val="none"/>
        <c:minorTickMark val="none"/>
        <c:tickLblPos val="low"/>
        <c:spPr>
          <a:noFill/>
          <a:ln w="12700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solidFill>
                    <a:schemeClr val="accent2"/>
                  </a:solidFill>
                </a:ln>
                <a:solidFill>
                  <a:schemeClr val="tx1">
                    <a:lumMod val="65000"/>
                    <a:lumOff val="35000"/>
                    <a:alpha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821680"/>
        <c:crosses val="autoZero"/>
        <c:auto val="1"/>
        <c:lblAlgn val="ctr"/>
        <c:lblOffset val="100"/>
        <c:noMultiLvlLbl val="0"/>
      </c:catAx>
      <c:valAx>
        <c:axId val="13528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82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366711</xdr:colOff>
      <xdr:row>10</xdr:row>
      <xdr:rowOff>100011</xdr:rowOff>
    </xdr:from>
    <xdr:to>
      <xdr:col>15</xdr:col>
      <xdr:colOff>457200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C00C9-1F98-4720-B5BB-E4A450988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10</xdr:row>
      <xdr:rowOff>109536</xdr:rowOff>
    </xdr:from>
    <xdr:to>
      <xdr:col>21</xdr:col>
      <xdr:colOff>542925</xdr:colOff>
      <xdr:row>27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5E1FAC-91DF-4113-90E9-4D85B594E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542925</xdr:colOff>
      <xdr:row>37</xdr:row>
      <xdr:rowOff>161925</xdr:rowOff>
    </xdr:from>
    <xdr:to>
      <xdr:col>24</xdr:col>
      <xdr:colOff>76200</xdr:colOff>
      <xdr:row>44</xdr:row>
      <xdr:rowOff>161925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0B59CA09-FAB9-42C3-906F-826BF03295C3}"/>
            </a:ext>
          </a:extLst>
        </xdr:cNvPr>
        <xdr:cNvSpPr/>
      </xdr:nvSpPr>
      <xdr:spPr>
        <a:xfrm>
          <a:off x="17402175" y="7419975"/>
          <a:ext cx="752475" cy="2352675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23812</xdr:colOff>
      <xdr:row>35</xdr:row>
      <xdr:rowOff>14286</xdr:rowOff>
    </xdr:from>
    <xdr:to>
      <xdr:col>17</xdr:col>
      <xdr:colOff>457200</xdr:colOff>
      <xdr:row>47</xdr:row>
      <xdr:rowOff>171449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912813-3AD6-409A-AD8D-705E933DE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209550</xdr:colOff>
      <xdr:row>31</xdr:row>
      <xdr:rowOff>166574</xdr:rowOff>
    </xdr:from>
    <xdr:to>
      <xdr:col>36</xdr:col>
      <xdr:colOff>1682</xdr:colOff>
      <xdr:row>48</xdr:row>
      <xdr:rowOff>10641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097D79-2E12-4202-9B29-CEAD462AF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97600" y="6253049"/>
          <a:ext cx="6497732" cy="4311292"/>
        </a:xfrm>
        <a:prstGeom prst="rect">
          <a:avLst/>
        </a:prstGeom>
      </xdr:spPr>
    </xdr:pic>
    <xdr:clientData/>
  </xdr:twoCellAnchor>
  <xdr:twoCellAnchor>
    <xdr:from>
      <xdr:col>11</xdr:col>
      <xdr:colOff>123825</xdr:colOff>
      <xdr:row>57</xdr:row>
      <xdr:rowOff>33337</xdr:rowOff>
    </xdr:from>
    <xdr:to>
      <xdr:col>18</xdr:col>
      <xdr:colOff>428625</xdr:colOff>
      <xdr:row>69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F156BF-B0C4-41C5-8B7C-9C69EFB12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618004</xdr:colOff>
      <xdr:row>97</xdr:row>
      <xdr:rowOff>190500</xdr:rowOff>
    </xdr:from>
    <xdr:to>
      <xdr:col>21</xdr:col>
      <xdr:colOff>134471</xdr:colOff>
      <xdr:row>116</xdr:row>
      <xdr:rowOff>112057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4CA2754-0FF8-4BF0-9E53-CB8C49BF8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190499</xdr:colOff>
      <xdr:row>124</xdr:row>
      <xdr:rowOff>124383</xdr:rowOff>
    </xdr:from>
    <xdr:to>
      <xdr:col>21</xdr:col>
      <xdr:colOff>448235</xdr:colOff>
      <xdr:row>153</xdr:row>
      <xdr:rowOff>22412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EC20993-20DC-43CC-9E3A-B14B54EC1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509308</xdr:colOff>
      <xdr:row>127</xdr:row>
      <xdr:rowOff>49866</xdr:rowOff>
    </xdr:from>
    <xdr:to>
      <xdr:col>24</xdr:col>
      <xdr:colOff>42583</xdr:colOff>
      <xdr:row>140</xdr:row>
      <xdr:rowOff>105896</xdr:rowOff>
    </xdr:to>
    <xdr:sp macro="" textlink="">
      <xdr:nvSpPr>
        <xdr:cNvPr id="21" name="Arrow: Right 20">
          <a:extLst>
            <a:ext uri="{FF2B5EF4-FFF2-40B4-BE49-F238E27FC236}">
              <a16:creationId xmlns:a16="http://schemas.microsoft.com/office/drawing/2014/main" id="{C6539F16-E90A-4094-9E21-A55EB5999A8A}"/>
            </a:ext>
          </a:extLst>
        </xdr:cNvPr>
        <xdr:cNvSpPr/>
      </xdr:nvSpPr>
      <xdr:spPr>
        <a:xfrm>
          <a:off x="17519837" y="26484542"/>
          <a:ext cx="743511" cy="2554942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0.28465</cdr:x>
      <cdr:y>0.08212</cdr:y>
    </cdr:from>
    <cdr:to>
      <cdr:x>0.28465</cdr:x>
      <cdr:y>0.82713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8CBDFEF8-F87F-487B-9F83-6E7FFC9DAFEC}"/>
            </a:ext>
          </a:extLst>
        </cdr:cNvPr>
        <cdr:cNvCxnSpPr/>
      </cdr:nvCxnSpPr>
      <cdr:spPr>
        <a:xfrm xmlns:a="http://schemas.openxmlformats.org/drawingml/2006/main" flipH="1">
          <a:off x="2140325" y="447116"/>
          <a:ext cx="1" cy="4056530"/>
        </a:xfrm>
        <a:prstGeom xmlns:a="http://schemas.openxmlformats.org/drawingml/2006/main" prst="line">
          <a:avLst/>
        </a:prstGeom>
        <a:ln xmlns:a="http://schemas.openxmlformats.org/drawingml/2006/main" w="3810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cklog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log"/>
      <sheetName val="SPRINTS"/>
      <sheetName val="Burndown chart"/>
    </sheetNames>
    <sheetDataSet>
      <sheetData sheetId="0">
        <row r="1">
          <cell r="P1" t="str">
            <v>Profile</v>
          </cell>
          <cell r="Q1" t="str">
            <v>Coût journalier estimé (€)</v>
          </cell>
        </row>
        <row r="2">
          <cell r="P2" t="str">
            <v>Développeur</v>
          </cell>
          <cell r="Q2">
            <v>400</v>
          </cell>
        </row>
        <row r="3">
          <cell r="P3" t="str">
            <v>Data Scientist</v>
          </cell>
          <cell r="Q3">
            <v>600</v>
          </cell>
        </row>
        <row r="4">
          <cell r="P4" t="str">
            <v>Prestataire IA</v>
          </cell>
          <cell r="Q4">
            <v>600</v>
          </cell>
        </row>
        <row r="5">
          <cell r="P5" t="str">
            <v>UX Designer</v>
          </cell>
          <cell r="Q5">
            <v>400</v>
          </cell>
        </row>
        <row r="6">
          <cell r="P6" t="str">
            <v>Graphiste</v>
          </cell>
          <cell r="Q6">
            <v>400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3A05-BF4F-4A76-BE80-B47F5220DDAA}">
  <dimension ref="C2:AP154"/>
  <sheetViews>
    <sheetView tabSelected="1" topLeftCell="A125" zoomScale="85" zoomScaleNormal="85" workbookViewId="0">
      <selection activeCell="M162" sqref="M162"/>
    </sheetView>
  </sheetViews>
  <sheetFormatPr defaultRowHeight="15" x14ac:dyDescent="0.25"/>
  <cols>
    <col min="4" max="4" width="16.28515625" bestFit="1" customWidth="1"/>
    <col min="5" max="5" width="24.140625" bestFit="1" customWidth="1"/>
    <col min="6" max="6" width="25.42578125" customWidth="1"/>
    <col min="7" max="7" width="14.7109375" customWidth="1"/>
    <col min="8" max="8" width="15.42578125" customWidth="1"/>
    <col min="9" max="9" width="13.7109375" customWidth="1"/>
  </cols>
  <sheetData>
    <row r="2" spans="3:22" ht="15.75" thickBot="1" x14ac:dyDescent="0.3"/>
    <row r="3" spans="3:22" x14ac:dyDescent="0.25">
      <c r="E3" s="26" t="s">
        <v>0</v>
      </c>
      <c r="F3" s="27"/>
      <c r="G3" s="27"/>
      <c r="H3" s="27"/>
      <c r="I3" s="27"/>
      <c r="J3" s="28"/>
    </row>
    <row r="4" spans="3:22" ht="15.75" thickBot="1" x14ac:dyDescent="0.3">
      <c r="E4" s="29"/>
      <c r="F4" s="30"/>
      <c r="G4" s="30"/>
      <c r="H4" s="30"/>
      <c r="I4" s="30"/>
      <c r="J4" s="31"/>
    </row>
    <row r="7" spans="3:22" ht="15.75" thickBot="1" x14ac:dyDescent="0.3"/>
    <row r="8" spans="3:22" x14ac:dyDescent="0.25">
      <c r="C8" s="7" t="s">
        <v>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9"/>
    </row>
    <row r="9" spans="3:22" ht="15.75" thickBot="1" x14ac:dyDescent="0.3"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/>
    </row>
    <row r="10" spans="3:22" x14ac:dyDescent="0.25"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5"/>
    </row>
    <row r="11" spans="3:22" ht="15.75" thickBot="1" x14ac:dyDescent="0.3"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8"/>
    </row>
    <row r="12" spans="3:22" ht="16.5" thickTop="1" thickBot="1" x14ac:dyDescent="0.3">
      <c r="C12" s="16"/>
      <c r="D12" s="37" t="str">
        <f>[1]Backlog!P1</f>
        <v>Profile</v>
      </c>
      <c r="E12" s="22" t="str">
        <f>[1]Backlog!Q1</f>
        <v>Coût journalier estimé (€)</v>
      </c>
      <c r="F12" s="22" t="s">
        <v>2</v>
      </c>
      <c r="G12" s="41" t="s">
        <v>3</v>
      </c>
      <c r="H12" s="41" t="s">
        <v>5</v>
      </c>
      <c r="I12" s="47" t="s">
        <v>4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8"/>
    </row>
    <row r="13" spans="3:22" ht="16.5" thickTop="1" thickBot="1" x14ac:dyDescent="0.3">
      <c r="C13" s="16"/>
      <c r="D13" s="32" t="str">
        <f>[1]Backlog!P2</f>
        <v>Développeur</v>
      </c>
      <c r="E13" s="23">
        <f>[1]Backlog!Q2</f>
        <v>400</v>
      </c>
      <c r="F13" s="38">
        <v>61</v>
      </c>
      <c r="G13" s="42">
        <f>F13/SUM($F$13:$F$17)</f>
        <v>0.46564885496183206</v>
      </c>
      <c r="H13" s="45">
        <f>E13*F13</f>
        <v>24400</v>
      </c>
      <c r="I13" s="48">
        <f>H13/SUM($H$13:$H$17)</f>
        <v>0.38485804416403785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8"/>
    </row>
    <row r="14" spans="3:22" ht="15.75" thickBot="1" x14ac:dyDescent="0.3">
      <c r="C14" s="16"/>
      <c r="D14" s="33" t="str">
        <f>[1]Backlog!P3</f>
        <v>Data Scientist</v>
      </c>
      <c r="E14" s="24">
        <f>[1]Backlog!Q3</f>
        <v>600</v>
      </c>
      <c r="F14" s="38">
        <v>30</v>
      </c>
      <c r="G14" s="42">
        <f>F14/SUM($F$13:$F$17)</f>
        <v>0.22900763358778625</v>
      </c>
      <c r="H14" s="45">
        <f t="shared" ref="H14:H17" si="0">E14*F14</f>
        <v>18000</v>
      </c>
      <c r="I14" s="48">
        <f t="shared" ref="I14:I17" si="1">H14/SUM($H$13:$H$17)</f>
        <v>0.28391167192429023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8"/>
    </row>
    <row r="15" spans="3:22" ht="15.75" thickBot="1" x14ac:dyDescent="0.3">
      <c r="C15" s="16"/>
      <c r="D15" s="34" t="str">
        <f>[1]Backlog!P4</f>
        <v>Prestataire IA</v>
      </c>
      <c r="E15" s="24">
        <f>[1]Backlog!Q4</f>
        <v>600</v>
      </c>
      <c r="F15" s="38">
        <v>25</v>
      </c>
      <c r="G15" s="42">
        <f t="shared" ref="G15:G17" si="2">F15/SUM($F$13:$F$17)</f>
        <v>0.19083969465648856</v>
      </c>
      <c r="H15" s="45">
        <f t="shared" si="0"/>
        <v>15000</v>
      </c>
      <c r="I15" s="48">
        <f t="shared" si="1"/>
        <v>0.23659305993690852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8"/>
    </row>
    <row r="16" spans="3:22" ht="15.75" thickBot="1" x14ac:dyDescent="0.3">
      <c r="C16" s="16"/>
      <c r="D16" s="35" t="str">
        <f>[1]Backlog!P5</f>
        <v>UX Designer</v>
      </c>
      <c r="E16" s="24">
        <f>[1]Backlog!Q5</f>
        <v>400</v>
      </c>
      <c r="F16" s="38">
        <v>10</v>
      </c>
      <c r="G16" s="42">
        <f t="shared" si="2"/>
        <v>7.6335877862595422E-2</v>
      </c>
      <c r="H16" s="45">
        <f t="shared" si="0"/>
        <v>4000</v>
      </c>
      <c r="I16" s="48">
        <f t="shared" si="1"/>
        <v>6.3091482649842268E-2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8"/>
    </row>
    <row r="17" spans="3:42" ht="15.75" thickBot="1" x14ac:dyDescent="0.3">
      <c r="C17" s="16"/>
      <c r="D17" s="36" t="str">
        <f>[1]Backlog!P6</f>
        <v>Graphiste</v>
      </c>
      <c r="E17" s="25">
        <f>[1]Backlog!Q6</f>
        <v>400</v>
      </c>
      <c r="F17" s="39">
        <v>5</v>
      </c>
      <c r="G17" s="43">
        <f t="shared" si="2"/>
        <v>3.8167938931297711E-2</v>
      </c>
      <c r="H17" s="46">
        <f t="shared" si="0"/>
        <v>2000</v>
      </c>
      <c r="I17" s="49">
        <f t="shared" si="1"/>
        <v>3.1545741324921134E-2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8"/>
    </row>
    <row r="18" spans="3:42" ht="16.5" thickBot="1" x14ac:dyDescent="0.3">
      <c r="C18" s="16"/>
      <c r="D18" s="17"/>
      <c r="E18" s="17"/>
      <c r="F18" s="40">
        <f>SUM(F13:F17)</f>
        <v>131</v>
      </c>
      <c r="G18" s="17"/>
      <c r="H18" s="44">
        <f>SUM(H13:H17)</f>
        <v>63400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8"/>
    </row>
    <row r="19" spans="3:42" x14ac:dyDescent="0.25">
      <c r="C19" s="16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8"/>
    </row>
    <row r="20" spans="3:42" x14ac:dyDescent="0.25">
      <c r="C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8"/>
    </row>
    <row r="21" spans="3:42" x14ac:dyDescent="0.25"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8"/>
    </row>
    <row r="22" spans="3:42" ht="15.75" thickBot="1" x14ac:dyDescent="0.3">
      <c r="C22" s="16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8"/>
    </row>
    <row r="23" spans="3:42" x14ac:dyDescent="0.25">
      <c r="C23" s="16"/>
      <c r="D23" s="50" t="s">
        <v>6</v>
      </c>
      <c r="E23" s="51"/>
      <c r="F23" s="51"/>
      <c r="G23" s="51"/>
      <c r="H23" s="51"/>
      <c r="I23" s="52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8"/>
    </row>
    <row r="24" spans="3:42" x14ac:dyDescent="0.25">
      <c r="C24" s="16"/>
      <c r="D24" s="89" t="s">
        <v>7</v>
      </c>
      <c r="E24" s="90"/>
      <c r="F24" s="90"/>
      <c r="G24" s="90"/>
      <c r="H24" s="90"/>
      <c r="I24" s="91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8"/>
    </row>
    <row r="25" spans="3:42" x14ac:dyDescent="0.25">
      <c r="C25" s="16"/>
      <c r="D25" s="89"/>
      <c r="E25" s="90"/>
      <c r="F25" s="90"/>
      <c r="G25" s="90"/>
      <c r="H25" s="90"/>
      <c r="I25" s="91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8"/>
    </row>
    <row r="26" spans="3:42" x14ac:dyDescent="0.25">
      <c r="C26" s="16"/>
      <c r="D26" s="89"/>
      <c r="E26" s="90"/>
      <c r="F26" s="90"/>
      <c r="G26" s="90"/>
      <c r="H26" s="90"/>
      <c r="I26" s="91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8"/>
    </row>
    <row r="27" spans="3:42" ht="15.75" thickBot="1" x14ac:dyDescent="0.3">
      <c r="C27" s="16"/>
      <c r="D27" s="92"/>
      <c r="E27" s="93"/>
      <c r="F27" s="93"/>
      <c r="G27" s="93"/>
      <c r="H27" s="93"/>
      <c r="I27" s="94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8"/>
    </row>
    <row r="28" spans="3:42" ht="15.75" thickBot="1" x14ac:dyDescent="0.3"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1"/>
    </row>
    <row r="31" spans="3:42" ht="15.75" thickBot="1" x14ac:dyDescent="0.3"/>
    <row r="32" spans="3:42" x14ac:dyDescent="0.25">
      <c r="C32" s="7" t="s">
        <v>8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9"/>
      <c r="Z32" s="1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3"/>
      <c r="AL32" s="70"/>
      <c r="AM32" s="70"/>
      <c r="AN32" s="70"/>
      <c r="AO32" s="70"/>
      <c r="AP32" s="70"/>
    </row>
    <row r="33" spans="3:42" ht="15.75" thickBot="1" x14ac:dyDescent="0.3"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/>
      <c r="Z33" s="71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3"/>
      <c r="AL33" s="70"/>
      <c r="AM33" s="70"/>
      <c r="AN33" s="70"/>
      <c r="AO33" s="70"/>
      <c r="AP33" s="70"/>
    </row>
    <row r="34" spans="3:42" x14ac:dyDescent="0.25"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5"/>
      <c r="Z34" s="71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3"/>
      <c r="AL34" s="70"/>
      <c r="AM34" s="70"/>
      <c r="AN34" s="70"/>
      <c r="AO34" s="70"/>
      <c r="AP34" s="70"/>
    </row>
    <row r="35" spans="3:42" ht="15.75" thickBot="1" x14ac:dyDescent="0.3">
      <c r="C35" s="16"/>
      <c r="D35" s="53"/>
      <c r="E35" s="53"/>
      <c r="F35" s="53"/>
      <c r="G35" s="53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8"/>
      <c r="Z35" s="71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3"/>
      <c r="AL35" s="70"/>
      <c r="AM35" s="70"/>
      <c r="AN35" s="70"/>
      <c r="AO35" s="70"/>
      <c r="AP35" s="70"/>
    </row>
    <row r="36" spans="3:42" x14ac:dyDescent="0.25">
      <c r="C36" s="16"/>
      <c r="D36" s="54"/>
      <c r="E36" s="57" t="s">
        <v>9</v>
      </c>
      <c r="F36" s="57"/>
      <c r="G36" s="58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8"/>
      <c r="Z36" s="71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3"/>
      <c r="AL36" s="70"/>
      <c r="AM36" s="70"/>
      <c r="AN36" s="70"/>
      <c r="AO36" s="70"/>
      <c r="AP36" s="70"/>
    </row>
    <row r="37" spans="3:42" ht="15.75" thickBot="1" x14ac:dyDescent="0.3">
      <c r="C37" s="16"/>
      <c r="D37" s="55"/>
      <c r="E37" s="59" t="s">
        <v>10</v>
      </c>
      <c r="F37" s="60" t="s">
        <v>11</v>
      </c>
      <c r="G37" s="61" t="s">
        <v>12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8"/>
      <c r="Z37" s="71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3"/>
      <c r="AL37" s="70"/>
      <c r="AM37" s="70"/>
      <c r="AN37" s="70"/>
      <c r="AO37" s="70"/>
      <c r="AP37" s="70"/>
    </row>
    <row r="38" spans="3:42" ht="75" x14ac:dyDescent="0.25">
      <c r="C38" s="16"/>
      <c r="D38" s="62" t="s">
        <v>13</v>
      </c>
      <c r="E38" s="63">
        <v>1000000</v>
      </c>
      <c r="F38" s="76">
        <v>1.91E-3</v>
      </c>
      <c r="G38" s="78">
        <f>E38*F38</f>
        <v>1910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8"/>
      <c r="Z38" s="71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3"/>
      <c r="AL38" s="70"/>
      <c r="AM38" s="70"/>
      <c r="AN38" s="70"/>
      <c r="AO38" s="70"/>
      <c r="AP38" s="70"/>
    </row>
    <row r="39" spans="3:42" ht="30" x14ac:dyDescent="0.25">
      <c r="C39" s="16"/>
      <c r="D39" s="64" t="s">
        <v>17</v>
      </c>
      <c r="E39" s="63">
        <v>744</v>
      </c>
      <c r="F39" s="75">
        <v>9.5399999999999991</v>
      </c>
      <c r="G39" s="78">
        <f>E39*F39</f>
        <v>7097.7599999999993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8"/>
      <c r="Z39" s="71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3"/>
      <c r="AL39" s="70"/>
      <c r="AM39" s="70"/>
      <c r="AN39" s="70"/>
      <c r="AO39" s="70"/>
      <c r="AP39" s="70"/>
    </row>
    <row r="40" spans="3:42" ht="30.75" thickBot="1" x14ac:dyDescent="0.3">
      <c r="C40" s="16"/>
      <c r="D40" s="65" t="s">
        <v>14</v>
      </c>
      <c r="E40" s="66">
        <v>200000</v>
      </c>
      <c r="F40" s="77">
        <v>6.7000000000000002E-4</v>
      </c>
      <c r="G40" s="79">
        <f>E40*F40</f>
        <v>134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8"/>
      <c r="Z40" s="71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3"/>
      <c r="AL40" s="70"/>
      <c r="AM40" s="70"/>
      <c r="AN40" s="70"/>
      <c r="AO40" s="70"/>
      <c r="AP40" s="70"/>
    </row>
    <row r="41" spans="3:42" ht="16.5" thickTop="1" thickBot="1" x14ac:dyDescent="0.3">
      <c r="C41" s="16"/>
      <c r="D41" s="56"/>
      <c r="E41" s="67"/>
      <c r="F41" s="68" t="s">
        <v>15</v>
      </c>
      <c r="G41" s="69">
        <f>SUM(G38:G40)</f>
        <v>9141.7599999999984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8"/>
      <c r="Z41" s="71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3"/>
      <c r="AL41" s="70"/>
      <c r="AM41" s="70"/>
      <c r="AN41" s="70"/>
      <c r="AO41" s="70"/>
      <c r="AP41" s="70"/>
    </row>
    <row r="42" spans="3:42" ht="16.5" thickTop="1" thickBot="1" x14ac:dyDescent="0.3">
      <c r="C42" s="16"/>
      <c r="D42" s="56"/>
      <c r="E42" s="67"/>
      <c r="F42" s="68" t="s">
        <v>16</v>
      </c>
      <c r="G42" s="74">
        <f>SUM(G38,G40)</f>
        <v>2044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Z42" s="71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3"/>
      <c r="AL42" s="70"/>
      <c r="AM42" s="70"/>
      <c r="AN42" s="70"/>
      <c r="AO42" s="70"/>
      <c r="AP42" s="70"/>
    </row>
    <row r="43" spans="3:42" ht="15.75" thickTop="1" x14ac:dyDescent="0.25">
      <c r="C43" s="16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8"/>
      <c r="Z43" s="71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3"/>
      <c r="AL43" s="70"/>
      <c r="AM43" s="70"/>
      <c r="AN43" s="70"/>
      <c r="AO43" s="70"/>
      <c r="AP43" s="70"/>
    </row>
    <row r="44" spans="3:42" x14ac:dyDescent="0.25">
      <c r="C44" s="16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8"/>
      <c r="Z44" s="71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3"/>
      <c r="AL44" s="70"/>
      <c r="AM44" s="70"/>
      <c r="AN44" s="70"/>
      <c r="AO44" s="70"/>
      <c r="AP44" s="70"/>
    </row>
    <row r="45" spans="3:42" x14ac:dyDescent="0.25">
      <c r="C45" s="16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Z45" s="71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3"/>
      <c r="AL45" s="70"/>
      <c r="AM45" s="70"/>
      <c r="AN45" s="70"/>
      <c r="AO45" s="70"/>
      <c r="AP45" s="70"/>
    </row>
    <row r="46" spans="3:42" ht="15" customHeight="1" x14ac:dyDescent="0.25">
      <c r="C46" s="16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8"/>
      <c r="Z46" s="71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3"/>
      <c r="AL46" s="70"/>
      <c r="AM46" s="70"/>
      <c r="AN46" s="70"/>
      <c r="AO46" s="70"/>
      <c r="AP46" s="70"/>
    </row>
    <row r="47" spans="3:42" x14ac:dyDescent="0.25">
      <c r="C47" s="16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8"/>
      <c r="Z47" s="71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3"/>
      <c r="AL47" s="70"/>
      <c r="AM47" s="70"/>
      <c r="AN47" s="70"/>
      <c r="AO47" s="70"/>
      <c r="AP47" s="70"/>
    </row>
    <row r="48" spans="3:42" x14ac:dyDescent="0.25">
      <c r="C48" s="16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Z48" s="71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3"/>
      <c r="AL48" s="70"/>
      <c r="AM48" s="70"/>
      <c r="AN48" s="70"/>
      <c r="AO48" s="70"/>
      <c r="AP48" s="70"/>
    </row>
    <row r="49" spans="3:42" x14ac:dyDescent="0.25">
      <c r="C49" s="16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8"/>
      <c r="Z49" s="71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3"/>
      <c r="AL49" s="70"/>
      <c r="AM49" s="70"/>
      <c r="AN49" s="70"/>
      <c r="AO49" s="70"/>
      <c r="AP49" s="70"/>
    </row>
    <row r="50" spans="3:42" ht="15.75" thickBot="1" x14ac:dyDescent="0.3">
      <c r="C50" s="19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1"/>
      <c r="Z50" s="4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6"/>
      <c r="AL50" s="70"/>
      <c r="AM50" s="70"/>
      <c r="AN50" s="70"/>
      <c r="AO50" s="70"/>
      <c r="AP50" s="70"/>
    </row>
    <row r="53" spans="3:42" ht="15.75" thickBot="1" x14ac:dyDescent="0.3"/>
    <row r="54" spans="3:42" x14ac:dyDescent="0.25">
      <c r="C54" s="7" t="s">
        <v>18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9"/>
    </row>
    <row r="55" spans="3:42" ht="15.75" thickBot="1" x14ac:dyDescent="0.3"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2"/>
    </row>
    <row r="56" spans="3:42" x14ac:dyDescent="0.25"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5"/>
    </row>
    <row r="57" spans="3:42" ht="15.75" thickBot="1" x14ac:dyDescent="0.3">
      <c r="C57" s="16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8"/>
    </row>
    <row r="58" spans="3:42" x14ac:dyDescent="0.25">
      <c r="C58" s="16"/>
      <c r="D58" s="80" t="s">
        <v>19</v>
      </c>
      <c r="E58" s="58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8"/>
    </row>
    <row r="59" spans="3:42" x14ac:dyDescent="0.25">
      <c r="C59" s="16"/>
      <c r="D59" s="81" t="s">
        <v>20</v>
      </c>
      <c r="E59" s="82">
        <f>H18</f>
        <v>63400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8"/>
    </row>
    <row r="60" spans="3:42" ht="30.75" thickBot="1" x14ac:dyDescent="0.3">
      <c r="C60" s="16"/>
      <c r="D60" s="83" t="s">
        <v>21</v>
      </c>
      <c r="E60" s="84">
        <f>G41</f>
        <v>9141.7599999999984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8"/>
    </row>
    <row r="61" spans="3:42" ht="15.75" thickBot="1" x14ac:dyDescent="0.3">
      <c r="C61" s="16"/>
      <c r="D61" s="85"/>
      <c r="E61" s="86">
        <f>SUM(E59:E60)</f>
        <v>72541.759999999995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8"/>
    </row>
    <row r="62" spans="3:42" ht="20.25" thickTop="1" thickBot="1" x14ac:dyDescent="0.3">
      <c r="C62" s="16"/>
      <c r="D62" s="96" t="s">
        <v>24</v>
      </c>
      <c r="E62" s="95">
        <f>E61*E64</f>
        <v>10881.263999999999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8"/>
    </row>
    <row r="63" spans="3:42" ht="15.75" thickBot="1" x14ac:dyDescent="0.3">
      <c r="C63" s="16"/>
      <c r="D63" s="85"/>
      <c r="E63" s="85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8"/>
    </row>
    <row r="64" spans="3:42" ht="15.75" thickBot="1" x14ac:dyDescent="0.3">
      <c r="C64" s="16"/>
      <c r="D64" s="87" t="s">
        <v>22</v>
      </c>
      <c r="E64" s="88">
        <v>0.15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8"/>
    </row>
    <row r="65" spans="3:22" ht="15.75" thickBot="1" x14ac:dyDescent="0.3">
      <c r="C65" s="16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8"/>
    </row>
    <row r="66" spans="3:22" x14ac:dyDescent="0.25">
      <c r="C66" s="16"/>
      <c r="D66" s="50" t="s">
        <v>6</v>
      </c>
      <c r="E66" s="51"/>
      <c r="F66" s="51"/>
      <c r="G66" s="51"/>
      <c r="H66" s="51"/>
      <c r="I66" s="52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8"/>
    </row>
    <row r="67" spans="3:22" ht="15" customHeight="1" x14ac:dyDescent="0.25">
      <c r="C67" s="16"/>
      <c r="D67" s="89" t="s">
        <v>23</v>
      </c>
      <c r="E67" s="90"/>
      <c r="F67" s="90"/>
      <c r="G67" s="90"/>
      <c r="H67" s="90"/>
      <c r="I67" s="91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8"/>
    </row>
    <row r="68" spans="3:22" ht="15" customHeight="1" x14ac:dyDescent="0.25">
      <c r="C68" s="16"/>
      <c r="D68" s="89"/>
      <c r="E68" s="90"/>
      <c r="F68" s="90"/>
      <c r="G68" s="90"/>
      <c r="H68" s="90"/>
      <c r="I68" s="91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8"/>
    </row>
    <row r="69" spans="3:22" ht="15" customHeight="1" x14ac:dyDescent="0.25">
      <c r="C69" s="16"/>
      <c r="D69" s="89"/>
      <c r="E69" s="90"/>
      <c r="F69" s="90"/>
      <c r="G69" s="90"/>
      <c r="H69" s="90"/>
      <c r="I69" s="91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8"/>
    </row>
    <row r="70" spans="3:22" ht="15" customHeight="1" thickBot="1" x14ac:dyDescent="0.3">
      <c r="C70" s="16"/>
      <c r="D70" s="92"/>
      <c r="E70" s="93"/>
      <c r="F70" s="93"/>
      <c r="G70" s="93"/>
      <c r="H70" s="93"/>
      <c r="I70" s="94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8"/>
    </row>
    <row r="71" spans="3:22" ht="15" customHeight="1" x14ac:dyDescent="0.25">
      <c r="C71" s="16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8"/>
    </row>
    <row r="72" spans="3:22" ht="15.75" customHeight="1" thickBot="1" x14ac:dyDescent="0.3">
      <c r="C72" s="1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1"/>
    </row>
    <row r="75" spans="3:22" ht="15.75" thickBot="1" x14ac:dyDescent="0.3"/>
    <row r="76" spans="3:22" x14ac:dyDescent="0.25">
      <c r="C76" s="7" t="s">
        <v>25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9"/>
    </row>
    <row r="77" spans="3:22" ht="15.75" thickBot="1" x14ac:dyDescent="0.3"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2"/>
    </row>
    <row r="78" spans="3:22" x14ac:dyDescent="0.25"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5"/>
    </row>
    <row r="79" spans="3:22" ht="15.75" thickBot="1" x14ac:dyDescent="0.3">
      <c r="C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8"/>
    </row>
    <row r="80" spans="3:22" ht="15.75" thickBot="1" x14ac:dyDescent="0.3">
      <c r="C80" s="16"/>
      <c r="D80" s="97"/>
      <c r="E80" s="98" t="s">
        <v>26</v>
      </c>
      <c r="F80" s="99">
        <v>40000</v>
      </c>
      <c r="G80" s="53"/>
      <c r="H80" s="100" t="s">
        <v>6</v>
      </c>
      <c r="I80" s="101"/>
      <c r="J80" s="101"/>
      <c r="K80" s="101"/>
      <c r="L80" s="102"/>
      <c r="M80" s="101"/>
      <c r="N80" s="101"/>
      <c r="O80" s="101"/>
      <c r="P80" s="101"/>
      <c r="Q80" s="102"/>
      <c r="R80" s="17"/>
      <c r="S80" s="17"/>
      <c r="T80" s="17"/>
      <c r="U80" s="17"/>
      <c r="V80" s="18"/>
    </row>
    <row r="81" spans="3:22" ht="15.75" thickBot="1" x14ac:dyDescent="0.3">
      <c r="C81" s="16"/>
      <c r="D81" s="103"/>
      <c r="E81" s="104" t="s">
        <v>27</v>
      </c>
      <c r="F81" s="105">
        <v>3000</v>
      </c>
      <c r="G81" s="53"/>
      <c r="H81" s="106" t="s">
        <v>28</v>
      </c>
      <c r="I81" s="107"/>
      <c r="J81" s="107"/>
      <c r="K81" s="107"/>
      <c r="L81" s="107"/>
      <c r="M81" s="107"/>
      <c r="N81" s="107"/>
      <c r="O81" s="107"/>
      <c r="P81" s="107"/>
      <c r="Q81" s="108"/>
      <c r="R81" s="17"/>
      <c r="S81" s="17"/>
      <c r="T81" s="17"/>
      <c r="U81" s="17"/>
      <c r="V81" s="18"/>
    </row>
    <row r="82" spans="3:22" ht="15.75" thickBot="1" x14ac:dyDescent="0.3">
      <c r="C82" s="16"/>
      <c r="D82" s="53"/>
      <c r="E82" s="109"/>
      <c r="F82" s="110"/>
      <c r="G82" s="53"/>
      <c r="H82" s="111"/>
      <c r="I82" s="112"/>
      <c r="J82" s="112"/>
      <c r="K82" s="112"/>
      <c r="L82" s="112"/>
      <c r="M82" s="112"/>
      <c r="N82" s="112"/>
      <c r="O82" s="112"/>
      <c r="P82" s="112"/>
      <c r="Q82" s="113"/>
      <c r="R82" s="17"/>
      <c r="S82" s="17"/>
      <c r="T82" s="17"/>
      <c r="U82" s="17"/>
      <c r="V82" s="18"/>
    </row>
    <row r="83" spans="3:22" x14ac:dyDescent="0.25">
      <c r="C83" s="16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8"/>
    </row>
    <row r="84" spans="3:22" x14ac:dyDescent="0.25">
      <c r="C84" s="16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8"/>
    </row>
    <row r="85" spans="3:22" ht="15.75" thickBot="1" x14ac:dyDescent="0.3">
      <c r="C85" s="19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1"/>
    </row>
    <row r="89" spans="3:22" ht="15" customHeight="1" thickBot="1" x14ac:dyDescent="0.3"/>
    <row r="90" spans="3:22" x14ac:dyDescent="0.25">
      <c r="C90" s="7" t="s">
        <v>29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9"/>
    </row>
    <row r="91" spans="3:22" ht="15.75" thickBot="1" x14ac:dyDescent="0.3"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2"/>
    </row>
    <row r="92" spans="3:22" ht="15.75" thickBot="1" x14ac:dyDescent="0.3"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5"/>
    </row>
    <row r="93" spans="3:22" ht="15.75" thickBot="1" x14ac:dyDescent="0.3">
      <c r="C93" s="16"/>
      <c r="D93" s="124" t="s">
        <v>30</v>
      </c>
      <c r="E93" s="120">
        <v>15000</v>
      </c>
      <c r="F93" s="17"/>
      <c r="G93" s="114" t="s">
        <v>54</v>
      </c>
      <c r="H93" s="115"/>
      <c r="I93" s="115"/>
      <c r="J93" s="116">
        <v>0.2</v>
      </c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8"/>
    </row>
    <row r="94" spans="3:22" ht="16.5" thickBot="1" x14ac:dyDescent="0.3">
      <c r="C94" s="16"/>
      <c r="D94" s="124" t="s">
        <v>31</v>
      </c>
      <c r="E94" s="120">
        <f>E93 + E93 * $J$93</f>
        <v>18000</v>
      </c>
      <c r="F94" s="17"/>
      <c r="G94" s="114" t="s">
        <v>55</v>
      </c>
      <c r="H94" s="115"/>
      <c r="I94" s="115"/>
      <c r="J94" s="117">
        <v>0.15</v>
      </c>
      <c r="K94" s="17"/>
      <c r="L94" s="127" t="s">
        <v>6</v>
      </c>
      <c r="M94" s="128"/>
      <c r="N94" s="128"/>
      <c r="O94" s="128"/>
      <c r="P94" s="128"/>
      <c r="Q94" s="128"/>
      <c r="R94" s="128"/>
      <c r="S94" s="128"/>
      <c r="T94" s="128"/>
      <c r="U94" s="129"/>
      <c r="V94" s="18"/>
    </row>
    <row r="95" spans="3:22" ht="15.75" customHeight="1" thickBot="1" x14ac:dyDescent="0.3">
      <c r="C95" s="16"/>
      <c r="D95" s="124" t="s">
        <v>32</v>
      </c>
      <c r="E95" s="120">
        <f t="shared" ref="E95:E100" si="3">E94 + E94 * $J$93</f>
        <v>21600</v>
      </c>
      <c r="F95" s="17"/>
      <c r="G95" s="121" t="s">
        <v>56</v>
      </c>
      <c r="H95" s="122"/>
      <c r="I95" s="123"/>
      <c r="J95" s="118">
        <v>0.1</v>
      </c>
      <c r="K95" s="17"/>
      <c r="L95" s="138" t="s">
        <v>57</v>
      </c>
      <c r="M95" s="130"/>
      <c r="N95" s="130"/>
      <c r="O95" s="130"/>
      <c r="P95" s="130"/>
      <c r="Q95" s="130"/>
      <c r="R95" s="130"/>
      <c r="S95" s="130"/>
      <c r="T95" s="130"/>
      <c r="U95" s="131"/>
      <c r="V95" s="18"/>
    </row>
    <row r="96" spans="3:22" ht="15.75" thickBot="1" x14ac:dyDescent="0.3">
      <c r="C96" s="16"/>
      <c r="D96" s="124" t="s">
        <v>33</v>
      </c>
      <c r="E96" s="120">
        <f t="shared" si="3"/>
        <v>25920</v>
      </c>
      <c r="F96" s="17"/>
      <c r="G96" s="17"/>
      <c r="H96" s="17"/>
      <c r="I96" s="17"/>
      <c r="J96" s="17"/>
      <c r="K96" s="17"/>
      <c r="L96" s="132"/>
      <c r="M96" s="133"/>
      <c r="N96" s="133"/>
      <c r="O96" s="133"/>
      <c r="P96" s="133"/>
      <c r="Q96" s="133"/>
      <c r="R96" s="133"/>
      <c r="S96" s="133"/>
      <c r="T96" s="133"/>
      <c r="U96" s="134"/>
      <c r="V96" s="18"/>
    </row>
    <row r="97" spans="3:22" ht="15.75" thickBot="1" x14ac:dyDescent="0.3">
      <c r="C97" s="16"/>
      <c r="D97" s="124" t="s">
        <v>34</v>
      </c>
      <c r="E97" s="120">
        <f t="shared" si="3"/>
        <v>31104</v>
      </c>
      <c r="F97" s="17"/>
      <c r="G97" s="17"/>
      <c r="H97" s="17"/>
      <c r="I97" s="17"/>
      <c r="J97" s="17"/>
      <c r="K97" s="17"/>
      <c r="L97" s="135"/>
      <c r="M97" s="136"/>
      <c r="N97" s="136"/>
      <c r="O97" s="136"/>
      <c r="P97" s="136"/>
      <c r="Q97" s="136"/>
      <c r="R97" s="136"/>
      <c r="S97" s="136"/>
      <c r="T97" s="136"/>
      <c r="U97" s="137"/>
      <c r="V97" s="18"/>
    </row>
    <row r="98" spans="3:22" ht="15.75" thickBot="1" x14ac:dyDescent="0.3">
      <c r="C98" s="16"/>
      <c r="D98" s="124" t="s">
        <v>35</v>
      </c>
      <c r="E98" s="120">
        <f t="shared" si="3"/>
        <v>37324.800000000003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8"/>
    </row>
    <row r="99" spans="3:22" ht="15.75" thickBot="1" x14ac:dyDescent="0.3">
      <c r="C99" s="16"/>
      <c r="D99" s="124" t="s">
        <v>36</v>
      </c>
      <c r="E99" s="120">
        <f t="shared" si="3"/>
        <v>44789.760000000002</v>
      </c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8"/>
    </row>
    <row r="100" spans="3:22" ht="15.75" thickBot="1" x14ac:dyDescent="0.3">
      <c r="C100" s="16"/>
      <c r="D100" s="124" t="s">
        <v>37</v>
      </c>
      <c r="E100" s="120">
        <f t="shared" si="3"/>
        <v>53747.712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8"/>
    </row>
    <row r="101" spans="3:22" ht="15.75" thickBot="1" x14ac:dyDescent="0.3">
      <c r="C101" s="16"/>
      <c r="D101" s="125" t="s">
        <v>38</v>
      </c>
      <c r="E101" s="120">
        <f>E100 + E100 * $J$94</f>
        <v>61809.868799999997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8"/>
    </row>
    <row r="102" spans="3:22" ht="15.75" thickBot="1" x14ac:dyDescent="0.3">
      <c r="C102" s="16"/>
      <c r="D102" s="125" t="s">
        <v>39</v>
      </c>
      <c r="E102" s="120">
        <f t="shared" ref="E102:E108" si="4">E101 + E101 * $J$94</f>
        <v>71081.349119999999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8"/>
    </row>
    <row r="103" spans="3:22" ht="15" customHeight="1" thickBot="1" x14ac:dyDescent="0.3">
      <c r="C103" s="16"/>
      <c r="D103" s="125" t="s">
        <v>40</v>
      </c>
      <c r="E103" s="120">
        <f t="shared" si="4"/>
        <v>81743.551487999997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8"/>
    </row>
    <row r="104" spans="3:22" ht="15.75" thickBot="1" x14ac:dyDescent="0.3">
      <c r="C104" s="16"/>
      <c r="D104" s="125" t="s">
        <v>41</v>
      </c>
      <c r="E104" s="120">
        <f t="shared" si="4"/>
        <v>94005.084211199995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8"/>
    </row>
    <row r="105" spans="3:22" ht="15.75" thickBot="1" x14ac:dyDescent="0.3">
      <c r="C105" s="16"/>
      <c r="D105" s="125" t="s">
        <v>42</v>
      </c>
      <c r="E105" s="120">
        <f t="shared" si="4"/>
        <v>108105.84684288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8"/>
    </row>
    <row r="106" spans="3:22" ht="15.75" thickBot="1" x14ac:dyDescent="0.3">
      <c r="C106" s="16"/>
      <c r="D106" s="125" t="s">
        <v>43</v>
      </c>
      <c r="E106" s="120">
        <f t="shared" si="4"/>
        <v>124321.723869312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8"/>
    </row>
    <row r="107" spans="3:22" ht="15.75" thickBot="1" x14ac:dyDescent="0.3">
      <c r="C107" s="16"/>
      <c r="D107" s="125" t="s">
        <v>44</v>
      </c>
      <c r="E107" s="120">
        <f t="shared" si="4"/>
        <v>142969.9824497088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8"/>
    </row>
    <row r="108" spans="3:22" ht="15.75" thickBot="1" x14ac:dyDescent="0.3">
      <c r="C108" s="16"/>
      <c r="D108" s="125" t="s">
        <v>45</v>
      </c>
      <c r="E108" s="120">
        <f t="shared" si="4"/>
        <v>164415.47981716512</v>
      </c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8"/>
    </row>
    <row r="109" spans="3:22" ht="15.75" thickBot="1" x14ac:dyDescent="0.3">
      <c r="C109" s="16"/>
      <c r="D109" s="126" t="s">
        <v>46</v>
      </c>
      <c r="E109" s="120">
        <f xml:space="preserve"> E108 + E108 * $J$95</f>
        <v>180857.02779888164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8"/>
    </row>
    <row r="110" spans="3:22" ht="15.75" thickBot="1" x14ac:dyDescent="0.3">
      <c r="C110" s="16"/>
      <c r="D110" s="126" t="s">
        <v>47</v>
      </c>
      <c r="E110" s="120">
        <f t="shared" ref="E110:E116" si="5" xml:space="preserve"> E109 + E109 * $J$95</f>
        <v>198942.73057876981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8"/>
    </row>
    <row r="111" spans="3:22" ht="15.75" thickBot="1" x14ac:dyDescent="0.3">
      <c r="C111" s="16"/>
      <c r="D111" s="126" t="s">
        <v>48</v>
      </c>
      <c r="E111" s="120">
        <f t="shared" si="5"/>
        <v>218837.00363664678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8"/>
    </row>
    <row r="112" spans="3:22" ht="15.75" thickBot="1" x14ac:dyDescent="0.3">
      <c r="C112" s="16"/>
      <c r="D112" s="126" t="s">
        <v>49</v>
      </c>
      <c r="E112" s="120">
        <f t="shared" si="5"/>
        <v>240720.70400031147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8"/>
    </row>
    <row r="113" spans="3:22" ht="15.75" thickBot="1" x14ac:dyDescent="0.3">
      <c r="C113" s="16"/>
      <c r="D113" s="126" t="s">
        <v>50</v>
      </c>
      <c r="E113" s="120">
        <f t="shared" si="5"/>
        <v>264792.77440034261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8"/>
    </row>
    <row r="114" spans="3:22" ht="15.75" thickBot="1" x14ac:dyDescent="0.3">
      <c r="C114" s="16"/>
      <c r="D114" s="126" t="s">
        <v>51</v>
      </c>
      <c r="E114" s="120">
        <f t="shared" si="5"/>
        <v>291272.05184037687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8"/>
    </row>
    <row r="115" spans="3:22" ht="15.75" thickBot="1" x14ac:dyDescent="0.3">
      <c r="C115" s="16"/>
      <c r="D115" s="126" t="s">
        <v>52</v>
      </c>
      <c r="E115" s="120">
        <f t="shared" si="5"/>
        <v>320399.25702441455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8"/>
    </row>
    <row r="116" spans="3:22" ht="15.75" thickBot="1" x14ac:dyDescent="0.3">
      <c r="C116" s="16"/>
      <c r="D116" s="119" t="s">
        <v>53</v>
      </c>
      <c r="E116" s="120">
        <f t="shared" si="5"/>
        <v>352439.18272685597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8"/>
    </row>
    <row r="117" spans="3:22" x14ac:dyDescent="0.25">
      <c r="C117" s="16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8"/>
    </row>
    <row r="118" spans="3:22" ht="15.75" thickBot="1" x14ac:dyDescent="0.3">
      <c r="C118" s="19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1"/>
    </row>
    <row r="122" spans="3:22" ht="15.75" thickBot="1" x14ac:dyDescent="0.3"/>
    <row r="123" spans="3:22" x14ac:dyDescent="0.25">
      <c r="C123" s="7" t="s">
        <v>58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9"/>
    </row>
    <row r="124" spans="3:22" ht="15.75" thickBot="1" x14ac:dyDescent="0.3">
      <c r="C124" s="10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2"/>
    </row>
    <row r="125" spans="3:22" ht="15.75" thickBot="1" x14ac:dyDescent="0.3">
      <c r="C125" s="13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5"/>
    </row>
    <row r="126" spans="3:22" x14ac:dyDescent="0.25">
      <c r="C126" s="16"/>
      <c r="D126" s="149" t="s">
        <v>59</v>
      </c>
      <c r="E126" s="139" t="s">
        <v>60</v>
      </c>
      <c r="F126" s="139" t="s">
        <v>61</v>
      </c>
      <c r="G126" s="139" t="s">
        <v>62</v>
      </c>
      <c r="H126" s="139" t="s">
        <v>63</v>
      </c>
      <c r="I126" s="140" t="s">
        <v>64</v>
      </c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8"/>
    </row>
    <row r="127" spans="3:22" x14ac:dyDescent="0.25">
      <c r="C127" s="16"/>
      <c r="D127" s="150" t="s">
        <v>30</v>
      </c>
      <c r="E127" s="147">
        <f>H18 + G41 + (E62/12) + F80</f>
        <v>113448.53199999999</v>
      </c>
      <c r="F127" s="141">
        <f>SUM($E$127:E127)</f>
        <v>113448.53199999999</v>
      </c>
      <c r="G127" s="141">
        <f>E93</f>
        <v>15000</v>
      </c>
      <c r="H127" s="141">
        <f>SUM($G$127:G127)</f>
        <v>15000</v>
      </c>
      <c r="I127" s="142">
        <f>H127-F127</f>
        <v>-98448.531999999992</v>
      </c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8"/>
    </row>
    <row r="128" spans="3:22" ht="15" customHeight="1" thickBot="1" x14ac:dyDescent="0.3">
      <c r="C128" s="16"/>
      <c r="D128" s="150" t="s">
        <v>31</v>
      </c>
      <c r="E128" s="147">
        <f xml:space="preserve"> $G$42 + ($E$62 / 12) + $F$81</f>
        <v>5950.7719999999999</v>
      </c>
      <c r="F128" s="141">
        <f>SUM($E$127:E128)</f>
        <v>119399.30399999999</v>
      </c>
      <c r="G128" s="141">
        <f t="shared" ref="G128:G150" si="6">E94</f>
        <v>18000</v>
      </c>
      <c r="H128" s="141">
        <f>SUM($G$127:G128)</f>
        <v>33000</v>
      </c>
      <c r="I128" s="142">
        <f t="shared" ref="I128:I150" si="7">H128-F128</f>
        <v>-86399.303999999989</v>
      </c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8"/>
    </row>
    <row r="129" spans="3:36" x14ac:dyDescent="0.25">
      <c r="C129" s="16"/>
      <c r="D129" s="150" t="s">
        <v>32</v>
      </c>
      <c r="E129" s="147">
        <f t="shared" ref="E129:E150" si="8" xml:space="preserve"> $G$42 + ($E$62 / 12) + $F$81</f>
        <v>5950.7719999999999</v>
      </c>
      <c r="F129" s="141">
        <f>SUM($E$127:E129)</f>
        <v>125350.07599999999</v>
      </c>
      <c r="G129" s="141">
        <f t="shared" si="6"/>
        <v>21600</v>
      </c>
      <c r="H129" s="141">
        <f>SUM($G$127:G129)</f>
        <v>54600</v>
      </c>
      <c r="I129" s="142">
        <f t="shared" si="7"/>
        <v>-70750.075999999986</v>
      </c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8"/>
      <c r="Z129" s="159" t="s">
        <v>68</v>
      </c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1"/>
    </row>
    <row r="130" spans="3:36" ht="15.75" thickBot="1" x14ac:dyDescent="0.3">
      <c r="C130" s="16"/>
      <c r="D130" s="150" t="s">
        <v>33</v>
      </c>
      <c r="E130" s="147">
        <f t="shared" si="8"/>
        <v>5950.7719999999999</v>
      </c>
      <c r="F130" s="141">
        <f>SUM($E$127:E130)</f>
        <v>131300.848</v>
      </c>
      <c r="G130" s="141">
        <f t="shared" si="6"/>
        <v>25920</v>
      </c>
      <c r="H130" s="141">
        <f>SUM($G$127:G130)</f>
        <v>80520</v>
      </c>
      <c r="I130" s="142">
        <f t="shared" si="7"/>
        <v>-50780.847999999998</v>
      </c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8"/>
      <c r="Z130" s="162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164"/>
    </row>
    <row r="131" spans="3:36" ht="15" customHeight="1" x14ac:dyDescent="0.25">
      <c r="C131" s="16"/>
      <c r="D131" s="150" t="s">
        <v>34</v>
      </c>
      <c r="E131" s="147">
        <f t="shared" si="8"/>
        <v>5950.7719999999999</v>
      </c>
      <c r="F131" s="141">
        <f>SUM($E$127:E131)</f>
        <v>137251.62</v>
      </c>
      <c r="G131" s="141">
        <f t="shared" si="6"/>
        <v>31104</v>
      </c>
      <c r="H131" s="141">
        <f>SUM($G$127:G131)</f>
        <v>111624</v>
      </c>
      <c r="I131" s="142">
        <f t="shared" si="7"/>
        <v>-25627.619999999995</v>
      </c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8"/>
      <c r="Z131" s="165" t="s">
        <v>67</v>
      </c>
      <c r="AA131" s="166"/>
      <c r="AB131" s="166"/>
      <c r="AC131" s="166"/>
      <c r="AD131" s="166"/>
      <c r="AE131" s="166"/>
      <c r="AF131" s="166"/>
      <c r="AG131" s="166"/>
      <c r="AH131" s="166"/>
      <c r="AI131" s="166"/>
      <c r="AJ131" s="167"/>
    </row>
    <row r="132" spans="3:36" x14ac:dyDescent="0.25">
      <c r="C132" s="16"/>
      <c r="D132" s="150" t="s">
        <v>35</v>
      </c>
      <c r="E132" s="147">
        <f t="shared" si="8"/>
        <v>5950.7719999999999</v>
      </c>
      <c r="F132" s="141">
        <f>SUM($E$127:E132)</f>
        <v>143202.39199999999</v>
      </c>
      <c r="G132" s="141">
        <f t="shared" si="6"/>
        <v>37324.800000000003</v>
      </c>
      <c r="H132" s="141">
        <f>SUM($G$127:G132)</f>
        <v>148948.79999999999</v>
      </c>
      <c r="I132" s="142">
        <f t="shared" si="7"/>
        <v>5746.4079999999958</v>
      </c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8"/>
      <c r="Z132" s="168"/>
      <c r="AA132" s="169"/>
      <c r="AB132" s="169"/>
      <c r="AC132" s="169"/>
      <c r="AD132" s="169"/>
      <c r="AE132" s="169"/>
      <c r="AF132" s="169"/>
      <c r="AG132" s="169"/>
      <c r="AH132" s="169"/>
      <c r="AI132" s="169"/>
      <c r="AJ132" s="170"/>
    </row>
    <row r="133" spans="3:36" x14ac:dyDescent="0.25">
      <c r="C133" s="16"/>
      <c r="D133" s="150" t="s">
        <v>36</v>
      </c>
      <c r="E133" s="147">
        <f t="shared" si="8"/>
        <v>5950.7719999999999</v>
      </c>
      <c r="F133" s="141">
        <f>SUM($E$127:E133)</f>
        <v>149153.16399999999</v>
      </c>
      <c r="G133" s="141">
        <f t="shared" si="6"/>
        <v>44789.760000000002</v>
      </c>
      <c r="H133" s="141">
        <f>SUM($G$127:G133)</f>
        <v>193738.56</v>
      </c>
      <c r="I133" s="143">
        <f t="shared" si="7"/>
        <v>44585.396000000008</v>
      </c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8"/>
      <c r="Z133" s="168"/>
      <c r="AA133" s="169"/>
      <c r="AB133" s="169"/>
      <c r="AC133" s="169"/>
      <c r="AD133" s="169"/>
      <c r="AE133" s="169"/>
      <c r="AF133" s="169"/>
      <c r="AG133" s="169"/>
      <c r="AH133" s="169"/>
      <c r="AI133" s="169"/>
      <c r="AJ133" s="170"/>
    </row>
    <row r="134" spans="3:36" x14ac:dyDescent="0.25">
      <c r="C134" s="16"/>
      <c r="D134" s="150" t="s">
        <v>37</v>
      </c>
      <c r="E134" s="147">
        <f t="shared" si="8"/>
        <v>5950.7719999999999</v>
      </c>
      <c r="F134" s="141">
        <f>SUM($E$127:E134)</f>
        <v>155103.93599999999</v>
      </c>
      <c r="G134" s="141">
        <f t="shared" si="6"/>
        <v>53747.712</v>
      </c>
      <c r="H134" s="141">
        <f>SUM($G$127:G134)</f>
        <v>247486.272</v>
      </c>
      <c r="I134" s="82">
        <f t="shared" si="7"/>
        <v>92382.33600000001</v>
      </c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8"/>
      <c r="Z134" s="168"/>
      <c r="AA134" s="169"/>
      <c r="AB134" s="169"/>
      <c r="AC134" s="169"/>
      <c r="AD134" s="169"/>
      <c r="AE134" s="169"/>
      <c r="AF134" s="169"/>
      <c r="AG134" s="169"/>
      <c r="AH134" s="169"/>
      <c r="AI134" s="169"/>
      <c r="AJ134" s="170"/>
    </row>
    <row r="135" spans="3:36" x14ac:dyDescent="0.25">
      <c r="C135" s="16"/>
      <c r="D135" s="151" t="s">
        <v>38</v>
      </c>
      <c r="E135" s="147">
        <f t="shared" si="8"/>
        <v>5950.7719999999999</v>
      </c>
      <c r="F135" s="141">
        <f>SUM($E$127:E135)</f>
        <v>161054.70799999998</v>
      </c>
      <c r="G135" s="141">
        <f t="shared" si="6"/>
        <v>61809.868799999997</v>
      </c>
      <c r="H135" s="141">
        <f>SUM($G$127:G135)</f>
        <v>309296.14079999999</v>
      </c>
      <c r="I135" s="82">
        <f t="shared" si="7"/>
        <v>148241.43280000001</v>
      </c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8"/>
      <c r="Z135" s="168"/>
      <c r="AA135" s="169"/>
      <c r="AB135" s="169"/>
      <c r="AC135" s="169"/>
      <c r="AD135" s="169"/>
      <c r="AE135" s="169"/>
      <c r="AF135" s="169"/>
      <c r="AG135" s="169"/>
      <c r="AH135" s="169"/>
      <c r="AI135" s="169"/>
      <c r="AJ135" s="170"/>
    </row>
    <row r="136" spans="3:36" x14ac:dyDescent="0.25">
      <c r="C136" s="16"/>
      <c r="D136" s="151" t="s">
        <v>39</v>
      </c>
      <c r="E136" s="147">
        <f t="shared" si="8"/>
        <v>5950.7719999999999</v>
      </c>
      <c r="F136" s="141">
        <f>SUM($E$127:E136)</f>
        <v>167005.47999999998</v>
      </c>
      <c r="G136" s="141">
        <f t="shared" si="6"/>
        <v>71081.349119999999</v>
      </c>
      <c r="H136" s="141">
        <f>SUM($G$127:G136)</f>
        <v>380377.48991999996</v>
      </c>
      <c r="I136" s="82">
        <f t="shared" si="7"/>
        <v>213372.00991999998</v>
      </c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8"/>
      <c r="Z136" s="168"/>
      <c r="AA136" s="169"/>
      <c r="AB136" s="169"/>
      <c r="AC136" s="169"/>
      <c r="AD136" s="169"/>
      <c r="AE136" s="169"/>
      <c r="AF136" s="169"/>
      <c r="AG136" s="169"/>
      <c r="AH136" s="169"/>
      <c r="AI136" s="169"/>
      <c r="AJ136" s="170"/>
    </row>
    <row r="137" spans="3:36" x14ac:dyDescent="0.25">
      <c r="C137" s="16"/>
      <c r="D137" s="151" t="s">
        <v>40</v>
      </c>
      <c r="E137" s="147">
        <f t="shared" si="8"/>
        <v>5950.7719999999999</v>
      </c>
      <c r="F137" s="141">
        <f>SUM($E$127:E137)</f>
        <v>172956.25199999998</v>
      </c>
      <c r="G137" s="141">
        <f t="shared" si="6"/>
        <v>81743.551487999997</v>
      </c>
      <c r="H137" s="141">
        <f>SUM($G$127:G137)</f>
        <v>462121.04140799993</v>
      </c>
      <c r="I137" s="82">
        <f t="shared" si="7"/>
        <v>289164.78940799995</v>
      </c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8"/>
      <c r="Z137" s="168"/>
      <c r="AA137" s="169"/>
      <c r="AB137" s="169"/>
      <c r="AC137" s="169"/>
      <c r="AD137" s="169"/>
      <c r="AE137" s="169"/>
      <c r="AF137" s="169"/>
      <c r="AG137" s="169"/>
      <c r="AH137" s="169"/>
      <c r="AI137" s="169"/>
      <c r="AJ137" s="170"/>
    </row>
    <row r="138" spans="3:36" x14ac:dyDescent="0.25">
      <c r="C138" s="16"/>
      <c r="D138" s="151" t="s">
        <v>41</v>
      </c>
      <c r="E138" s="147">
        <f t="shared" si="8"/>
        <v>5950.7719999999999</v>
      </c>
      <c r="F138" s="141">
        <f>SUM($E$127:E138)</f>
        <v>178907.02399999998</v>
      </c>
      <c r="G138" s="141">
        <f t="shared" si="6"/>
        <v>94005.084211199995</v>
      </c>
      <c r="H138" s="141">
        <f>SUM($G$127:G138)</f>
        <v>556126.12561919994</v>
      </c>
      <c r="I138" s="82">
        <f t="shared" si="7"/>
        <v>377219.10161919997</v>
      </c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8"/>
      <c r="Z138" s="168"/>
      <c r="AA138" s="169"/>
      <c r="AB138" s="169"/>
      <c r="AC138" s="169"/>
      <c r="AD138" s="169"/>
      <c r="AE138" s="169"/>
      <c r="AF138" s="169"/>
      <c r="AG138" s="169"/>
      <c r="AH138" s="169"/>
      <c r="AI138" s="169"/>
      <c r="AJ138" s="170"/>
    </row>
    <row r="139" spans="3:36" x14ac:dyDescent="0.25">
      <c r="C139" s="16"/>
      <c r="D139" s="151" t="s">
        <v>42</v>
      </c>
      <c r="E139" s="147">
        <f t="shared" si="8"/>
        <v>5950.7719999999999</v>
      </c>
      <c r="F139" s="141">
        <f>SUM($E$127:E139)</f>
        <v>184857.79599999997</v>
      </c>
      <c r="G139" s="141">
        <f t="shared" si="6"/>
        <v>108105.84684288</v>
      </c>
      <c r="H139" s="141">
        <f>SUM($G$127:G139)</f>
        <v>664231.97246207995</v>
      </c>
      <c r="I139" s="144">
        <f t="shared" si="7"/>
        <v>479374.17646207998</v>
      </c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8"/>
      <c r="Z139" s="168"/>
      <c r="AA139" s="169"/>
      <c r="AB139" s="169"/>
      <c r="AC139" s="169"/>
      <c r="AD139" s="169"/>
      <c r="AE139" s="169"/>
      <c r="AF139" s="169"/>
      <c r="AG139" s="169"/>
      <c r="AH139" s="169"/>
      <c r="AI139" s="169"/>
      <c r="AJ139" s="170"/>
    </row>
    <row r="140" spans="3:36" ht="15.75" thickBot="1" x14ac:dyDescent="0.3">
      <c r="C140" s="16"/>
      <c r="D140" s="151" t="s">
        <v>43</v>
      </c>
      <c r="E140" s="147">
        <f t="shared" si="8"/>
        <v>5950.7719999999999</v>
      </c>
      <c r="F140" s="141">
        <f>SUM($E$127:E140)</f>
        <v>190808.56799999997</v>
      </c>
      <c r="G140" s="141">
        <f t="shared" si="6"/>
        <v>124321.723869312</v>
      </c>
      <c r="H140" s="141">
        <f>SUM($G$127:G140)</f>
        <v>788553.69633139193</v>
      </c>
      <c r="I140" s="82">
        <f t="shared" si="7"/>
        <v>597745.12833139196</v>
      </c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8"/>
      <c r="Z140" s="171"/>
      <c r="AA140" s="172"/>
      <c r="AB140" s="172"/>
      <c r="AC140" s="172"/>
      <c r="AD140" s="172"/>
      <c r="AE140" s="172"/>
      <c r="AF140" s="172"/>
      <c r="AG140" s="172"/>
      <c r="AH140" s="172"/>
      <c r="AI140" s="172"/>
      <c r="AJ140" s="173"/>
    </row>
    <row r="141" spans="3:36" x14ac:dyDescent="0.25">
      <c r="C141" s="16"/>
      <c r="D141" s="151" t="s">
        <v>44</v>
      </c>
      <c r="E141" s="147">
        <f t="shared" si="8"/>
        <v>5950.7719999999999</v>
      </c>
      <c r="F141" s="141">
        <f>SUM($E$127:E141)</f>
        <v>196759.33999999997</v>
      </c>
      <c r="G141" s="141">
        <f t="shared" si="6"/>
        <v>142969.9824497088</v>
      </c>
      <c r="H141" s="141">
        <f>SUM($G$127:G141)</f>
        <v>931523.67878110078</v>
      </c>
      <c r="I141" s="82">
        <f t="shared" si="7"/>
        <v>734764.33878110081</v>
      </c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8"/>
    </row>
    <row r="142" spans="3:36" x14ac:dyDescent="0.25">
      <c r="C142" s="16"/>
      <c r="D142" s="151" t="s">
        <v>45</v>
      </c>
      <c r="E142" s="147">
        <f t="shared" si="8"/>
        <v>5950.7719999999999</v>
      </c>
      <c r="F142" s="141">
        <f>SUM($E$127:E142)</f>
        <v>202710.11199999996</v>
      </c>
      <c r="G142" s="141">
        <f t="shared" si="6"/>
        <v>164415.47981716512</v>
      </c>
      <c r="H142" s="141">
        <f>SUM($G$127:G142)</f>
        <v>1095939.1585982658</v>
      </c>
      <c r="I142" s="82">
        <f t="shared" si="7"/>
        <v>893229.04659826588</v>
      </c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8"/>
    </row>
    <row r="143" spans="3:36" x14ac:dyDescent="0.25">
      <c r="C143" s="16"/>
      <c r="D143" s="152" t="s">
        <v>46</v>
      </c>
      <c r="E143" s="147">
        <f t="shared" si="8"/>
        <v>5950.7719999999999</v>
      </c>
      <c r="F143" s="141">
        <f>SUM($E$127:E143)</f>
        <v>208660.88399999996</v>
      </c>
      <c r="G143" s="141">
        <f t="shared" si="6"/>
        <v>180857.02779888164</v>
      </c>
      <c r="H143" s="141">
        <f>SUM($G$127:G143)</f>
        <v>1276796.1863971474</v>
      </c>
      <c r="I143" s="82">
        <f t="shared" si="7"/>
        <v>1068135.3023971473</v>
      </c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8"/>
    </row>
    <row r="144" spans="3:36" x14ac:dyDescent="0.25">
      <c r="C144" s="16"/>
      <c r="D144" s="152" t="s">
        <v>47</v>
      </c>
      <c r="E144" s="147">
        <f t="shared" si="8"/>
        <v>5950.7719999999999</v>
      </c>
      <c r="F144" s="141">
        <f>SUM($E$127:E144)</f>
        <v>214611.65599999996</v>
      </c>
      <c r="G144" s="141">
        <f t="shared" si="6"/>
        <v>198942.73057876981</v>
      </c>
      <c r="H144" s="141">
        <f>SUM($G$127:G144)</f>
        <v>1475738.9169759173</v>
      </c>
      <c r="I144" s="82">
        <f t="shared" si="7"/>
        <v>1261127.2609759173</v>
      </c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8"/>
    </row>
    <row r="145" spans="3:22" x14ac:dyDescent="0.25">
      <c r="C145" s="16"/>
      <c r="D145" s="152" t="s">
        <v>48</v>
      </c>
      <c r="E145" s="147">
        <f t="shared" si="8"/>
        <v>5950.7719999999999</v>
      </c>
      <c r="F145" s="141">
        <f>SUM($E$127:E145)</f>
        <v>220562.42799999996</v>
      </c>
      <c r="G145" s="141">
        <f t="shared" si="6"/>
        <v>218837.00363664678</v>
      </c>
      <c r="H145" s="141">
        <f>SUM($G$127:G145)</f>
        <v>1694575.9206125641</v>
      </c>
      <c r="I145" s="82">
        <f t="shared" si="7"/>
        <v>1474013.492612564</v>
      </c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8"/>
    </row>
    <row r="146" spans="3:22" x14ac:dyDescent="0.25">
      <c r="C146" s="16"/>
      <c r="D146" s="152" t="s">
        <v>49</v>
      </c>
      <c r="E146" s="147">
        <f t="shared" si="8"/>
        <v>5950.7719999999999</v>
      </c>
      <c r="F146" s="141">
        <f>SUM($E$127:E146)</f>
        <v>226513.19999999995</v>
      </c>
      <c r="G146" s="141">
        <f t="shared" si="6"/>
        <v>240720.70400031147</v>
      </c>
      <c r="H146" s="141">
        <f>SUM($G$127:G146)</f>
        <v>1935296.6246128755</v>
      </c>
      <c r="I146" s="82">
        <f t="shared" si="7"/>
        <v>1708783.4246128756</v>
      </c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8"/>
    </row>
    <row r="147" spans="3:22" x14ac:dyDescent="0.25">
      <c r="C147" s="16"/>
      <c r="D147" s="152" t="s">
        <v>50</v>
      </c>
      <c r="E147" s="147">
        <f t="shared" si="8"/>
        <v>5950.7719999999999</v>
      </c>
      <c r="F147" s="141">
        <f>SUM($E$127:E147)</f>
        <v>232463.97199999995</v>
      </c>
      <c r="G147" s="141">
        <f t="shared" si="6"/>
        <v>264792.77440034261</v>
      </c>
      <c r="H147" s="141">
        <f>SUM($G$127:G147)</f>
        <v>2200089.399013218</v>
      </c>
      <c r="I147" s="82">
        <f t="shared" si="7"/>
        <v>1967625.4270132179</v>
      </c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8"/>
    </row>
    <row r="148" spans="3:22" x14ac:dyDescent="0.25">
      <c r="C148" s="16"/>
      <c r="D148" s="152" t="s">
        <v>51</v>
      </c>
      <c r="E148" s="147">
        <f t="shared" si="8"/>
        <v>5950.7719999999999</v>
      </c>
      <c r="F148" s="141">
        <f>SUM($E$127:E148)</f>
        <v>238414.74399999995</v>
      </c>
      <c r="G148" s="141">
        <f t="shared" si="6"/>
        <v>291272.05184037687</v>
      </c>
      <c r="H148" s="141">
        <f>SUM($G$127:G148)</f>
        <v>2491361.450853595</v>
      </c>
      <c r="I148" s="82">
        <f t="shared" si="7"/>
        <v>2252946.7068535951</v>
      </c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8"/>
    </row>
    <row r="149" spans="3:22" x14ac:dyDescent="0.25">
      <c r="C149" s="16"/>
      <c r="D149" s="152" t="s">
        <v>52</v>
      </c>
      <c r="E149" s="147">
        <f t="shared" si="8"/>
        <v>5950.7719999999999</v>
      </c>
      <c r="F149" s="141">
        <f>SUM($E$127:E149)</f>
        <v>244365.51599999995</v>
      </c>
      <c r="G149" s="141">
        <f t="shared" si="6"/>
        <v>320399.25702441455</v>
      </c>
      <c r="H149" s="141">
        <f>SUM($G$127:G149)</f>
        <v>2811760.7078780094</v>
      </c>
      <c r="I149" s="82">
        <f t="shared" si="7"/>
        <v>2567395.1918780096</v>
      </c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8"/>
    </row>
    <row r="150" spans="3:22" ht="15.75" thickBot="1" x14ac:dyDescent="0.3">
      <c r="C150" s="16"/>
      <c r="D150" s="153" t="s">
        <v>53</v>
      </c>
      <c r="E150" s="148">
        <f t="shared" si="8"/>
        <v>5950.7719999999999</v>
      </c>
      <c r="F150" s="145">
        <f>SUM($E$127:E150)</f>
        <v>250316.28799999994</v>
      </c>
      <c r="G150" s="145">
        <f t="shared" si="6"/>
        <v>352439.18272685597</v>
      </c>
      <c r="H150" s="145">
        <f>SUM($G$127:G150)</f>
        <v>3164199.8906048653</v>
      </c>
      <c r="I150" s="146">
        <f t="shared" si="7"/>
        <v>2913883.6026048651</v>
      </c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8"/>
    </row>
    <row r="151" spans="3:22" x14ac:dyDescent="0.25">
      <c r="C151" s="16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8"/>
    </row>
    <row r="152" spans="3:22" ht="15.75" thickBot="1" x14ac:dyDescent="0.3">
      <c r="C152" s="16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8"/>
    </row>
    <row r="153" spans="3:22" ht="15.75" thickBot="1" x14ac:dyDescent="0.3">
      <c r="C153" s="16"/>
      <c r="D153" s="154" t="s">
        <v>65</v>
      </c>
      <c r="E153" s="155"/>
      <c r="F153" s="17"/>
      <c r="G153" s="156"/>
      <c r="H153" s="157" t="s">
        <v>66</v>
      </c>
      <c r="I153" s="158">
        <f>I150</f>
        <v>2913883.6026048651</v>
      </c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8"/>
    </row>
    <row r="154" spans="3:22" ht="15.75" thickBot="1" x14ac:dyDescent="0.3">
      <c r="C154" s="19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1"/>
    </row>
  </sheetData>
  <mergeCells count="21">
    <mergeCell ref="D153:E153"/>
    <mergeCell ref="Z129:AJ130"/>
    <mergeCell ref="Z131:AJ140"/>
    <mergeCell ref="L95:U97"/>
    <mergeCell ref="L94:U94"/>
    <mergeCell ref="C123:V124"/>
    <mergeCell ref="G94:I94"/>
    <mergeCell ref="G93:I93"/>
    <mergeCell ref="G95:I95"/>
    <mergeCell ref="C76:V77"/>
    <mergeCell ref="H81:Q82"/>
    <mergeCell ref="C90:V91"/>
    <mergeCell ref="Z32:AK50"/>
    <mergeCell ref="C54:V55"/>
    <mergeCell ref="D66:I66"/>
    <mergeCell ref="D67:I70"/>
    <mergeCell ref="E3:J4"/>
    <mergeCell ref="C8:V9"/>
    <mergeCell ref="D23:I23"/>
    <mergeCell ref="D24:I27"/>
    <mergeCell ref="C32:V33"/>
  </mergeCells>
  <phoneticPr fontId="10" type="noConversion"/>
  <conditionalFormatting sqref="D13">
    <cfRule type="cellIs" dxfId="13" priority="39" operator="between">
      <formula>$P$2</formula>
      <formula>$P$2</formula>
    </cfRule>
  </conditionalFormatting>
  <conditionalFormatting sqref="D14">
    <cfRule type="cellIs" dxfId="12" priority="38" operator="between">
      <formula>$P$3</formula>
      <formula>$P$3</formula>
    </cfRule>
  </conditionalFormatting>
  <conditionalFormatting sqref="D15">
    <cfRule type="cellIs" dxfId="11" priority="37" operator="between">
      <formula>$P$4</formula>
      <formula>$P$4</formula>
    </cfRule>
  </conditionalFormatting>
  <conditionalFormatting sqref="D16">
    <cfRule type="cellIs" dxfId="10" priority="36" operator="between">
      <formula>$P$5</formula>
      <formula>$P$5</formula>
    </cfRule>
  </conditionalFormatting>
  <conditionalFormatting sqref="D17">
    <cfRule type="cellIs" dxfId="9" priority="35" operator="between">
      <formula>$P$6</formula>
      <formula>$P$6</formula>
    </cfRule>
  </conditionalFormatting>
  <conditionalFormatting sqref="E13:E1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G1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G1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G1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I1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9:E6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:F8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7:I15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Dimensionnement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billel abbas</dc:creator>
  <cp:lastModifiedBy>billel abbas</cp:lastModifiedBy>
  <dcterms:created xsi:type="dcterms:W3CDTF">2024-12-13T15:25:36Z</dcterms:created>
  <dcterms:modified xsi:type="dcterms:W3CDTF">2024-12-16T15:43:18Z</dcterms:modified>
</cp:coreProperties>
</file>