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firstSheet="2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G22" i="28" l="1"/>
  <c r="G12" i="28"/>
  <c r="F20" i="28" l="1"/>
  <c r="B3" i="28"/>
  <c r="B1" i="28" l="1"/>
  <c r="B2" i="28" l="1"/>
  <c r="E2" i="28" l="1"/>
  <c r="C1" i="28"/>
  <c r="D2" i="28" l="1"/>
  <c r="F21" i="28"/>
  <c r="F19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D11" i="28" l="1"/>
  <c r="D12" i="28"/>
  <c r="D13" i="28"/>
  <c r="D14" i="28"/>
  <c r="D10" i="28"/>
  <c r="D9" i="28"/>
  <c r="G8" i="28"/>
  <c r="G9" i="28"/>
  <c r="G10" i="28"/>
  <c r="G11" i="28"/>
  <c r="G13" i="28"/>
  <c r="G14" i="28"/>
  <c r="G15" i="28"/>
  <c r="G16" i="28"/>
  <c r="G17" i="28"/>
  <c r="G18" i="28"/>
  <c r="G21" i="28"/>
  <c r="G24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G19" i="28" s="1"/>
  <c r="E27" i="25"/>
  <c r="E23" i="25"/>
  <c r="G20" i="28" l="1"/>
  <c r="D27" i="25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<sst xmlns="http://schemas.openxmlformats.org/spreadsheetml/2006/main" count="259" uniqueCount="171">
  <si>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</si>
  <si>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</si>
  <si>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</si>
  <si>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</si>
  <si>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</si>
  <si>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</si>
  <si>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</si>
  <si>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</si>
  <si>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</si>
  <si>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</si>
  <si>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</si>
  <si>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</si>
  <si>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</si>
  <si>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</si>
  <si>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</si>
  <si>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</si>
  <si>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</si>
  <si>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</si>
  <si>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</si>
  <si>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</si>
  <si>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</si>
  <si>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</si>
  <si>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</si>
  <si>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</si>
  <si>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</si>
  <si>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</si>
  <si>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</si>
  <si>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</si>
  <si>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</si>
  <si>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</si>
  <si>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</si>
  <si>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</si>
  <si>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</si>
  <si>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</si>
  <si>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</si>
  <si>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</si>
  <si>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</si>
  <si>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</si>
  <si>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</si>
  <si>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</si>
  <si>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</si>
  <si>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</si>
  <si>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</si>
  <si>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</si>
  <si>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</si>
  <si>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</si>
  <si>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</si>
  <si>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</si>
  <si>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</si>
  <si>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</si>
  <si>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</si>
  <si>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</si>
  <si>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</si>
  <si>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</si>
  <si>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</si>
  <si>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</si>
  <si>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</si>
  <si>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</si>
  <si>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</si>
  <si>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</si>
  <si>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</si>
  <si>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</si>
  <si>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</si>
  <si>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</si>
  <si>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</si>
  <si>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</si>
  <si>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</si>
  <si>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</si>
  <si>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</si>
  <si>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</si>
  <si>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</si>
  <si>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</si>
  <si>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</si>
  <si>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</si>
  <si>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</si>
  <si>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</si>
  <si>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</si>
  <si>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</si>
  <si>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</si>
  <si>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</si>
  <si>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</si>
  <si>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</si>
  <si>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</si>
  <si>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</si>
  <si>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</si>
  <si>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</si>
  <si>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</si>
  <si>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</si>
  <si>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</si>
  <si>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</si>
  <si>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</si>
  <si>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</si>
  <si>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</si>
  <si>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</si>
  <si>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</si>
  <si>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</si>
  <si>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</si>
  <si>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</si>
  <si>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</si>
  <si>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</si>
  <si>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Проценты</t>
  </si>
  <si>
    <t>6#ОО;0#НН</t>
  </si>
  <si>
    <t>10#ОО;0#НН</t>
  </si>
  <si>
    <t>Исполнитель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</si>
  <si>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</si>
  <si>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</si>
  <si>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</si>
  <si>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</si>
  <si>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</si>
  <si>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</si>
  <si>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</si>
  <si>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</si>
  <si>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</si>
  <si>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</si>
  <si>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</si>
  <si>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</si>
  <si>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</si>
  <si>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</si>
  <si>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</si>
  <si>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</si>
  <si>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</si>
  <si>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</si>
  <si>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</si>
  <si>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</si>
  <si>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</si>
  <si>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</si>
  <si>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</si>
  <si>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</si>
  <si>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</si>
  <si>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</si>
  <si>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</si>
  <si>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</si>
  <si>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</si>
  <si>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</si>
  <si>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</si>
  <si>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</si>
  <si>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</si>
  <si>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</si>
  <si>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</si>
  <si>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</si>
  <si>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</si>
  <si>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</si>
  <si>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</si>
  <si>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</si>
  <si>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</si>
  <si>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</si>
  <si>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</si>
  <si>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</si>
  <si>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</si>
  <si>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</si>
  <si>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</si>
  <si>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</si>
  <si>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</si>
  <si>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</si>
  <si>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</si>
  <si>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</si>
  <si>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</si>
  <si>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</si>
  <si>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</si>
  <si>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</si>
  <si>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</si>
  <si>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</si>
  <si>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Аналитик1</t>
  </si>
  <si>
    <t>Разработчик1</t>
  </si>
  <si>
    <t>ГруппаЦК</t>
  </si>
  <si>
    <t>Таблица задач</t>
  </si>
  <si>
    <t>Таблица скоринга</t>
  </si>
  <si>
    <t>Группа ЦК</t>
  </si>
  <si>
    <t>13;16</t>
  </si>
  <si>
    <t>13;10#ОО</t>
  </si>
  <si>
    <t>Тестировщик1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</si>
</sst>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</cellStyleXfs>
  <cellXfs count="110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6" fillId="18" borderId="1" xfId="3" applyBorder="1" applyAlignment="1">
      <alignment vertical="justify"/>
    </xf>
    <xf numFmtId="0" fontId="16" fillId="9" borderId="1" xfId="1" applyFill="1" applyBorder="1" applyAlignment="1">
      <alignment vertical="justify"/>
    </xf>
    <xf numFmtId="0" fontId="0" fillId="17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2" fillId="0" borderId="0" xfId="0" applyFont="1" applyFill="1" applyBorder="1" applyAlignment="1">
      <alignment vertical="center" wrapText="1"/>
    </xf>
    <xf numFmtId="0" fontId="15" fillId="14" borderId="7" xfId="0" applyFont="1" applyFill="1" applyBorder="1" applyAlignment="1">
      <alignment horizontal="center" vertical="top" wrapText="1"/>
    </xf>
    <xf numFmtId="0" fontId="1" fillId="15" borderId="8" xfId="0" applyFont="1" applyFill="1" applyBorder="1" applyAlignment="1">
      <alignment vertical="justify"/>
    </xf>
    <xf numFmtId="0" fontId="1" fillId="15" borderId="9" xfId="0" applyFont="1" applyFill="1" applyBorder="1" applyAlignment="1">
      <alignment vertical="justify"/>
    </xf>
    <xf numFmtId="1" fontId="1" fillId="15" borderId="9" xfId="0" applyNumberFormat="1" applyFont="1" applyFill="1" applyBorder="1" applyAlignment="1">
      <alignment vertical="justify"/>
    </xf>
    <xf numFmtId="0" fontId="1" fillId="15" borderId="7" xfId="0" applyFont="1" applyFill="1" applyBorder="1" applyAlignment="1">
      <alignment vertical="justify"/>
    </xf>
    <xf numFmtId="0" fontId="1" fillId="0" borderId="8" xfId="0" applyFont="1" applyBorder="1" applyAlignment="1">
      <alignment vertical="justify"/>
    </xf>
    <xf numFmtId="0" fontId="1" fillId="0" borderId="9" xfId="0" applyFont="1" applyBorder="1" applyAlignment="1">
      <alignment vertical="justify"/>
    </xf>
    <xf numFmtId="1" fontId="1" fillId="0" borderId="9" xfId="0" applyNumberFormat="1" applyFont="1" applyBorder="1" applyAlignment="1">
      <alignment vertical="justify"/>
    </xf>
    <xf numFmtId="0" fontId="1" fillId="0" borderId="7" xfId="0" applyFont="1" applyBorder="1" applyAlignment="1">
      <alignment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" fillId="8" borderId="0" xfId="0" applyFont="1" applyFill="1" applyBorder="1" applyAlignment="1">
      <alignment vertical="justify"/>
    </xf>
  </cellXfs>
  <cellStyles count="4">
    <cellStyle name="20% — акцент1" xfId="3" builtinId="30"/>
    <cellStyle name="20% — акцент3" xfId="1" builtinId="38"/>
    <cellStyle name="40% — акцент3" xfId="2" builtinId="39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Оценка!D11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4" zoomScale="85" zoomScaleNormal="85" workbookViewId="0">
      <selection activeCell="D12" sqref="D12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5"/>
      <c r="F1" s="75"/>
      <c r="Q1" s="5"/>
    </row>
    <row r="2" spans="1:17" s="4" customFormat="1" ht="30" x14ac:dyDescent="0.25">
      <c r="B2" s="20" t="s">
        <v>49</v>
      </c>
      <c r="C2" s="66" t="s">
        <v>55</v>
      </c>
      <c r="F2" s="75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104</v>
      </c>
      <c r="C6" s="66" t="s">
        <v>107</v>
      </c>
      <c r="P6" s="5"/>
    </row>
    <row r="7" spans="1:17" s="75" customFormat="1" ht="30" x14ac:dyDescent="0.25">
      <c r="B7" s="20" t="s">
        <v>112</v>
      </c>
      <c r="C7" s="88" t="s">
        <v>114</v>
      </c>
      <c r="P7" s="5"/>
    </row>
    <row r="8" spans="1:17" s="75" customFormat="1" x14ac:dyDescent="0.25">
      <c r="B8" s="20" t="s">
        <v>161</v>
      </c>
      <c r="C8" s="86"/>
      <c r="P8" s="5"/>
    </row>
    <row r="9" spans="1:17" s="75" customFormat="1" x14ac:dyDescent="0.25">
      <c r="P9" s="5"/>
    </row>
    <row r="10" spans="1:17" s="4" customFormat="1" ht="60" x14ac:dyDescent="0.25">
      <c r="A10" s="99" t="s">
        <v>50</v>
      </c>
      <c r="B10" s="99"/>
      <c r="C10" s="99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102" t="s">
        <v>53</v>
      </c>
      <c r="B11" s="12" t="s">
        <v>11</v>
      </c>
      <c r="C11" s="30" t="s">
        <v>20</v>
      </c>
      <c r="D11" s="39">
        <v>48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0.29813664596273293</v>
      </c>
      <c r="I11" s="16" t="s">
        <v>8</v>
      </c>
      <c r="J11" s="41">
        <f>D23/8</f>
        <v>20.125</v>
      </c>
      <c r="P11" s="5"/>
    </row>
    <row r="12" spans="1:17" s="4" customFormat="1" ht="30" customHeight="1" x14ac:dyDescent="0.25">
      <c r="A12" s="102"/>
      <c r="B12" s="100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3.1055900621118012E-2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102"/>
      <c r="B13" s="100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3.1055900621118012E-2</v>
      </c>
      <c r="I13" s="17" t="s">
        <v>12</v>
      </c>
      <c r="J13" s="42">
        <f>SUM(J11:J12)</f>
        <v>30.125</v>
      </c>
      <c r="P13" s="5"/>
    </row>
    <row r="14" spans="1:17" s="4" customFormat="1" ht="30" customHeight="1" x14ac:dyDescent="0.25">
      <c r="A14" s="102"/>
      <c r="B14" s="100" t="s">
        <v>5</v>
      </c>
      <c r="C14" s="68" t="s">
        <v>24</v>
      </c>
      <c r="D14" s="40">
        <v>5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3.1055900621118012E-2</v>
      </c>
      <c r="I14" s="16" t="s">
        <v>14</v>
      </c>
      <c r="J14" s="43">
        <f>J13*13000</f>
        <v>391625</v>
      </c>
      <c r="Q14" s="5"/>
    </row>
    <row r="15" spans="1:17" s="4" customFormat="1" x14ac:dyDescent="0.25">
      <c r="A15" s="102"/>
      <c r="B15" s="100"/>
      <c r="C15" s="30" t="s">
        <v>6</v>
      </c>
      <c r="D15" s="39">
        <v>5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3.1055900621118012E-2</v>
      </c>
      <c r="I15" s="16"/>
      <c r="J15" s="41"/>
      <c r="Q15" s="5"/>
    </row>
    <row r="16" spans="1:17" s="4" customFormat="1" ht="25.5" x14ac:dyDescent="0.25">
      <c r="A16" s="102"/>
      <c r="B16" s="100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1.2422360248447204E-2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102"/>
      <c r="B17" s="100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3.1055900621118012E-2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102"/>
      <c r="B18" s="100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9.3167701863354033E-2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102"/>
      <c r="B19" s="100"/>
      <c r="C19" s="30" t="s">
        <v>30</v>
      </c>
      <c r="D19" s="39">
        <v>5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3.1055900621118012E-2</v>
      </c>
      <c r="Q19" s="5"/>
    </row>
    <row r="20" spans="1:17" s="4" customFormat="1" x14ac:dyDescent="0.25">
      <c r="A20" s="102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0.14906832298136646</v>
      </c>
      <c r="Q20" s="5"/>
    </row>
    <row r="21" spans="1:17" s="4" customFormat="1" x14ac:dyDescent="0.25">
      <c r="A21" s="102"/>
      <c r="B21" s="100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0.21739130434782608</v>
      </c>
      <c r="Q21" s="5"/>
    </row>
    <row r="22" spans="1:17" s="4" customFormat="1" x14ac:dyDescent="0.25">
      <c r="A22" s="102"/>
      <c r="B22" s="100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4.3478260869565216E-2</v>
      </c>
      <c r="Q22" s="5"/>
    </row>
    <row r="23" spans="1:17" s="4" customFormat="1" x14ac:dyDescent="0.25">
      <c r="A23" s="102"/>
      <c r="B23" s="9"/>
      <c r="C23" s="9" t="s">
        <v>48</v>
      </c>
      <c r="D23" s="39">
        <f t="array" ref="D23">SUM(ROUND(D11:D22,0))</f>
        <v>161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101" t="s">
        <v>0</v>
      </c>
      <c r="B24" s="101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101"/>
      <c r="B25" s="101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101"/>
      <c r="B26" s="101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101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241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B58" sqref="B5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106" t="s">
        <v>65</v>
      </c>
      <c r="D6" s="107"/>
      <c r="E6" s="107"/>
      <c r="F6" s="107"/>
      <c r="G6" s="107"/>
      <c r="H6" s="108"/>
      <c r="I6" s="105" t="s">
        <v>55</v>
      </c>
      <c r="J6" s="105"/>
      <c r="K6" s="105"/>
      <c r="L6" s="105"/>
      <c r="M6" s="105"/>
      <c r="N6" s="105"/>
    </row>
    <row r="7" spans="1:15" x14ac:dyDescent="0.25">
      <c r="A7" s="45"/>
      <c r="B7" s="60" t="s">
        <v>74</v>
      </c>
      <c r="C7" s="105" t="s">
        <v>66</v>
      </c>
      <c r="D7" s="105"/>
      <c r="E7" s="105" t="s">
        <v>67</v>
      </c>
      <c r="F7" s="105"/>
      <c r="G7" s="105" t="s">
        <v>68</v>
      </c>
      <c r="H7" s="105"/>
      <c r="I7" s="105" t="s">
        <v>66</v>
      </c>
      <c r="J7" s="105"/>
      <c r="K7" s="105" t="s">
        <v>55</v>
      </c>
      <c r="L7" s="105"/>
      <c r="M7" s="105" t="s">
        <v>69</v>
      </c>
      <c r="N7" s="105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104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104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104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104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104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104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104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104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104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104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103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103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103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83" t="s">
        <v>104</v>
      </c>
      <c r="B27" s="84" t="s">
        <v>112</v>
      </c>
    </row>
    <row r="28" spans="1:16" x14ac:dyDescent="0.25">
      <c r="A28" s="81" t="s">
        <v>105</v>
      </c>
      <c r="B28" s="82" t="s">
        <v>113</v>
      </c>
    </row>
    <row r="29" spans="1:16" x14ac:dyDescent="0.25">
      <c r="A29" s="87" t="s">
        <v>106</v>
      </c>
      <c r="B29" s="82" t="s">
        <v>114</v>
      </c>
    </row>
    <row r="30" spans="1:16" ht="30" x14ac:dyDescent="0.25">
      <c r="A30" s="81" t="s">
        <v>107</v>
      </c>
      <c r="B30" s="82" t="s">
        <v>115</v>
      </c>
    </row>
    <row r="31" spans="1:16" x14ac:dyDescent="0.25">
      <c r="A31" s="81" t="s">
        <v>108</v>
      </c>
      <c r="B31" s="82" t="s">
        <v>116</v>
      </c>
    </row>
    <row r="32" spans="1:16" x14ac:dyDescent="0.25">
      <c r="A32" s="81" t="s">
        <v>109</v>
      </c>
      <c r="B32" s="82" t="s">
        <v>117</v>
      </c>
    </row>
    <row r="33" spans="1:2" x14ac:dyDescent="0.25">
      <c r="A33" s="81" t="s">
        <v>110</v>
      </c>
      <c r="B33" s="82" t="s">
        <v>118</v>
      </c>
    </row>
    <row r="34" spans="1:2" x14ac:dyDescent="0.25">
      <c r="A34" s="81" t="s">
        <v>111</v>
      </c>
      <c r="B34" s="82" t="s">
        <v>119</v>
      </c>
    </row>
    <row r="35" spans="1:2" x14ac:dyDescent="0.25">
      <c r="B35" s="82" t="s">
        <v>120</v>
      </c>
    </row>
    <row r="36" spans="1:2" x14ac:dyDescent="0.25">
      <c r="B36" s="82" t="s">
        <v>121</v>
      </c>
    </row>
    <row r="37" spans="1:2" ht="30" x14ac:dyDescent="0.25">
      <c r="B37" s="82" t="s">
        <v>122</v>
      </c>
    </row>
    <row r="38" spans="1:2" ht="30" x14ac:dyDescent="0.25">
      <c r="B38" s="82" t="s">
        <v>123</v>
      </c>
    </row>
    <row r="39" spans="1:2" ht="30" x14ac:dyDescent="0.25">
      <c r="B39" s="82" t="s">
        <v>124</v>
      </c>
    </row>
    <row r="40" spans="1:2" x14ac:dyDescent="0.25">
      <c r="B40" s="82" t="s">
        <v>125</v>
      </c>
    </row>
    <row r="41" spans="1:2" ht="30" x14ac:dyDescent="0.25">
      <c r="B41" s="82" t="s">
        <v>126</v>
      </c>
    </row>
    <row r="42" spans="1:2" x14ac:dyDescent="0.25">
      <c r="B42" s="82" t="s">
        <v>127</v>
      </c>
    </row>
    <row r="43" spans="1:2" x14ac:dyDescent="0.25">
      <c r="B43" s="82" t="s">
        <v>128</v>
      </c>
    </row>
    <row r="44" spans="1:2" x14ac:dyDescent="0.25">
      <c r="B44" s="82" t="s">
        <v>129</v>
      </c>
    </row>
    <row r="45" spans="1:2" x14ac:dyDescent="0.25">
      <c r="B45" s="82" t="s">
        <v>130</v>
      </c>
    </row>
    <row r="46" spans="1:2" x14ac:dyDescent="0.25">
      <c r="B46" s="82" t="s">
        <v>131</v>
      </c>
    </row>
    <row r="47" spans="1:2" x14ac:dyDescent="0.25">
      <c r="B47" s="82" t="s">
        <v>132</v>
      </c>
    </row>
    <row r="48" spans="1:2" x14ac:dyDescent="0.25">
      <c r="B48" s="82" t="s">
        <v>133</v>
      </c>
    </row>
    <row r="49" spans="2:2" x14ac:dyDescent="0.25">
      <c r="B49" s="82" t="s">
        <v>134</v>
      </c>
    </row>
    <row r="50" spans="2:2" x14ac:dyDescent="0.25">
      <c r="B50" s="82" t="s">
        <v>135</v>
      </c>
    </row>
    <row r="51" spans="2:2" x14ac:dyDescent="0.25">
      <c r="B51" s="82" t="s">
        <v>136</v>
      </c>
    </row>
    <row r="52" spans="2:2" x14ac:dyDescent="0.25">
      <c r="B52" s="82" t="s">
        <v>137</v>
      </c>
    </row>
    <row r="53" spans="2:2" ht="45" x14ac:dyDescent="0.25">
      <c r="B53" s="82" t="s">
        <v>138</v>
      </c>
    </row>
    <row r="54" spans="2:2" x14ac:dyDescent="0.25">
      <c r="B54" s="82" t="s">
        <v>139</v>
      </c>
    </row>
    <row r="55" spans="2:2" x14ac:dyDescent="0.25">
      <c r="B55" s="82" t="s">
        <v>140</v>
      </c>
    </row>
    <row r="56" spans="2:2" x14ac:dyDescent="0.25">
      <c r="B56" s="82" t="s">
        <v>111</v>
      </c>
    </row>
    <row r="57" spans="2:2" x14ac:dyDescent="0.25">
      <c r="B57" s="82" t="s">
        <v>141</v>
      </c>
    </row>
    <row r="58" spans="2:2" x14ac:dyDescent="0.25">
      <c r="B58" s="82" t="s">
        <v>142</v>
      </c>
    </row>
    <row r="59" spans="2:2" x14ac:dyDescent="0.25">
      <c r="B59" s="82" t="s">
        <v>143</v>
      </c>
    </row>
    <row r="60" spans="2:2" x14ac:dyDescent="0.25">
      <c r="B60" s="82" t="s">
        <v>144</v>
      </c>
    </row>
    <row r="61" spans="2:2" x14ac:dyDescent="0.25">
      <c r="B61" s="82" t="s">
        <v>145</v>
      </c>
    </row>
    <row r="62" spans="2:2" x14ac:dyDescent="0.25">
      <c r="B62" s="82" t="s">
        <v>146</v>
      </c>
    </row>
    <row r="63" spans="2:2" x14ac:dyDescent="0.25">
      <c r="B63" s="82" t="s">
        <v>147</v>
      </c>
    </row>
    <row r="64" spans="2:2" x14ac:dyDescent="0.25">
      <c r="B64" s="82" t="s">
        <v>148</v>
      </c>
    </row>
    <row r="65" spans="2:2" ht="30" x14ac:dyDescent="0.25">
      <c r="B65" s="82" t="s">
        <v>149</v>
      </c>
    </row>
    <row r="66" spans="2:2" x14ac:dyDescent="0.25">
      <c r="B66" s="82" t="s">
        <v>150</v>
      </c>
    </row>
    <row r="67" spans="2:2" ht="30" x14ac:dyDescent="0.25">
      <c r="B67" s="82" t="s">
        <v>151</v>
      </c>
    </row>
    <row r="68" spans="2:2" x14ac:dyDescent="0.25">
      <c r="B68" s="82" t="s">
        <v>152</v>
      </c>
    </row>
    <row r="69" spans="2:2" x14ac:dyDescent="0.25">
      <c r="B69" s="82" t="s">
        <v>153</v>
      </c>
    </row>
    <row r="70" spans="2:2" x14ac:dyDescent="0.25">
      <c r="B70" s="82" t="s">
        <v>154</v>
      </c>
    </row>
    <row r="71" spans="2:2" x14ac:dyDescent="0.25">
      <c r="B71" s="82" t="s">
        <v>155</v>
      </c>
    </row>
    <row r="72" spans="2:2" ht="30" x14ac:dyDescent="0.25">
      <c r="B72" s="82" t="s">
        <v>156</v>
      </c>
    </row>
    <row r="73" spans="2:2" x14ac:dyDescent="0.25">
      <c r="B73" s="82" t="s">
        <v>157</v>
      </c>
    </row>
    <row r="74" spans="2:2" x14ac:dyDescent="0.25">
      <c r="B74" s="82" t="s">
        <v>158</v>
      </c>
    </row>
    <row r="75" spans="2:2" ht="30" x14ac:dyDescent="0.25">
      <c r="B75" s="82" t="s">
        <v>159</v>
      </c>
    </row>
    <row r="76" spans="2:2" ht="30" x14ac:dyDescent="0.25">
      <c r="B76" s="82" t="s">
        <v>160</v>
      </c>
    </row>
  </sheetData>
  <mergeCells count="14">
    <mergeCell ref="I6:N6"/>
    <mergeCell ref="C7:D7"/>
    <mergeCell ref="E7:F7"/>
    <mergeCell ref="G7:H7"/>
    <mergeCell ref="I7:J7"/>
    <mergeCell ref="K7:L7"/>
    <mergeCell ref="M7:N7"/>
    <mergeCell ref="C6:H6"/>
    <mergeCell ref="A22:A24"/>
    <mergeCell ref="A10:A11"/>
    <mergeCell ref="A12:A13"/>
    <mergeCell ref="A14:A15"/>
    <mergeCell ref="A16:A17"/>
    <mergeCell ref="A19:A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55" zoomScaleNormal="55" workbookViewId="0">
      <selection activeCell="B8" sqref="B8"/>
    </sheetView>
  </sheetViews>
  <sheetFormatPr defaultColWidth="216.5703125" defaultRowHeight="15" x14ac:dyDescent="0.25"/>
  <cols>
    <col min="1" max="1" width="17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6.5703125" customWidth="1"/>
    <col min="9" max="9" width="16.42578125" customWidth="1"/>
    <col min="10" max="10" width="8.85546875" customWidth="1"/>
    <col min="11" max="11" width="18.5703125" customWidth="1"/>
    <col min="12" max="12" width="13.42578125" customWidth="1"/>
    <col min="13" max="13" width="10" customWidth="1"/>
    <col min="14" max="15" width="13.42578125" customWidth="1"/>
  </cols>
  <sheetData>
    <row r="1" spans="1:13" ht="60" x14ac:dyDescent="0.25">
      <c r="A1" s="20" t="s">
        <v>164</v>
      </c>
      <c r="B1" s="85" t="str">
        <f>Оценка!C6</f>
        <v>Кредиты</v>
      </c>
      <c r="C1" s="85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13" ht="30" x14ac:dyDescent="0.25">
      <c r="A2" s="20" t="s">
        <v>112</v>
      </c>
      <c r="B2" s="85" t="str">
        <f>Оценка!C7</f>
        <v>Предкредитка</v>
      </c>
      <c r="C2" s="85" t="s">
        <v>55</v>
      </c>
      <c r="D2" s="85" t="str">
        <f>IF(C2="ЦФТ","JIRACFT","JIRABIS")</f>
        <v>JIRACFT</v>
      </c>
      <c r="E2" s="85" t="str">
        <f>IF(C2="ЦФТ","25","25")</f>
        <v>25</v>
      </c>
      <c r="F2" s="4"/>
    </row>
    <row r="3" spans="1:13" x14ac:dyDescent="0.25">
      <c r="A3" s="20" t="s">
        <v>161</v>
      </c>
      <c r="B3" s="85" t="str">
        <f>IF(Оценка!C8="","",Оценка!C8)</f>
        <v/>
      </c>
      <c r="C3" s="4"/>
      <c r="E3" s="4"/>
      <c r="F3" s="4"/>
    </row>
    <row r="4" spans="1:13" x14ac:dyDescent="0.25">
      <c r="B4" s="4"/>
      <c r="C4" s="4"/>
      <c r="D4" s="4"/>
      <c r="E4" s="4"/>
      <c r="F4" s="4"/>
    </row>
    <row r="5" spans="1:13" x14ac:dyDescent="0.25">
      <c r="B5" s="4"/>
      <c r="C5" s="4"/>
      <c r="D5" s="4"/>
      <c r="E5" s="4"/>
      <c r="F5" s="4"/>
    </row>
    <row r="6" spans="1:13" x14ac:dyDescent="0.25">
      <c r="A6" s="89" t="s">
        <v>165</v>
      </c>
      <c r="B6" s="4"/>
      <c r="C6" s="4"/>
      <c r="D6" s="4"/>
      <c r="E6" s="4"/>
      <c r="F6" s="4"/>
      <c r="K6" s="44" t="s">
        <v>166</v>
      </c>
    </row>
    <row r="7" spans="1:13" ht="30" x14ac:dyDescent="0.25">
      <c r="A7" s="79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0" t="s">
        <v>98</v>
      </c>
      <c r="H7" s="80" t="s">
        <v>100</v>
      </c>
      <c r="I7" s="80" t="s">
        <v>103</v>
      </c>
      <c r="K7" s="79" t="s">
        <v>167</v>
      </c>
      <c r="L7" s="90" t="s">
        <v>112</v>
      </c>
      <c r="M7" s="79" t="s">
        <v>161</v>
      </c>
    </row>
    <row r="8" spans="1:13" ht="30" x14ac:dyDescent="0.25">
      <c r="A8" s="77">
        <v>0</v>
      </c>
      <c r="B8" s="109" t="s">
        <v>20</v>
      </c>
      <c r="C8" s="75" t="s">
        <v>82</v>
      </c>
      <c r="D8" s="76"/>
      <c r="E8" s="75">
        <v>495</v>
      </c>
      <c r="F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Аналитик1[50 %]</v>
      </c>
      <c r="G8" s="74">
        <f>Оценка!D11</f>
        <v>48</v>
      </c>
      <c r="H8" s="73">
        <v>50</v>
      </c>
      <c r="I8" s="73" t="s">
        <v>162</v>
      </c>
      <c r="K8" s="77">
        <v>20</v>
      </c>
      <c r="L8" s="77">
        <v>20</v>
      </c>
      <c r="M8" s="77">
        <v>20</v>
      </c>
    </row>
    <row r="9" spans="1:13" ht="30" x14ac:dyDescent="0.25">
      <c r="A9" s="78">
        <v>1</v>
      </c>
      <c r="B9" s="75" t="s">
        <v>22</v>
      </c>
      <c r="C9" s="75" t="s">
        <v>83</v>
      </c>
      <c r="D9" s="75">
        <f>A8</f>
        <v>0</v>
      </c>
      <c r="E9" s="75">
        <v>496</v>
      </c>
      <c r="F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9" s="74">
        <f>Оценка!D12</f>
        <v>5</v>
      </c>
      <c r="H9" s="73">
        <v>20</v>
      </c>
      <c r="I9" s="73" t="s">
        <v>162</v>
      </c>
    </row>
    <row r="10" spans="1:13" ht="30" x14ac:dyDescent="0.25">
      <c r="A10" s="77">
        <v>2</v>
      </c>
      <c r="B10" s="75" t="s">
        <v>23</v>
      </c>
      <c r="C10" s="75" t="s">
        <v>23</v>
      </c>
      <c r="D10" s="75">
        <f>A9</f>
        <v>1</v>
      </c>
      <c r="E10" s="75">
        <v>497</v>
      </c>
      <c r="F10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0" s="74">
        <f>Оценка!D13</f>
        <v>5</v>
      </c>
      <c r="H10" s="73">
        <v>20</v>
      </c>
      <c r="I10" s="73" t="s">
        <v>162</v>
      </c>
    </row>
    <row r="11" spans="1:13" ht="30" x14ac:dyDescent="0.25">
      <c r="A11" s="78">
        <v>3</v>
      </c>
      <c r="B11" s="75" t="s">
        <v>24</v>
      </c>
      <c r="C11" s="75" t="s">
        <v>84</v>
      </c>
      <c r="D11" s="75">
        <f t="shared" ref="D11:D14" si="0">A10</f>
        <v>2</v>
      </c>
      <c r="E11" s="75">
        <v>498</v>
      </c>
      <c r="F1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1" s="74">
        <f>Оценка!D14</f>
        <v>5</v>
      </c>
      <c r="H11" s="73">
        <v>20</v>
      </c>
      <c r="I11" s="73" t="s">
        <v>162</v>
      </c>
    </row>
    <row r="12" spans="1:13" ht="30" x14ac:dyDescent="0.25">
      <c r="A12" s="77">
        <v>4</v>
      </c>
      <c r="B12" s="75" t="s">
        <v>6</v>
      </c>
      <c r="C12" s="75" t="s">
        <v>6</v>
      </c>
      <c r="D12" s="75">
        <f t="shared" si="0"/>
        <v>3</v>
      </c>
      <c r="E12" s="75">
        <v>499</v>
      </c>
      <c r="F12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2" s="74">
        <f>Оценка!D15</f>
        <v>5</v>
      </c>
      <c r="H12" s="73">
        <v>20</v>
      </c>
      <c r="I12" s="73" t="s">
        <v>162</v>
      </c>
    </row>
    <row r="13" spans="1:13" ht="30" x14ac:dyDescent="0.25">
      <c r="A13" s="78">
        <v>5</v>
      </c>
      <c r="B13" s="75" t="s">
        <v>25</v>
      </c>
      <c r="C13" s="75" t="s">
        <v>85</v>
      </c>
      <c r="D13" s="75">
        <f t="shared" si="0"/>
        <v>4</v>
      </c>
      <c r="E13" s="75">
        <v>500</v>
      </c>
      <c r="F13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3" s="74">
        <f>Оценка!D16</f>
        <v>2</v>
      </c>
      <c r="H13" s="73">
        <v>20</v>
      </c>
      <c r="I13" s="73" t="s">
        <v>162</v>
      </c>
    </row>
    <row r="14" spans="1:13" ht="30" x14ac:dyDescent="0.25">
      <c r="A14" s="77">
        <v>6</v>
      </c>
      <c r="B14" s="75" t="s">
        <v>7</v>
      </c>
      <c r="C14" s="75" t="s">
        <v>7</v>
      </c>
      <c r="D14" s="75">
        <f t="shared" si="0"/>
        <v>5</v>
      </c>
      <c r="E14" s="75">
        <v>501</v>
      </c>
      <c r="F1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4" s="74">
        <f>Оценка!D17</f>
        <v>5</v>
      </c>
      <c r="H14" s="73">
        <v>20</v>
      </c>
      <c r="I14" s="73" t="s">
        <v>162</v>
      </c>
    </row>
    <row r="15" spans="1:13" ht="30" x14ac:dyDescent="0.25">
      <c r="A15" s="78">
        <v>7</v>
      </c>
      <c r="B15" s="75" t="s">
        <v>29</v>
      </c>
      <c r="C15" s="75" t="s">
        <v>86</v>
      </c>
      <c r="D15" s="75" t="s">
        <v>99</v>
      </c>
      <c r="E15" s="75">
        <v>502</v>
      </c>
      <c r="F15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5" s="74">
        <f>Оценка!D18</f>
        <v>15</v>
      </c>
      <c r="H15" s="73">
        <v>20</v>
      </c>
      <c r="I15" s="73" t="s">
        <v>162</v>
      </c>
    </row>
    <row r="16" spans="1:13" ht="30" x14ac:dyDescent="0.25">
      <c r="A16" s="77">
        <v>8</v>
      </c>
      <c r="B16" s="75" t="s">
        <v>32</v>
      </c>
      <c r="C16" s="75" t="s">
        <v>88</v>
      </c>
      <c r="D16" s="75">
        <v>14</v>
      </c>
      <c r="E16" s="75">
        <v>504</v>
      </c>
      <c r="F16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6" s="74">
        <f>Оценка!D20</f>
        <v>24</v>
      </c>
      <c r="H16" s="73">
        <v>20</v>
      </c>
      <c r="I16" s="73" t="s">
        <v>162</v>
      </c>
    </row>
    <row r="17" spans="1:9" ht="30" x14ac:dyDescent="0.25">
      <c r="A17" s="78">
        <v>9</v>
      </c>
      <c r="B17" s="75" t="s">
        <v>97</v>
      </c>
      <c r="C17" s="75" t="s">
        <v>89</v>
      </c>
      <c r="D17" s="76" t="s">
        <v>102</v>
      </c>
      <c r="E17" s="75">
        <v>505</v>
      </c>
      <c r="F17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7" s="74">
        <f>Оценка!D21</f>
        <v>35</v>
      </c>
      <c r="H17" s="73">
        <v>20</v>
      </c>
      <c r="I17" s="73" t="s">
        <v>162</v>
      </c>
    </row>
    <row r="18" spans="1:9" ht="30" x14ac:dyDescent="0.25">
      <c r="A18" s="77">
        <v>10</v>
      </c>
      <c r="B18" s="75" t="s">
        <v>16</v>
      </c>
      <c r="C18" s="75" t="s">
        <v>16</v>
      </c>
      <c r="D18" s="75">
        <v>8</v>
      </c>
      <c r="E18" s="75">
        <v>506</v>
      </c>
      <c r="F1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8" s="74">
        <f>Оценка!D22</f>
        <v>7</v>
      </c>
      <c r="H18" s="73">
        <v>20</v>
      </c>
      <c r="I18" s="73" t="s">
        <v>162</v>
      </c>
    </row>
    <row r="19" spans="1:9" ht="45" x14ac:dyDescent="0.25">
      <c r="A19" s="78">
        <v>11</v>
      </c>
      <c r="B19" s="75" t="s">
        <v>38</v>
      </c>
      <c r="C19" s="75" t="s">
        <v>91</v>
      </c>
      <c r="D19" s="75" t="s">
        <v>169</v>
      </c>
      <c r="E19" s="75">
        <v>510</v>
      </c>
      <c r="F1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9" s="74">
        <f>Оценка!D26</f>
        <v>32</v>
      </c>
      <c r="H19" s="73">
        <v>20</v>
      </c>
      <c r="I19" s="73" t="s">
        <v>162</v>
      </c>
    </row>
    <row r="20" spans="1:9" ht="30" x14ac:dyDescent="0.25">
      <c r="A20" s="78">
        <v>12</v>
      </c>
      <c r="B20" s="95" t="s">
        <v>35</v>
      </c>
      <c r="C20" s="96" t="s">
        <v>90</v>
      </c>
      <c r="D20" s="96" t="s">
        <v>101</v>
      </c>
      <c r="E20" s="96">
        <v>508</v>
      </c>
      <c r="F20" s="96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Разработчик1[20 %]</v>
      </c>
      <c r="G20" s="97">
        <f>Оценка!D24</f>
        <v>8</v>
      </c>
      <c r="H20" s="96">
        <v>20</v>
      </c>
      <c r="I20" s="98" t="s">
        <v>163</v>
      </c>
    </row>
    <row r="21" spans="1:9" ht="30" x14ac:dyDescent="0.25">
      <c r="A21" s="77">
        <v>13</v>
      </c>
      <c r="B21" s="91" t="s">
        <v>37</v>
      </c>
      <c r="C21" s="92" t="s">
        <v>95</v>
      </c>
      <c r="D21" s="92">
        <v>6</v>
      </c>
      <c r="E21" s="92">
        <v>509</v>
      </c>
      <c r="F21" s="92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Разработчик1[50 %]</v>
      </c>
      <c r="G21" s="93">
        <f>Оценка!D25</f>
        <v>40</v>
      </c>
      <c r="H21" s="92">
        <v>50</v>
      </c>
      <c r="I21" s="94" t="s">
        <v>163</v>
      </c>
    </row>
    <row r="22" spans="1:9" ht="30" x14ac:dyDescent="0.25">
      <c r="A22" s="78">
        <v>14</v>
      </c>
      <c r="B22" s="75" t="s">
        <v>30</v>
      </c>
      <c r="C22" s="75" t="s">
        <v>87</v>
      </c>
      <c r="D22" s="75">
        <v>13</v>
      </c>
      <c r="E22" s="75">
        <v>503</v>
      </c>
      <c r="F22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Разработчик1[20 %]</v>
      </c>
      <c r="G22" s="74">
        <f>Оценка!D19</f>
        <v>5</v>
      </c>
      <c r="H22" s="92">
        <v>20</v>
      </c>
      <c r="I22" s="73" t="s">
        <v>163</v>
      </c>
    </row>
    <row r="23" spans="1:9" ht="30" x14ac:dyDescent="0.25">
      <c r="A23" s="77">
        <v>15</v>
      </c>
      <c r="B23" s="75" t="s">
        <v>96</v>
      </c>
      <c r="C23" s="75" t="s">
        <v>96</v>
      </c>
      <c r="D23" s="75" t="s">
        <v>168</v>
      </c>
      <c r="E23" s="75">
        <v>512</v>
      </c>
      <c r="F23" s="75" t="str">
        <f>IF(Таблица1[[#This Row],[Проценты]]="",Таблица1[[#This Row],[Исполнитель]],CONCATENATE(Таблица1[[#This Row],[Исполнитель]],"[",Таблица1[[#This Row],[Проценты]]," %]"))</f>
        <v>Тестировщик1[50 %]</v>
      </c>
      <c r="G23" s="74">
        <v>30</v>
      </c>
      <c r="H23" s="73">
        <v>50</v>
      </c>
      <c r="I23" s="1" t="s">
        <v>170</v>
      </c>
    </row>
    <row r="24" spans="1:9" ht="30" x14ac:dyDescent="0.25">
      <c r="A24" s="77">
        <v>16</v>
      </c>
      <c r="B24" s="75" t="s">
        <v>34</v>
      </c>
      <c r="C24" s="75" t="s">
        <v>0</v>
      </c>
      <c r="D24" s="75">
        <v>6</v>
      </c>
      <c r="E24" s="75">
        <v>511</v>
      </c>
      <c r="F2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Подрядчик[50 %]</v>
      </c>
      <c r="G24" s="74">
        <f>Оценка!D29</f>
        <v>50</v>
      </c>
      <c r="H24" s="73">
        <v>50</v>
      </c>
      <c r="I24" s="73" t="s">
        <v>33</v>
      </c>
    </row>
  </sheetData>
  <pageMargins left="0.7" right="0.7" top="0.75" bottom="0.75" header="0.3" footer="0.3"/>
  <pageSetup paperSize="9" orientation="portrait" r:id="rId1"/>
  <ignoredErrors>
    <ignoredError sqref="G16:G18 G22:G24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allowBlank="1" showInputMessage="1" showErrorMessage="1">
          <x14:formula1>
            <xm:f>Справочники!$A$28:$A$34</xm:f>
          </x14:formula1>
          <xm:sqref>B1</xm:sqref>
        </x14:dataValidation>
        <x14:dataValidation type="list" allowBlank="1" showInputMessage="1" showErrorMessage="1">
          <x14:formula1>
            <xm:f>Справочники!$B$28:$B$77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2020-05-23T11:58:54Z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