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esktop\УЧЕБА\Диплом\20191126\"/>
    </mc:Choice>
  </mc:AlternateContent>
  <bookViews>
    <workbookView xWindow="0" yWindow="0" windowWidth="21570" windowHeight="85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18" i="25"/>
  <c r="D15" i="25"/>
  <c r="D19" i="25"/>
  <c r="D13" i="25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<sst xmlns="http://schemas.openxmlformats.org/spreadsheetml/2006/main" count="177" uniqueCount="98">
  <si>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</si>
  <si>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</si>
  <si>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</si>
  <si>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</si>
  <si>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</si>
  <si>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</si>
  <si>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</si>
  <si>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</si>
  <si>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</si>
  <si>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</si>
  <si>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</si>
  <si>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</si>
  <si>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</si>
  <si>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</si>
  <si>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</si>
  <si>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</si>
  <si>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</si>
  <si>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</si>
  <si>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</si>
  <si>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</si>
  <si>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</si>
  <si>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</si>
  <si>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</si>
  <si>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</si>
  <si>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</si>
  <si>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</si>
  <si>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</si>
  <si>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</si>
  <si>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</si>
  <si>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</si>
  <si>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</si>
  <si>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</si>
  <si>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</si>
  <si>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</si>
  <si>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</si>
  <si>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</si>
  <si>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</si>
  <si>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</si>
  <si>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</si>
  <si>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</si>
  <si>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</si>
  <si>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</si>
  <si>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</si>
  <si>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</si>
  <si>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</si>
  <si>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</si>
  <si>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</si>
  <si>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</si>
  <si>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</si>
  <si>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</si>
  <si>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</si>
  <si>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</si>
  <si>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</si>
  <si>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</si>
  <si>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</si>
  <si>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</si>
  <si>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</si>
  <si>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</si>
  <si>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</si>
  <si>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</si>
  <si>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</si>
  <si>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</si>
  <si>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</si>
  <si>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</si>
  <si>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</si>
  <si>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</si>
  <si>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</si>
  <si>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</si>
  <si>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</si>
  <si>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</si>
  <si>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</si>
  <si>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</si>
  <si>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</si>
  <si>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</si>
  <si>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</si>
  <si>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</si>
  <si>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</si>
  <si>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</si>
  <si>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</si>
  <si>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</si>
  <si>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</si>
  <si>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</si>
  <si>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</si>
  <si>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</si>
  <si>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</si>
  <si>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</si>
  <si>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</si>
  <si>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</si>
  <si>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</si>
  <si>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</si>
  <si>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</si>
  <si>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</si>
  <si>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</si>
  <si>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</si>
  <si>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</si>
  <si>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Аналит1</t>
  </si>
  <si>
    <t>Аналит2</t>
  </si>
  <si>
    <t>Разраб1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</si>
</sst>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F26" totalsRowShown="0" headerRowDxfId="6" dataDxfId="5">
  <autoFilter ref="B7:F26"/>
  <tableColumns count="5">
    <tableColumn id="1" name="Наименование работы в оценке" dataDxfId="4"/>
    <tableColumn id="2" name="Наименование работы в MS Project" dataDxfId="3"/>
    <tableColumn id="3" name="Предшественники" dataDxfId="2"/>
    <tableColumn id="4" name="Тип Работы" dataDxfId="1"/>
    <tableColumn id="5" name="Исполнител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A4" zoomScale="85" zoomScaleNormal="85" workbookViewId="0">
      <selection activeCell="E19" sqref="E19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74" t="s">
        <v>50</v>
      </c>
      <c r="B7" s="74"/>
      <c r="C7" s="74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77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0.17204301075268819</v>
      </c>
      <c r="H8" s="16" t="s">
        <v>8</v>
      </c>
      <c r="I8" s="41">
        <f>D20/8</f>
        <v>11.625</v>
      </c>
      <c r="S8" s="5"/>
    </row>
    <row r="9" spans="1:20" s="4" customFormat="1" ht="30" customHeight="1" x14ac:dyDescent="0.25">
      <c r="A9" s="77"/>
      <c r="B9" s="75" t="s">
        <v>21</v>
      </c>
      <c r="C9" s="69" t="s">
        <v>22</v>
      </c>
      <c r="D9" s="40">
        <v>0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0</v>
      </c>
      <c r="H9" s="16" t="s">
        <v>0</v>
      </c>
      <c r="I9" s="41">
        <f>D24/8</f>
        <v>10</v>
      </c>
      <c r="S9" s="5"/>
    </row>
    <row r="10" spans="1:20" s="4" customFormat="1" x14ac:dyDescent="0.25">
      <c r="A10" s="77"/>
      <c r="B10" s="75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5.3763440860215055E-2</v>
      </c>
      <c r="H10" s="17" t="s">
        <v>12</v>
      </c>
      <c r="I10" s="42">
        <f>SUM(I8:I9)</f>
        <v>21.625</v>
      </c>
      <c r="S10" s="5"/>
    </row>
    <row r="11" spans="1:20" s="4" customFormat="1" ht="30" customHeight="1" x14ac:dyDescent="0.25">
      <c r="A11" s="77"/>
      <c r="B11" s="75" t="s">
        <v>5</v>
      </c>
      <c r="C11" s="69" t="s">
        <v>24</v>
      </c>
      <c r="D11" s="40">
        <v>0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0</v>
      </c>
      <c r="G11" s="5"/>
      <c r="H11" s="16" t="s">
        <v>14</v>
      </c>
      <c r="I11" s="43">
        <f>I10*13000</f>
        <v>281125</v>
      </c>
      <c r="T11" s="5"/>
    </row>
    <row r="12" spans="1:20" s="4" customFormat="1" x14ac:dyDescent="0.25">
      <c r="A12" s="77"/>
      <c r="B12" s="75"/>
      <c r="C12" s="30" t="s">
        <v>6</v>
      </c>
      <c r="D12" s="39">
        <v>16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0.17204301075268819</v>
      </c>
      <c r="G12" s="5"/>
      <c r="H12" s="16"/>
      <c r="I12" s="41"/>
      <c r="T12" s="5"/>
    </row>
    <row r="13" spans="1:20" s="4" customFormat="1" x14ac:dyDescent="0.25">
      <c r="A13" s="77"/>
      <c r="B13" s="75" t="s">
        <v>27</v>
      </c>
      <c r="C13" s="30" t="s">
        <v>25</v>
      </c>
      <c r="D13" s="39">
        <f>IF($C$5="Да",$D$9*E13/$E$9, IF($E$11=0,$D$14*E13/$E$14,$D$11*E13/$E$11))</f>
        <v>0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0</v>
      </c>
      <c r="G13" s="5"/>
      <c r="H13" s="16" t="s">
        <v>9</v>
      </c>
      <c r="I13" s="41">
        <f>D26/8</f>
        <v>62.5</v>
      </c>
      <c r="T13" s="5"/>
    </row>
    <row r="14" spans="1:20" s="4" customFormat="1" ht="28.5" customHeight="1" x14ac:dyDescent="0.25">
      <c r="A14" s="77"/>
      <c r="B14" s="75"/>
      <c r="C14" s="69" t="s">
        <v>7</v>
      </c>
      <c r="D14" s="40">
        <v>0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0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77"/>
      <c r="B15" s="75" t="s">
        <v>28</v>
      </c>
      <c r="C15" s="30" t="s">
        <v>29</v>
      </c>
      <c r="D15" s="39">
        <f>IF($C$5="Да",$D$9*E15/$E$9,IF($E$11=0,$D$14*E15/$E$14,$D$11*E15/$E$11))</f>
        <v>0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</v>
      </c>
      <c r="G15" s="5"/>
      <c r="H15" s="16" t="s">
        <v>13</v>
      </c>
      <c r="I15" s="18">
        <f>I13*I14</f>
        <v>1620000</v>
      </c>
      <c r="T15" s="5"/>
    </row>
    <row r="16" spans="1:20" s="4" customFormat="1" ht="30" x14ac:dyDescent="0.25">
      <c r="A16" s="77"/>
      <c r="B16" s="75"/>
      <c r="C16" s="30" t="s">
        <v>30</v>
      </c>
      <c r="D16" s="39">
        <v>32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0.34408602150537637</v>
      </c>
      <c r="G16" s="5"/>
      <c r="T16" s="5"/>
    </row>
    <row r="17" spans="1:20" s="4" customFormat="1" x14ac:dyDescent="0.25">
      <c r="A17" s="77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0.25806451612903225</v>
      </c>
      <c r="G17" s="5"/>
      <c r="T17" s="5"/>
    </row>
    <row r="18" spans="1:20" s="4" customFormat="1" x14ac:dyDescent="0.25">
      <c r="A18" s="77"/>
      <c r="B18" s="75" t="s">
        <v>26</v>
      </c>
      <c r="C18" s="30" t="s">
        <v>44</v>
      </c>
      <c r="D18" s="39">
        <f t="shared" ref="D18:D19" si="1">IF($C$5="Да",$D$9*E18/$E$9,IF($E$11=0,$D$14*E18/$E$14,$D$11*E18/$E$11))</f>
        <v>0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</v>
      </c>
      <c r="G18" s="5"/>
      <c r="T18" s="5"/>
    </row>
    <row r="19" spans="1:20" s="4" customFormat="1" x14ac:dyDescent="0.25">
      <c r="A19" s="77"/>
      <c r="B19" s="75"/>
      <c r="C19" s="30" t="s">
        <v>16</v>
      </c>
      <c r="D19" s="39">
        <f t="shared" si="1"/>
        <v>0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0</v>
      </c>
      <c r="G19" s="5"/>
      <c r="T19" s="5"/>
    </row>
    <row r="20" spans="1:20" s="4" customFormat="1" x14ac:dyDescent="0.25">
      <c r="A20" s="77"/>
      <c r="B20" s="9"/>
      <c r="C20" s="9" t="s">
        <v>48</v>
      </c>
      <c r="D20" s="39">
        <f t="array" ref="D20">SUM(ROUND(D8:D19,0))</f>
        <v>93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76" t="s">
        <v>0</v>
      </c>
      <c r="B21" s="76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76"/>
      <c r="B22" s="76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2">D22/$D$24</f>
        <v>0.5</v>
      </c>
      <c r="G22" s="5"/>
      <c r="T22" s="5"/>
    </row>
    <row r="23" spans="1:20" s="4" customFormat="1" ht="30" x14ac:dyDescent="0.25">
      <c r="A23" s="76"/>
      <c r="B23" s="76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2"/>
        <v>0.4</v>
      </c>
      <c r="G23" s="5"/>
      <c r="T23" s="5"/>
    </row>
    <row r="24" spans="1:20" s="4" customFormat="1" x14ac:dyDescent="0.25">
      <c r="A24" s="76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173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79" t="s">
        <v>65</v>
      </c>
      <c r="D6" s="80"/>
      <c r="E6" s="80"/>
      <c r="F6" s="80"/>
      <c r="G6" s="80"/>
      <c r="H6" s="81"/>
      <c r="I6" s="78" t="s">
        <v>55</v>
      </c>
      <c r="J6" s="78"/>
      <c r="K6" s="78"/>
      <c r="L6" s="78"/>
      <c r="M6" s="78"/>
      <c r="N6" s="78"/>
    </row>
    <row r="7" spans="1:15" x14ac:dyDescent="0.25">
      <c r="A7" s="45"/>
      <c r="B7" s="61" t="s">
        <v>74</v>
      </c>
      <c r="C7" s="78" t="s">
        <v>66</v>
      </c>
      <c r="D7" s="78"/>
      <c r="E7" s="78" t="s">
        <v>67</v>
      </c>
      <c r="F7" s="78"/>
      <c r="G7" s="78" t="s">
        <v>68</v>
      </c>
      <c r="H7" s="78"/>
      <c r="I7" s="78" t="s">
        <v>66</v>
      </c>
      <c r="J7" s="78"/>
      <c r="K7" s="78" t="s">
        <v>55</v>
      </c>
      <c r="L7" s="78"/>
      <c r="M7" s="78" t="s">
        <v>69</v>
      </c>
      <c r="N7" s="78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83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83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83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83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83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83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83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83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83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83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2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2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2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0" zoomScaleNormal="70" workbookViewId="0">
      <selection activeCell="G18" sqref="G18"/>
    </sheetView>
  </sheetViews>
  <sheetFormatPr defaultColWidth="216.5703125" defaultRowHeight="15" x14ac:dyDescent="0.25"/>
  <cols>
    <col min="1" max="1" width="13.85546875" bestFit="1" customWidth="1"/>
    <col min="2" max="2" width="61.7109375" bestFit="1" customWidth="1"/>
    <col min="3" max="3" width="35.28515625" customWidth="1"/>
    <col min="4" max="4" width="20" customWidth="1"/>
    <col min="5" max="5" width="13.5703125" customWidth="1"/>
    <col min="6" max="6" width="15.42578125" customWidth="1"/>
  </cols>
  <sheetData>
    <row r="1" spans="1:6" x14ac:dyDescent="0.25">
      <c r="B1" s="4"/>
      <c r="C1" s="4"/>
      <c r="D1" s="4"/>
      <c r="E1" s="4"/>
      <c r="F1" s="4"/>
    </row>
    <row r="2" spans="1:6" x14ac:dyDescent="0.25">
      <c r="B2" s="4"/>
      <c r="C2" s="4"/>
      <c r="D2" s="4"/>
      <c r="E2" s="4"/>
      <c r="F2" s="4"/>
    </row>
    <row r="3" spans="1:6" x14ac:dyDescent="0.25">
      <c r="B3" s="4"/>
      <c r="C3" s="4"/>
      <c r="D3" s="4"/>
      <c r="E3" s="4"/>
      <c r="F3" s="4"/>
    </row>
    <row r="4" spans="1:6" x14ac:dyDescent="0.25"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A7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</row>
    <row r="8" spans="1:6" ht="30" x14ac:dyDescent="0.25">
      <c r="A8">
        <v>0</v>
      </c>
      <c r="B8" s="4" t="s">
        <v>20</v>
      </c>
      <c r="C8" s="4" t="s">
        <v>82</v>
      </c>
      <c r="D8" s="4"/>
      <c r="E8" s="4">
        <v>495</v>
      </c>
      <c r="F8" s="4" t="s">
        <v>95</v>
      </c>
    </row>
    <row r="9" spans="1:6" x14ac:dyDescent="0.25">
      <c r="A9">
        <v>1</v>
      </c>
      <c r="B9" s="4" t="s">
        <v>22</v>
      </c>
      <c r="C9" s="4" t="s">
        <v>83</v>
      </c>
      <c r="D9" s="4">
        <v>4</v>
      </c>
      <c r="E9" s="4">
        <v>496</v>
      </c>
      <c r="F9" s="4" t="s">
        <v>96</v>
      </c>
    </row>
    <row r="10" spans="1:6" x14ac:dyDescent="0.25">
      <c r="A10">
        <v>2</v>
      </c>
      <c r="B10" s="4" t="s">
        <v>23</v>
      </c>
      <c r="C10" s="4" t="s">
        <v>23</v>
      </c>
      <c r="D10" s="4">
        <v>5</v>
      </c>
      <c r="E10" s="4">
        <v>497</v>
      </c>
      <c r="F10" s="4" t="s">
        <v>95</v>
      </c>
    </row>
    <row r="11" spans="1:6" x14ac:dyDescent="0.25">
      <c r="A11">
        <v>3</v>
      </c>
      <c r="B11" s="4" t="s">
        <v>24</v>
      </c>
      <c r="C11" s="4" t="s">
        <v>84</v>
      </c>
      <c r="D11" s="4">
        <v>1</v>
      </c>
      <c r="E11" s="4">
        <v>498</v>
      </c>
      <c r="F11" s="4" t="s">
        <v>96</v>
      </c>
    </row>
    <row r="12" spans="1:6" x14ac:dyDescent="0.25">
      <c r="A12">
        <v>4</v>
      </c>
      <c r="B12" s="4" t="s">
        <v>6</v>
      </c>
      <c r="C12" s="4" t="s">
        <v>6</v>
      </c>
      <c r="D12" s="4">
        <v>0</v>
      </c>
      <c r="E12" s="4">
        <v>499</v>
      </c>
      <c r="F12" s="4" t="s">
        <v>95</v>
      </c>
    </row>
    <row r="13" spans="1:6" ht="30" x14ac:dyDescent="0.25">
      <c r="A13">
        <v>5</v>
      </c>
      <c r="B13" s="4" t="s">
        <v>25</v>
      </c>
      <c r="C13" s="4" t="s">
        <v>85</v>
      </c>
      <c r="D13" s="4">
        <v>6</v>
      </c>
      <c r="E13" s="4">
        <v>500</v>
      </c>
      <c r="F13" s="4" t="s">
        <v>96</v>
      </c>
    </row>
    <row r="14" spans="1:6" x14ac:dyDescent="0.25">
      <c r="A14">
        <v>6</v>
      </c>
      <c r="B14" s="4" t="s">
        <v>7</v>
      </c>
      <c r="C14" s="4" t="s">
        <v>7</v>
      </c>
      <c r="D14" s="4">
        <v>7</v>
      </c>
      <c r="E14" s="4">
        <v>501</v>
      </c>
      <c r="F14" s="4" t="s">
        <v>95</v>
      </c>
    </row>
    <row r="15" spans="1:6" ht="30" x14ac:dyDescent="0.25">
      <c r="A15">
        <v>7</v>
      </c>
      <c r="B15" s="4" t="s">
        <v>29</v>
      </c>
      <c r="C15" s="4" t="s">
        <v>86</v>
      </c>
      <c r="D15" s="4">
        <v>9</v>
      </c>
      <c r="E15" s="4">
        <v>502</v>
      </c>
      <c r="F15" s="4" t="s">
        <v>96</v>
      </c>
    </row>
    <row r="16" spans="1:6" ht="30" x14ac:dyDescent="0.25">
      <c r="A16">
        <v>8</v>
      </c>
      <c r="B16" s="4" t="s">
        <v>30</v>
      </c>
      <c r="C16" s="4" t="s">
        <v>87</v>
      </c>
      <c r="D16" s="4">
        <v>11</v>
      </c>
      <c r="E16" s="4">
        <v>503</v>
      </c>
      <c r="F16" s="4" t="s">
        <v>95</v>
      </c>
    </row>
    <row r="17" spans="1:6" x14ac:dyDescent="0.25">
      <c r="A17">
        <v>9</v>
      </c>
      <c r="B17" s="4" t="s">
        <v>32</v>
      </c>
      <c r="C17" s="4" t="s">
        <v>88</v>
      </c>
      <c r="D17" s="4">
        <v>12</v>
      </c>
      <c r="E17" s="4">
        <v>504</v>
      </c>
      <c r="F17" s="4" t="s">
        <v>96</v>
      </c>
    </row>
    <row r="18" spans="1:6" x14ac:dyDescent="0.25">
      <c r="A18">
        <v>10</v>
      </c>
      <c r="B18" s="4" t="s">
        <v>44</v>
      </c>
      <c r="C18" s="4" t="s">
        <v>89</v>
      </c>
      <c r="D18" s="4">
        <v>3</v>
      </c>
      <c r="E18" s="4">
        <v>505</v>
      </c>
      <c r="F18" s="4" t="s">
        <v>95</v>
      </c>
    </row>
    <row r="19" spans="1:6" x14ac:dyDescent="0.25">
      <c r="A19">
        <v>11</v>
      </c>
      <c r="B19" s="4" t="s">
        <v>16</v>
      </c>
      <c r="C19" s="4" t="s">
        <v>16</v>
      </c>
      <c r="D19" s="4">
        <v>2</v>
      </c>
      <c r="E19" s="4">
        <v>506</v>
      </c>
      <c r="F19" s="4" t="s">
        <v>96</v>
      </c>
    </row>
    <row r="20" spans="1:6" x14ac:dyDescent="0.25">
      <c r="B20" s="4"/>
      <c r="C20" s="4"/>
      <c r="D20" s="4"/>
      <c r="E20" s="4"/>
      <c r="F20" s="4" t="s">
        <v>95</v>
      </c>
    </row>
    <row r="21" spans="1:6" ht="30" x14ac:dyDescent="0.25">
      <c r="A21">
        <v>12</v>
      </c>
      <c r="B21" s="4" t="s">
        <v>35</v>
      </c>
      <c r="C21" s="4" t="s">
        <v>90</v>
      </c>
      <c r="D21" s="4">
        <v>8</v>
      </c>
      <c r="E21" s="4">
        <v>508</v>
      </c>
      <c r="F21" s="4" t="s">
        <v>96</v>
      </c>
    </row>
    <row r="22" spans="1:6" ht="30" x14ac:dyDescent="0.25">
      <c r="A22">
        <v>13</v>
      </c>
      <c r="B22" s="4" t="s">
        <v>37</v>
      </c>
      <c r="C22" s="4" t="s">
        <v>0</v>
      </c>
      <c r="D22" s="4">
        <v>9</v>
      </c>
      <c r="E22" s="4">
        <v>509</v>
      </c>
      <c r="F22" s="4" t="s">
        <v>95</v>
      </c>
    </row>
    <row r="23" spans="1:6" ht="45" x14ac:dyDescent="0.25">
      <c r="A23">
        <v>14</v>
      </c>
      <c r="B23" s="4" t="s">
        <v>38</v>
      </c>
      <c r="C23" s="4" t="s">
        <v>91</v>
      </c>
      <c r="D23" s="4">
        <v>14</v>
      </c>
      <c r="E23" s="4">
        <v>510</v>
      </c>
      <c r="F23" s="4" t="s">
        <v>96</v>
      </c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A26">
        <v>15</v>
      </c>
      <c r="B26" s="4" t="s">
        <v>34</v>
      </c>
      <c r="C26" s="4" t="s">
        <v>34</v>
      </c>
      <c r="D26" s="4">
        <v>15</v>
      </c>
      <c r="E26" s="4">
        <v>511</v>
      </c>
      <c r="F26" s="4" t="s">
        <v>97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2019-11-26T00:50:17Z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