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silis\Downloads\"/>
    </mc:Choice>
  </mc:AlternateContent>
  <xr:revisionPtr revIDLastSave="0" documentId="8_{526A12CB-CB97-4D5D-823D-093BB14A527E}" xr6:coauthVersionLast="47" xr6:coauthVersionMax="47" xr10:uidLastSave="{00000000-0000-0000-0000-000000000000}"/>
  <bookViews>
    <workbookView xWindow="-120" yWindow="-120" windowWidth="20730" windowHeight="11160" activeTab="1" xr2:uid="{2ED0388F-197E-42E1-AAEA-E1B93981E0FC}"/>
  </bookViews>
  <sheets>
    <sheet name="Companies" sheetId="1" r:id="rId1"/>
    <sheet name="Conditional Formating" sheetId="2" r:id="rId2"/>
    <sheet name="VLOOKUP" sheetId="4" r:id="rId3"/>
    <sheet name="Pivot Tables" sheetId="6" r:id="rId4"/>
    <sheet name="Charts" sheetId="7" r:id="rId5"/>
  </sheets>
  <calcPr calcId="0"/>
  <pivotCaches>
    <pivotCache cacheId="18" r:id="rId6"/>
  </pivotCaches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L13" i="4"/>
  <c r="L15" i="4"/>
  <c r="L14" i="4"/>
  <c r="L12" i="4"/>
  <c r="L10" i="4"/>
  <c r="L11" i="4"/>
  <c r="L6" i="4"/>
  <c r="L5" i="4"/>
  <c r="L4" i="4"/>
  <c r="L3" i="4"/>
  <c r="L2" i="4"/>
  <c r="L1" i="4"/>
  <c r="G15" i="4"/>
  <c r="G14" i="4"/>
  <c r="G13" i="4"/>
  <c r="G12" i="4"/>
  <c r="G11" i="4"/>
  <c r="G10" i="4"/>
  <c r="B15" i="4"/>
  <c r="B14" i="4"/>
  <c r="B12" i="4"/>
  <c r="B13" i="4"/>
  <c r="B11" i="4"/>
  <c r="B10" i="4"/>
  <c r="G6" i="4"/>
  <c r="G5" i="4"/>
  <c r="G4" i="4"/>
  <c r="G3" i="4"/>
  <c r="G2" i="4"/>
  <c r="G1" i="4"/>
  <c r="B1" i="4"/>
  <c r="B6" i="4"/>
  <c r="B5" i="4"/>
  <c r="B4" i="4"/>
  <c r="B3" i="4"/>
  <c r="B2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</calcChain>
</file>

<file path=xl/sharedStrings.xml><?xml version="1.0" encoding="utf-8"?>
<sst xmlns="http://schemas.openxmlformats.org/spreadsheetml/2006/main" count="593" uniqueCount="239">
  <si>
    <t>Rank</t>
  </si>
  <si>
    <t>Name</t>
  </si>
  <si>
    <t>Industry</t>
  </si>
  <si>
    <t>Revenue (USD millions)</t>
  </si>
  <si>
    <t>Revenue growth</t>
  </si>
  <si>
    <t>Employees</t>
  </si>
  <si>
    <t>Headquarters</t>
  </si>
  <si>
    <t>Walmart</t>
  </si>
  <si>
    <t>Retail</t>
  </si>
  <si>
    <t>Bentonville, Arkansas</t>
  </si>
  <si>
    <t>Amazon</t>
  </si>
  <si>
    <t>Retail and cloud computing</t>
  </si>
  <si>
    <t>Seattle, Washington</t>
  </si>
  <si>
    <t>ExxonMobil</t>
  </si>
  <si>
    <t>Petroleum industry</t>
  </si>
  <si>
    <t>Spring, Texas</t>
  </si>
  <si>
    <t>Apple</t>
  </si>
  <si>
    <t>Electronics industry</t>
  </si>
  <si>
    <t>Cupertino, California</t>
  </si>
  <si>
    <t>UnitedHealth Group</t>
  </si>
  <si>
    <t>Healthcare</t>
  </si>
  <si>
    <t>Minnetonka, Minnesota</t>
  </si>
  <si>
    <t>CVS Health</t>
  </si>
  <si>
    <t>Woonsocket, Rhode Island</t>
  </si>
  <si>
    <t>Berkshire Hathaway</t>
  </si>
  <si>
    <t>Conglomerate</t>
  </si>
  <si>
    <t>Omaha, Nebraska</t>
  </si>
  <si>
    <t>Alphabet</t>
  </si>
  <si>
    <t>Technology and cloud computing</t>
  </si>
  <si>
    <t>Mountain View, California</t>
  </si>
  <si>
    <t>McKesson Corporation</t>
  </si>
  <si>
    <t>Health</t>
  </si>
  <si>
    <t>Irving, Texas</t>
  </si>
  <si>
    <t>Chevron Corporation</t>
  </si>
  <si>
    <t>San Ramon, California</t>
  </si>
  <si>
    <t>Cencora</t>
  </si>
  <si>
    <t>Pharmacy wholesale</t>
  </si>
  <si>
    <t>Chesterbrook, Pennsylvania</t>
  </si>
  <si>
    <t>Costco</t>
  </si>
  <si>
    <t>Issaquah, Washington</t>
  </si>
  <si>
    <t>Microsoft</t>
  </si>
  <si>
    <t>Redmond, Washington</t>
  </si>
  <si>
    <t>Cardinal Health</t>
  </si>
  <si>
    <t>Dublin, Ohio</t>
  </si>
  <si>
    <t>Cigna</t>
  </si>
  <si>
    <t>Health insurance</t>
  </si>
  <si>
    <t>Bloomfield, Connecticut</t>
  </si>
  <si>
    <t>Marathon Petroleum</t>
  </si>
  <si>
    <t>Findlay, Ohio</t>
  </si>
  <si>
    <t>Phillips 66</t>
  </si>
  <si>
    <t>Houston, Texas</t>
  </si>
  <si>
    <t>Valero Energy</t>
  </si>
  <si>
    <t>San Antonio, Texas</t>
  </si>
  <si>
    <t>Ford Motor Company</t>
  </si>
  <si>
    <t>Automotive industry</t>
  </si>
  <si>
    <t>Dearborn, Michigan</t>
  </si>
  <si>
    <t>The Home Depot</t>
  </si>
  <si>
    <t>Atlanta, Georgia</t>
  </si>
  <si>
    <t>General Motors</t>
  </si>
  <si>
    <t>Detroit, Michigan</t>
  </si>
  <si>
    <t>Elevance Health</t>
  </si>
  <si>
    <t>Indianapolis, Indiana</t>
  </si>
  <si>
    <t>JPMorgan Chase</t>
  </si>
  <si>
    <t>Financial services</t>
  </si>
  <si>
    <t>New York City, New York</t>
  </si>
  <si>
    <t>Kroger</t>
  </si>
  <si>
    <t>Cincinnati, Ohio</t>
  </si>
  <si>
    <t>Centene</t>
  </si>
  <si>
    <t>St. Louis, Missouri</t>
  </si>
  <si>
    <t>Verizon Communications</t>
  </si>
  <si>
    <t>Telecommunications</t>
  </si>
  <si>
    <t>Walgreens Boots Alliance</t>
  </si>
  <si>
    <t>Pharmaceutical industry</t>
  </si>
  <si>
    <t>Deerfield, Illinois</t>
  </si>
  <si>
    <t>Fannie Mae</t>
  </si>
  <si>
    <t>Financials</t>
  </si>
  <si>
    <t>Washington, D.C.</t>
  </si>
  <si>
    <t>Comcast</t>
  </si>
  <si>
    <t>Philadelphia, Pennsylvania</t>
  </si>
  <si>
    <t>AT&amp;T</t>
  </si>
  <si>
    <t>Conglomerate and telecommunications</t>
  </si>
  <si>
    <t>Dallas, Texas</t>
  </si>
  <si>
    <t>Meta Platforms</t>
  </si>
  <si>
    <t>Technology</t>
  </si>
  <si>
    <t>Menlo Park, California</t>
  </si>
  <si>
    <t>Bank of America</t>
  </si>
  <si>
    <t>Charlotte, North Carolina</t>
  </si>
  <si>
    <t>Target Corporation</t>
  </si>
  <si>
    <t>Minneapolis, Minnesota</t>
  </si>
  <si>
    <t>Dell Technologies</t>
  </si>
  <si>
    <t>Round Rock, Texas</t>
  </si>
  <si>
    <t>Archer Daniels Midland</t>
  </si>
  <si>
    <t>Food industry</t>
  </si>
  <si>
    <t>Chicago, Illinois</t>
  </si>
  <si>
    <t>Citigroup</t>
  </si>
  <si>
    <t>United Parcel Service</t>
  </si>
  <si>
    <t>Transportation</t>
  </si>
  <si>
    <t>Pfizer</t>
  </si>
  <si>
    <t>Lowe's</t>
  </si>
  <si>
    <t>Mooresville, North Carolina</t>
  </si>
  <si>
    <t>Johnson &amp; Johnson</t>
  </si>
  <si>
    <t>New Brunswick, New Jersey</t>
  </si>
  <si>
    <t>FedEx</t>
  </si>
  <si>
    <t>Memphis, Tennessee</t>
  </si>
  <si>
    <t>Humana</t>
  </si>
  <si>
    <t>Louisville, Kentucky</t>
  </si>
  <si>
    <t>Energy Transfer Partners</t>
  </si>
  <si>
    <t>State Farm</t>
  </si>
  <si>
    <t>Bloomington, Illinois</t>
  </si>
  <si>
    <t>Freddie Mac</t>
  </si>
  <si>
    <t>McLean, Virginia</t>
  </si>
  <si>
    <t>PepsiCo</t>
  </si>
  <si>
    <t>Beverage</t>
  </si>
  <si>
    <t>Purchase, New York</t>
  </si>
  <si>
    <t>Wells Fargo</t>
  </si>
  <si>
    <t>San Francisco, California</t>
  </si>
  <si>
    <t>The Walt Disney Company</t>
  </si>
  <si>
    <t>Media</t>
  </si>
  <si>
    <t>Burbank, California</t>
  </si>
  <si>
    <t>ConocoPhillips</t>
  </si>
  <si>
    <t>Tesla</t>
  </si>
  <si>
    <t>Automotive and energy</t>
  </si>
  <si>
    <t>Austin, Texas</t>
  </si>
  <si>
    <t>Procter &amp; Gamble</t>
  </si>
  <si>
    <t>Consumer products manufacturing</t>
  </si>
  <si>
    <t>United States Postal Service</t>
  </si>
  <si>
    <t>Logistics</t>
  </si>
  <si>
    <t>Albertsons</t>
  </si>
  <si>
    <t>Boise, Idaho</t>
  </si>
  <si>
    <t>General Electric</t>
  </si>
  <si>
    <t>Boston, Massachusetts</t>
  </si>
  <si>
    <t>MetLife</t>
  </si>
  <si>
    <t>Goldman Sachs</t>
  </si>
  <si>
    <t>Sysco</t>
  </si>
  <si>
    <t>Food service</t>
  </si>
  <si>
    <t>Bunge Limited</t>
  </si>
  <si>
    <t>White Plains, New York</t>
  </si>
  <si>
    <t>RTX Corporation</t>
  </si>
  <si>
    <t>Arlington County, Virginia</t>
  </si>
  <si>
    <t>Boeing</t>
  </si>
  <si>
    <t>Aerospace and defense</t>
  </si>
  <si>
    <t>StoneX Group</t>
  </si>
  <si>
    <t>4,000[2]</t>
  </si>
  <si>
    <t>Lockheed Martin</t>
  </si>
  <si>
    <t>Bethesda, Maryland</t>
  </si>
  <si>
    <t>Morgan Stanley</t>
  </si>
  <si>
    <t>Intel</t>
  </si>
  <si>
    <t>Santa Clara, California</t>
  </si>
  <si>
    <t>HP</t>
  </si>
  <si>
    <t>Palo Alto, California</t>
  </si>
  <si>
    <t>TD Synnex</t>
  </si>
  <si>
    <t>Infotech</t>
  </si>
  <si>
    <t>Clearwater, Florida</t>
  </si>
  <si>
    <t>IBM</t>
  </si>
  <si>
    <t>Armonk, New York</t>
  </si>
  <si>
    <t>HCA Healthcare</t>
  </si>
  <si>
    <t>Nashville, Tennessee</t>
  </si>
  <si>
    <t>Prudential Financial</t>
  </si>
  <si>
    <t>Newark, New Jersey</t>
  </si>
  <si>
    <t>Caterpillar</t>
  </si>
  <si>
    <t>Machinery</t>
  </si>
  <si>
    <t>Merck &amp; Co.</t>
  </si>
  <si>
    <t>Kenilworth, New Jersey</t>
  </si>
  <si>
    <t>World Fuel Services</t>
  </si>
  <si>
    <t>Petroleum industry and logistics</t>
  </si>
  <si>
    <t>Miami, Florida</t>
  </si>
  <si>
    <t>New York Life Insurance Company</t>
  </si>
  <si>
    <t>Insurance</t>
  </si>
  <si>
    <t>Enterprise Products</t>
  </si>
  <si>
    <t>AbbVie</t>
  </si>
  <si>
    <t>Lake Bluff, Illinois</t>
  </si>
  <si>
    <t>Plains All American Pipeline</t>
  </si>
  <si>
    <t>Dow Chemical Company</t>
  </si>
  <si>
    <t>Chemical industry</t>
  </si>
  <si>
    <t>Midland, Michigan</t>
  </si>
  <si>
    <t>AIG</t>
  </si>
  <si>
    <t>American Express</t>
  </si>
  <si>
    <t>Financial</t>
  </si>
  <si>
    <t>Publix</t>
  </si>
  <si>
    <t>Lakeland, Florida</t>
  </si>
  <si>
    <t>Charter Communications</t>
  </si>
  <si>
    <t>Stamford, Connecticut</t>
  </si>
  <si>
    <t>Tyson Foods</t>
  </si>
  <si>
    <t>Food processing</t>
  </si>
  <si>
    <t>Springdale, Arkansas</t>
  </si>
  <si>
    <t>John Deere</t>
  </si>
  <si>
    <t>Agriculture manufacturing</t>
  </si>
  <si>
    <t>Moline, Illinois</t>
  </si>
  <si>
    <t>Cisco</t>
  </si>
  <si>
    <t>Telecom hardware manufacturing</t>
  </si>
  <si>
    <t>San Jose, California</t>
  </si>
  <si>
    <t>Nationwide Mutual Insurance Company</t>
  </si>
  <si>
    <t>Columbus, Ohio</t>
  </si>
  <si>
    <t>Allstate</t>
  </si>
  <si>
    <t>Northfield Township, Cook County, Illinois</t>
  </si>
  <si>
    <t>Delta Air Lines</t>
  </si>
  <si>
    <t>Airline</t>
  </si>
  <si>
    <t>Liberty Mutual</t>
  </si>
  <si>
    <t>TJX</t>
  </si>
  <si>
    <t>Framingham, Massachusetts</t>
  </si>
  <si>
    <t>Progressive Corporation</t>
  </si>
  <si>
    <t>Mayfield Village, Ohio</t>
  </si>
  <si>
    <t>American Airlines</t>
  </si>
  <si>
    <t>Fort Worth, Texas</t>
  </si>
  <si>
    <t>CHS</t>
  </si>
  <si>
    <t>Agriculture cooperative</t>
  </si>
  <si>
    <t>Inver Grove Heights, Minnesota</t>
  </si>
  <si>
    <t>Performance Food Group</t>
  </si>
  <si>
    <t>Richmond, Virginia</t>
  </si>
  <si>
    <t>PBF Energy</t>
  </si>
  <si>
    <t>Parsippanyâ€“Troy Hills, New Jersey</t>
  </si>
  <si>
    <t>Nike</t>
  </si>
  <si>
    <t>Apparel</t>
  </si>
  <si>
    <t>Beaverton, Oregon</t>
  </si>
  <si>
    <t>Best Buy</t>
  </si>
  <si>
    <t>Richfield, Minnesota</t>
  </si>
  <si>
    <t>Bristol-Myers Squibb</t>
  </si>
  <si>
    <t>United Airlines</t>
  </si>
  <si>
    <t>Thermo Fisher Scientific</t>
  </si>
  <si>
    <t>Laboratory instruments</t>
  </si>
  <si>
    <t>Waltham, Massachusetts</t>
  </si>
  <si>
    <t>Qualcomm</t>
  </si>
  <si>
    <t>San Diego, California</t>
  </si>
  <si>
    <t>Total Revenue Per Industry</t>
  </si>
  <si>
    <t>Total Employees Per Industry</t>
  </si>
  <si>
    <t>Total Companies Per Industry</t>
  </si>
  <si>
    <t>Revenue:</t>
  </si>
  <si>
    <t>Name:</t>
  </si>
  <si>
    <t>Industry:</t>
  </si>
  <si>
    <t>Revenue Growth:</t>
  </si>
  <si>
    <t>Employees:</t>
  </si>
  <si>
    <t>Headquarters:</t>
  </si>
  <si>
    <t>Row Labels</t>
  </si>
  <si>
    <t>Grand Total</t>
  </si>
  <si>
    <t>Sum of Revenue (USD millions)</t>
  </si>
  <si>
    <t>Average of Revenue (USD millions)</t>
  </si>
  <si>
    <t>Sum of Employees</t>
  </si>
  <si>
    <t>Average of Rank</t>
  </si>
  <si>
    <t>Average Industry 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</si>
</sst>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 applyAlignment="1">
      <alignment horizontal="right"/>
    </xf>
    <xf numFmtId="0" fontId="0" fillId="33" borderId="0" xfId="0" applyFill="1" applyAlignment="1">
      <alignment horizontal="left"/>
    </xf>
    <xf numFmtId="0" fontId="0" fillId="36" borderId="0" xfId="0" applyFill="1" applyAlignment="1">
      <alignment horizontal="right"/>
    </xf>
    <xf numFmtId="0" fontId="0" fillId="36" borderId="0" xfId="0" applyFill="1" applyAlignment="1">
      <alignment horizontal="left"/>
    </xf>
    <xf numFmtId="0" fontId="0" fillId="0" borderId="0" xfId="0" pivotButton="1"/>
    <xf numFmtId="164" fontId="0" fillId="0" borderId="0" xfId="0" applyNumberFormat="1"/>
    <xf numFmtId="1" fontId="0" fillId="0" borderId="0" xfId="0" applyNumberFormat="1"/>
    <xf numFmtId="0" fontId="17" fillId="37" borderId="0" xfId="0" applyFont="1" applyFill="1" applyAlignment="1">
      <alignment horizontal="right"/>
    </xf>
    <xf numFmtId="0" fontId="17" fillId="37" borderId="0" xfId="0" applyFont="1" applyFill="1" applyAlignment="1">
      <alignment horizontal="left"/>
    </xf>
    <xf numFmtId="0" fontId="18" fillId="34" borderId="0" xfId="0" applyFont="1" applyFill="1" applyAlignment="1">
      <alignment horizontal="right"/>
    </xf>
    <xf numFmtId="0" fontId="18" fillId="34" borderId="0" xfId="0" applyFont="1" applyFill="1" applyAlignment="1">
      <alignment horizontal="left"/>
    </xf>
    <xf numFmtId="0" fontId="17" fillId="35" borderId="0" xfId="0" applyFont="1" applyFill="1" applyAlignment="1">
      <alignment horizontal="right"/>
    </xf>
    <xf numFmtId="0" fontId="17" fillId="35" borderId="0" xfId="0" applyFont="1" applyFill="1" applyAlignment="1">
      <alignment horizontal="left"/>
    </xf>
    <xf numFmtId="0" fontId="17" fillId="38" borderId="0" xfId="0" applyFont="1" applyFill="1" applyAlignment="1">
      <alignment horizontal="right"/>
    </xf>
    <xf numFmtId="0" fontId="17" fillId="38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0" formatCode="General"/>
    </dxf>
    <dxf>
      <numFmt numFmtId="0" formatCode="General"/>
    </dxf>
    <dxf>
      <numFmt numFmtId="3" formatCode="#,##0"/>
    </dxf>
    <dxf>
      <numFmt numFmtId="14" formatCode="0.0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Companies Analysis.xlsx]Pivot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Revenue Per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Tables'!$F$1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Tables'!$E$2:$E$41</c:f>
              <c:strCache>
                <c:ptCount val="39"/>
                <c:pt idx="0">
                  <c:v>Aerospace and defense</c:v>
                </c:pt>
                <c:pt idx="1">
                  <c:v>Agriculture cooperative</c:v>
                </c:pt>
                <c:pt idx="2">
                  <c:v>Agriculture manufacturing</c:v>
                </c:pt>
                <c:pt idx="3">
                  <c:v>Airline</c:v>
                </c:pt>
                <c:pt idx="4">
                  <c:v>Apparel</c:v>
                </c:pt>
                <c:pt idx="5">
                  <c:v>Automotive and energy</c:v>
                </c:pt>
                <c:pt idx="6">
                  <c:v>Automotive industry</c:v>
                </c:pt>
                <c:pt idx="7">
                  <c:v>Beverage</c:v>
                </c:pt>
                <c:pt idx="8">
                  <c:v>Chemical industry</c:v>
                </c:pt>
                <c:pt idx="9">
                  <c:v>Conglomerate</c:v>
                </c:pt>
                <c:pt idx="10">
                  <c:v>Conglomerate and telecommunications</c:v>
                </c:pt>
                <c:pt idx="11">
                  <c:v>Consumer products manufacturing</c:v>
                </c:pt>
                <c:pt idx="12">
                  <c:v>Electronics industry</c:v>
                </c:pt>
                <c:pt idx="13">
                  <c:v>Financial</c:v>
                </c:pt>
                <c:pt idx="14">
                  <c:v>Financial services</c:v>
                </c:pt>
                <c:pt idx="15">
                  <c:v>Financials</c:v>
                </c:pt>
                <c:pt idx="16">
                  <c:v>Food industry</c:v>
                </c:pt>
                <c:pt idx="17">
                  <c:v>Food processing</c:v>
                </c:pt>
                <c:pt idx="18">
                  <c:v>Food service</c:v>
                </c:pt>
                <c:pt idx="19">
                  <c:v>Health</c:v>
                </c:pt>
                <c:pt idx="20">
                  <c:v>Health insurance</c:v>
                </c:pt>
                <c:pt idx="21">
                  <c:v>Healthcare</c:v>
                </c:pt>
                <c:pt idx="22">
                  <c:v>Infotech</c:v>
                </c:pt>
                <c:pt idx="23">
                  <c:v>Insurance</c:v>
                </c:pt>
                <c:pt idx="24">
                  <c:v>Laboratory instruments</c:v>
                </c:pt>
                <c:pt idx="25">
                  <c:v>Logistics</c:v>
                </c:pt>
                <c:pt idx="26">
                  <c:v>Machinery</c:v>
                </c:pt>
                <c:pt idx="27">
                  <c:v>Media</c:v>
                </c:pt>
                <c:pt idx="28">
                  <c:v>Petroleum industry</c:v>
                </c:pt>
                <c:pt idx="29">
                  <c:v>Petroleum industry and logistics</c:v>
                </c:pt>
                <c:pt idx="30">
                  <c:v>Pharmaceutical industry</c:v>
                </c:pt>
                <c:pt idx="31">
                  <c:v>Pharmacy wholesale</c:v>
                </c:pt>
                <c:pt idx="32">
                  <c:v>Retail</c:v>
                </c:pt>
                <c:pt idx="33">
                  <c:v>Retail and cloud computing</c:v>
                </c:pt>
                <c:pt idx="34">
                  <c:v>Technology</c:v>
                </c:pt>
                <c:pt idx="35">
                  <c:v>Technology and cloud computing</c:v>
                </c:pt>
                <c:pt idx="36">
                  <c:v>Telecom hardware manufacturing</c:v>
                </c:pt>
                <c:pt idx="37">
                  <c:v>Telecommunications</c:v>
                </c:pt>
                <c:pt idx="38">
                  <c:v>Transportation</c:v>
                </c:pt>
              </c:strCache>
            </c:strRef>
          </c:cat>
          <c:val>
            <c:numRef>
              <c:f>'Pivot Tables'!$F$2:$F$41</c:f>
              <c:numCache>
                <c:formatCode>[$$-409]#,##0.00</c:formatCode>
                <c:ptCount val="39"/>
                <c:pt idx="0">
                  <c:v>66296</c:v>
                </c:pt>
                <c:pt idx="1">
                  <c:v>47194</c:v>
                </c:pt>
                <c:pt idx="2">
                  <c:v>52577</c:v>
                </c:pt>
                <c:pt idx="3">
                  <c:v>48169.333333333336</c:v>
                </c:pt>
                <c:pt idx="4">
                  <c:v>46710</c:v>
                </c:pt>
                <c:pt idx="5">
                  <c:v>81462</c:v>
                </c:pt>
                <c:pt idx="6">
                  <c:v>157396</c:v>
                </c:pt>
                <c:pt idx="7">
                  <c:v>86859</c:v>
                </c:pt>
                <c:pt idx="8">
                  <c:v>56902</c:v>
                </c:pt>
                <c:pt idx="9">
                  <c:v>148572.66666666666</c:v>
                </c:pt>
                <c:pt idx="10">
                  <c:v>120741</c:v>
                </c:pt>
                <c:pt idx="11">
                  <c:v>80187</c:v>
                </c:pt>
                <c:pt idx="12">
                  <c:v>394328</c:v>
                </c:pt>
                <c:pt idx="13">
                  <c:v>53537.5</c:v>
                </c:pt>
                <c:pt idx="14">
                  <c:v>154792</c:v>
                </c:pt>
                <c:pt idx="15">
                  <c:v>84296.545454545456</c:v>
                </c:pt>
                <c:pt idx="16">
                  <c:v>84394</c:v>
                </c:pt>
                <c:pt idx="17">
                  <c:v>50238</c:v>
                </c:pt>
                <c:pt idx="18">
                  <c:v>68636</c:v>
                </c:pt>
                <c:pt idx="19">
                  <c:v>276711</c:v>
                </c:pt>
                <c:pt idx="20">
                  <c:v>136693</c:v>
                </c:pt>
                <c:pt idx="21">
                  <c:v>198228</c:v>
                </c:pt>
                <c:pt idx="22">
                  <c:v>62344</c:v>
                </c:pt>
                <c:pt idx="23">
                  <c:v>53172.2</c:v>
                </c:pt>
                <c:pt idx="24">
                  <c:v>44915</c:v>
                </c:pt>
                <c:pt idx="25">
                  <c:v>78620</c:v>
                </c:pt>
                <c:pt idx="26">
                  <c:v>59427</c:v>
                </c:pt>
                <c:pt idx="27">
                  <c:v>82722</c:v>
                </c:pt>
                <c:pt idx="28">
                  <c:v>152122.5</c:v>
                </c:pt>
                <c:pt idx="29">
                  <c:v>59043</c:v>
                </c:pt>
                <c:pt idx="30">
                  <c:v>81912</c:v>
                </c:pt>
                <c:pt idx="31">
                  <c:v>238587</c:v>
                </c:pt>
                <c:pt idx="32">
                  <c:v>157890.9</c:v>
                </c:pt>
                <c:pt idx="33">
                  <c:v>513983</c:v>
                </c:pt>
                <c:pt idx="34">
                  <c:v>77829.399999999994</c:v>
                </c:pt>
                <c:pt idx="35">
                  <c:v>180545.33333333334</c:v>
                </c:pt>
                <c:pt idx="36">
                  <c:v>51557</c:v>
                </c:pt>
                <c:pt idx="37">
                  <c:v>104094.66666666667</c:v>
                </c:pt>
                <c:pt idx="38">
                  <c:v>96925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F-49DF-ACA5-9C6B25A920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044976"/>
        <c:axId val="487034640"/>
      </c:barChart>
      <c:catAx>
        <c:axId val="4920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34640"/>
        <c:crosses val="autoZero"/>
        <c:auto val="1"/>
        <c:lblAlgn val="ctr"/>
        <c:lblOffset val="100"/>
        <c:noMultiLvlLbl val="0"/>
      </c:catAx>
      <c:valAx>
        <c:axId val="4870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100 Companies Analysis.xlsx]Pivot Tables!PivotTable2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Distribution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'Pivot Tables'!$A$2:$A$41</c:f>
              <c:strCache>
                <c:ptCount val="39"/>
                <c:pt idx="0">
                  <c:v>Aerospace and defense</c:v>
                </c:pt>
                <c:pt idx="1">
                  <c:v>Agriculture cooperative</c:v>
                </c:pt>
                <c:pt idx="2">
                  <c:v>Agriculture manufacturing</c:v>
                </c:pt>
                <c:pt idx="3">
                  <c:v>Airline</c:v>
                </c:pt>
                <c:pt idx="4">
                  <c:v>Apparel</c:v>
                </c:pt>
                <c:pt idx="5">
                  <c:v>Automotive and energy</c:v>
                </c:pt>
                <c:pt idx="6">
                  <c:v>Automotive industry</c:v>
                </c:pt>
                <c:pt idx="7">
                  <c:v>Beverage</c:v>
                </c:pt>
                <c:pt idx="8">
                  <c:v>Chemical industry</c:v>
                </c:pt>
                <c:pt idx="9">
                  <c:v>Conglomerate</c:v>
                </c:pt>
                <c:pt idx="10">
                  <c:v>Conglomerate and telecommunications</c:v>
                </c:pt>
                <c:pt idx="11">
                  <c:v>Consumer products manufacturing</c:v>
                </c:pt>
                <c:pt idx="12">
                  <c:v>Electronics industry</c:v>
                </c:pt>
                <c:pt idx="13">
                  <c:v>Financial</c:v>
                </c:pt>
                <c:pt idx="14">
                  <c:v>Financial services</c:v>
                </c:pt>
                <c:pt idx="15">
                  <c:v>Financials</c:v>
                </c:pt>
                <c:pt idx="16">
                  <c:v>Food industry</c:v>
                </c:pt>
                <c:pt idx="17">
                  <c:v>Food processing</c:v>
                </c:pt>
                <c:pt idx="18">
                  <c:v>Food service</c:v>
                </c:pt>
                <c:pt idx="19">
                  <c:v>Health</c:v>
                </c:pt>
                <c:pt idx="20">
                  <c:v>Health insurance</c:v>
                </c:pt>
                <c:pt idx="21">
                  <c:v>Healthcare</c:v>
                </c:pt>
                <c:pt idx="22">
                  <c:v>Infotech</c:v>
                </c:pt>
                <c:pt idx="23">
                  <c:v>Insurance</c:v>
                </c:pt>
                <c:pt idx="24">
                  <c:v>Laboratory instruments</c:v>
                </c:pt>
                <c:pt idx="25">
                  <c:v>Logistics</c:v>
                </c:pt>
                <c:pt idx="26">
                  <c:v>Machinery</c:v>
                </c:pt>
                <c:pt idx="27">
                  <c:v>Media</c:v>
                </c:pt>
                <c:pt idx="28">
                  <c:v>Petroleum industry</c:v>
                </c:pt>
                <c:pt idx="29">
                  <c:v>Petroleum industry and logistics</c:v>
                </c:pt>
                <c:pt idx="30">
                  <c:v>Pharmaceutical industry</c:v>
                </c:pt>
                <c:pt idx="31">
                  <c:v>Pharmacy wholesale</c:v>
                </c:pt>
                <c:pt idx="32">
                  <c:v>Retail</c:v>
                </c:pt>
                <c:pt idx="33">
                  <c:v>Retail and cloud computing</c:v>
                </c:pt>
                <c:pt idx="34">
                  <c:v>Technology</c:v>
                </c:pt>
                <c:pt idx="35">
                  <c:v>Technology and cloud computing</c:v>
                </c:pt>
                <c:pt idx="36">
                  <c:v>Telecom hardware manufacturing</c:v>
                </c:pt>
                <c:pt idx="37">
                  <c:v>Telecommunications</c:v>
                </c:pt>
                <c:pt idx="38">
                  <c:v>Transportation</c:v>
                </c:pt>
              </c:strCache>
            </c:strRef>
          </c:cat>
          <c:val>
            <c:numRef>
              <c:f>'Pivot Tables'!$B$2:$B$41</c:f>
              <c:numCache>
                <c:formatCode>0.00%</c:formatCode>
                <c:ptCount val="39"/>
                <c:pt idx="0">
                  <c:v>1.1278046476860832E-2</c:v>
                </c:pt>
                <c:pt idx="1">
                  <c:v>4.0142401157609066E-3</c:v>
                </c:pt>
                <c:pt idx="2">
                  <c:v>4.4721087970157475E-3</c:v>
                </c:pt>
                <c:pt idx="3">
                  <c:v>1.2291600852828264E-2</c:v>
                </c:pt>
                <c:pt idx="4">
                  <c:v>3.9730719118360796E-3</c:v>
                </c:pt>
                <c:pt idx="5">
                  <c:v>6.9290170002567061E-3</c:v>
                </c:pt>
                <c:pt idx="6">
                  <c:v>2.6775663739471274E-2</c:v>
                </c:pt>
                <c:pt idx="7">
                  <c:v>7.3880764973275545E-3</c:v>
                </c:pt>
                <c:pt idx="8">
                  <c:v>4.839985825889459E-3</c:v>
                </c:pt>
                <c:pt idx="9">
                  <c:v>3.7912003134227226E-2</c:v>
                </c:pt>
                <c:pt idx="10">
                  <c:v>1.0270020888610579E-2</c:v>
                </c:pt>
                <c:pt idx="11">
                  <c:v>6.8205677027274618E-3</c:v>
                </c:pt>
                <c:pt idx="12">
                  <c:v>3.3540858506754395E-2</c:v>
                </c:pt>
                <c:pt idx="13">
                  <c:v>9.1076145356422233E-3</c:v>
                </c:pt>
                <c:pt idx="14">
                  <c:v>1.3166340127958262E-2</c:v>
                </c:pt>
                <c:pt idx="15">
                  <c:v>7.8871303941617357E-2</c:v>
                </c:pt>
                <c:pt idx="16">
                  <c:v>1.4356815710875364E-2</c:v>
                </c:pt>
                <c:pt idx="17">
                  <c:v>8.5463149949398833E-3</c:v>
                </c:pt>
                <c:pt idx="18">
                  <c:v>5.8380595962487939E-3</c:v>
                </c:pt>
                <c:pt idx="19">
                  <c:v>2.3536559661658605E-2</c:v>
                </c:pt>
                <c:pt idx="20">
                  <c:v>2.325374090535685E-2</c:v>
                </c:pt>
                <c:pt idx="21">
                  <c:v>0.10116558753236254</c:v>
                </c:pt>
                <c:pt idx="22">
                  <c:v>5.3028729452260451E-3</c:v>
                </c:pt>
                <c:pt idx="23">
                  <c:v>2.261367740425288E-2</c:v>
                </c:pt>
                <c:pt idx="24">
                  <c:v>3.820392312569418E-3</c:v>
                </c:pt>
                <c:pt idx="25">
                  <c:v>6.6872813896072057E-3</c:v>
                </c:pt>
                <c:pt idx="26">
                  <c:v>5.0547579641336479E-3</c:v>
                </c:pt>
                <c:pt idx="27">
                  <c:v>7.0361904236973709E-3</c:v>
                </c:pt>
                <c:pt idx="28">
                  <c:v>0.12939277069327426</c:v>
                </c:pt>
                <c:pt idx="29">
                  <c:v>5.0220955874660167E-3</c:v>
                </c:pt>
                <c:pt idx="30">
                  <c:v>4.1803759337484515E-2</c:v>
                </c:pt>
                <c:pt idx="31">
                  <c:v>2.0293798078125341E-2</c:v>
                </c:pt>
                <c:pt idx="32">
                  <c:v>0.13429927208831499</c:v>
                </c:pt>
                <c:pt idx="33">
                  <c:v>4.3718506111351828E-2</c:v>
                </c:pt>
                <c:pt idx="34">
                  <c:v>3.3100171596559085E-2</c:v>
                </c:pt>
                <c:pt idx="35">
                  <c:v>4.6070622522784134E-2</c:v>
                </c:pt>
                <c:pt idx="36">
                  <c:v>4.3853493589923517E-3</c:v>
                </c:pt>
                <c:pt idx="37">
                  <c:v>2.6562337591860809E-2</c:v>
                </c:pt>
                <c:pt idx="38">
                  <c:v>1.6488546138073733E-2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56C-ADBF-11B1C596D6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09853040"/>
        <c:axId val="709027328"/>
      </c:lineChart>
      <c:catAx>
        <c:axId val="6098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27328"/>
        <c:crosses val="autoZero"/>
        <c:auto val="1"/>
        <c:lblAlgn val="ctr"/>
        <c:lblOffset val="100"/>
        <c:noMultiLvlLbl val="0"/>
      </c:catAx>
      <c:valAx>
        <c:axId val="7090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20</xdr:col>
      <xdr:colOff>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E0A49-ACF5-4D5B-BC23-B7EE43691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11906</xdr:rowOff>
    </xdr:from>
    <xdr:to>
      <xdr:col>19</xdr:col>
      <xdr:colOff>595312</xdr:colOff>
      <xdr:row>33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C7607C-DFEC-40FB-8877-0F3DC27CF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lis" refreshedDate="45541.022563425926" createdVersion="8" refreshedVersion="8" minRefreshableVersion="3" recordCount="100" xr:uid="{D4D74844-E4B3-43F2-9C58-FA5436CFDDC1}">
  <cacheSource type="worksheet">
    <worksheetSource name="Table2"/>
  </cacheSource>
  <cacheFields count="7">
    <cacheField name="Rank" numFmtId="0">
      <sharedItems containsSemiMixedTypes="0" containsString="0" containsNumber="1" containsInteger="1" minValue="1" maxValue="100"/>
    </cacheField>
    <cacheField name="Name" numFmtId="0">
      <sharedItems/>
    </cacheField>
    <cacheField name="Industry" numFmtId="0">
      <sharedItems count="39">
        <s v="Retail"/>
        <s v="Retail and cloud computing"/>
        <s v="Petroleum industry"/>
        <s v="Electronics industry"/>
        <s v="Healthcare"/>
        <s v="Conglomerate"/>
        <s v="Technology and cloud computing"/>
        <s v="Health"/>
        <s v="Pharmacy wholesale"/>
        <s v="Health insurance"/>
        <s v="Automotive industry"/>
        <s v="Financial services"/>
        <s v="Telecommunications"/>
        <s v="Pharmaceutical industry"/>
        <s v="Financials"/>
        <s v="Conglomerate and telecommunications"/>
        <s v="Technology"/>
        <s v="Food industry"/>
        <s v="Transportation"/>
        <s v="Beverage"/>
        <s v="Media"/>
        <s v="Automotive and energy"/>
        <s v="Consumer products manufacturing"/>
        <s v="Logistics"/>
        <s v="Food service"/>
        <s v="Aerospace and defense"/>
        <s v="Infotech"/>
        <s v="Machinery"/>
        <s v="Petroleum industry and logistics"/>
        <s v="Insurance"/>
        <s v="Chemical industry"/>
        <s v="Financial"/>
        <s v="Food processing"/>
        <s v="Agriculture manufacturing"/>
        <s v="Telecom hardware manufacturing"/>
        <s v="Airline"/>
        <s v="Agriculture cooperative"/>
        <s v="Apparel"/>
        <s v="Laboratory instruments"/>
      </sharedItems>
    </cacheField>
    <cacheField name="Revenue (USD millions)" numFmtId="3">
      <sharedItems containsSemiMixedTypes="0" containsString="0" containsNumber="1" containsInteger="1" minValue="44200" maxValue="611289"/>
    </cacheField>
    <cacheField name="Revenue growth" numFmtId="10">
      <sharedItems containsSemiMixedTypes="0" containsString="0" containsNumber="1" minValue="5.0000000000000001E-3" maxValue="0.97199999999999998"/>
    </cacheField>
    <cacheField name="Employees" numFmtId="0">
      <sharedItems containsMixedTypes="1" containsNumber="1" containsInteger="1" minValue="3616" maxValue="2100000"/>
    </cacheField>
    <cacheField name="Headquarters" numFmtId="0">
      <sharedItems count="76">
        <s v="Bentonville, Arkansas"/>
        <s v="Seattle, Washington"/>
        <s v="Spring, Texas"/>
        <s v="Cupertino, California"/>
        <s v="Minnetonka, Minnesota"/>
        <s v="Woonsocket, Rhode Island"/>
        <s v="Omaha, Nebraska"/>
        <s v="Mountain View, California"/>
        <s v="Irving, Texas"/>
        <s v="San Ramon, California"/>
        <s v="Chesterbrook, Pennsylvania"/>
        <s v="Issaquah, Washington"/>
        <s v="Redmond, Washington"/>
        <s v="Dublin, Ohio"/>
        <s v="Bloomfield, Connecticut"/>
        <s v="Findlay, Ohio"/>
        <s v="Houston, Texas"/>
        <s v="San Antonio, Texas"/>
        <s v="Dearborn, Michigan"/>
        <s v="Atlanta, Georgia"/>
        <s v="Detroit, Michigan"/>
        <s v="Indianapolis, Indiana"/>
        <s v="New York City, New York"/>
        <s v="Cincinnati, Ohio"/>
        <s v="St. Louis, Missouri"/>
        <s v="Deerfield, Illinois"/>
        <s v="Washington, D.C."/>
        <s v="Philadelphia, Pennsylvania"/>
        <s v="Dallas, Texas"/>
        <s v="Menlo Park, California"/>
        <s v="Charlotte, North Carolina"/>
        <s v="Minneapolis, Minnesota"/>
        <s v="Round Rock, Texas"/>
        <s v="Chicago, Illinois"/>
        <s v="Mooresville, North Carolina"/>
        <s v="New Brunswick, New Jersey"/>
        <s v="Memphis, Tennessee"/>
        <s v="Louisville, Kentucky"/>
        <s v="Bloomington, Illinois"/>
        <s v="McLean, Virginia"/>
        <s v="Purchase, New York"/>
        <s v="San Francisco, California"/>
        <s v="Burbank, California"/>
        <s v="Austin, Texas"/>
        <s v="Boise, Idaho"/>
        <s v="Boston, Massachusetts"/>
        <s v="White Plains, New York"/>
        <s v="Arlington County, Virginia"/>
        <s v="Bethesda, Maryland"/>
        <s v="Santa Clara, California"/>
        <s v="Palo Alto, California"/>
        <s v="Clearwater, Florida"/>
        <s v="Armonk, New York"/>
        <s v="Nashville, Tennessee"/>
        <s v="Newark, New Jersey"/>
        <s v="Kenilworth, New Jersey"/>
        <s v="Miami, Florida"/>
        <s v="Lake Bluff, Illinois"/>
        <s v="Midland, Michigan"/>
        <s v="Lakeland, Florida"/>
        <s v="Stamford, Connecticut"/>
        <s v="Springdale, Arkansas"/>
        <s v="Moline, Illinois"/>
        <s v="San Jose, California"/>
        <s v="Columbus, Ohio"/>
        <s v="Northfield Township, Cook County, Illinois"/>
        <s v="Framingham, Massachusetts"/>
        <s v="Mayfield Village, Ohio"/>
        <s v="Fort Worth, Texas"/>
        <s v="Inver Grove Heights, Minnesota"/>
        <s v="Richmond, Virginia"/>
        <s v="Parsippanyâ€“Troy Hills, New Jersey"/>
        <s v="Beaverton, Oregon"/>
        <s v="Richfield, Minnesota"/>
        <s v="Waltham, Massachusetts"/>
        <s v="San Diego, Califo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Walmart"/>
    <x v="0"/>
    <n v="611289"/>
    <n v="6.7000000000000004E-2"/>
    <n v="2100000"/>
    <x v="0"/>
  </r>
  <r>
    <n v="2"/>
    <s v="Amazon"/>
    <x v="1"/>
    <n v="513983"/>
    <n v="9.4E-2"/>
    <n v="1540000"/>
    <x v="1"/>
  </r>
  <r>
    <n v="3"/>
    <s v="ExxonMobil"/>
    <x v="2"/>
    <n v="413680"/>
    <n v="0.44800000000000001"/>
    <n v="62000"/>
    <x v="2"/>
  </r>
  <r>
    <n v="4"/>
    <s v="Apple"/>
    <x v="3"/>
    <n v="394328"/>
    <n v="7.8E-2"/>
    <n v="164000"/>
    <x v="3"/>
  </r>
  <r>
    <n v="5"/>
    <s v="UnitedHealth Group"/>
    <x v="4"/>
    <n v="324162"/>
    <n v="0.127"/>
    <n v="400000"/>
    <x v="4"/>
  </r>
  <r>
    <n v="6"/>
    <s v="CVS Health"/>
    <x v="4"/>
    <n v="322467"/>
    <n v="0.104"/>
    <n v="259500"/>
    <x v="5"/>
  </r>
  <r>
    <n v="7"/>
    <s v="Berkshire Hathaway"/>
    <x v="5"/>
    <n v="302089"/>
    <n v="9.4E-2"/>
    <n v="383000"/>
    <x v="6"/>
  </r>
  <r>
    <n v="8"/>
    <s v="Alphabet"/>
    <x v="6"/>
    <n v="282836"/>
    <n v="9.8000000000000004E-2"/>
    <n v="156000"/>
    <x v="7"/>
  </r>
  <r>
    <n v="9"/>
    <s v="McKesson Corporation"/>
    <x v="7"/>
    <n v="276711"/>
    <n v="4.8000000000000001E-2"/>
    <n v="48500"/>
    <x v="8"/>
  </r>
  <r>
    <n v="10"/>
    <s v="Chevron Corporation"/>
    <x v="2"/>
    <n v="246252"/>
    <n v="0.51600000000000001"/>
    <n v="43846"/>
    <x v="9"/>
  </r>
  <r>
    <n v="11"/>
    <s v="Cencora"/>
    <x v="8"/>
    <n v="238587"/>
    <n v="0.115"/>
    <n v="41500"/>
    <x v="10"/>
  </r>
  <r>
    <n v="12"/>
    <s v="Costco"/>
    <x v="0"/>
    <n v="226954"/>
    <n v="0.158"/>
    <n v="304000"/>
    <x v="11"/>
  </r>
  <r>
    <n v="13"/>
    <s v="Microsoft"/>
    <x v="6"/>
    <n v="198270"/>
    <n v="0.18"/>
    <n v="221000"/>
    <x v="12"/>
  </r>
  <r>
    <n v="14"/>
    <s v="Cardinal Health"/>
    <x v="4"/>
    <n v="181364"/>
    <n v="0.11600000000000001"/>
    <n v="46035"/>
    <x v="13"/>
  </r>
  <r>
    <n v="15"/>
    <s v="Cigna"/>
    <x v="9"/>
    <n v="180516"/>
    <n v="3.6999999999999998E-2"/>
    <n v="70231"/>
    <x v="14"/>
  </r>
  <r>
    <n v="16"/>
    <s v="Marathon Petroleum"/>
    <x v="2"/>
    <n v="180012"/>
    <n v="0.27600000000000002"/>
    <n v="17800"/>
    <x v="15"/>
  </r>
  <r>
    <n v="17"/>
    <s v="Phillips 66"/>
    <x v="2"/>
    <n v="175702"/>
    <n v="0.53"/>
    <n v="13000"/>
    <x v="16"/>
  </r>
  <r>
    <n v="18"/>
    <s v="Valero Energy"/>
    <x v="2"/>
    <n v="171189"/>
    <n v="0.57999999999999996"/>
    <n v="9743"/>
    <x v="17"/>
  </r>
  <r>
    <n v="19"/>
    <s v="Ford Motor Company"/>
    <x v="10"/>
    <n v="158057"/>
    <n v="0.159"/>
    <n v="173000"/>
    <x v="18"/>
  </r>
  <r>
    <n v="20"/>
    <s v="The Home Depot"/>
    <x v="0"/>
    <n v="157403"/>
    <n v="4.1000000000000002E-2"/>
    <n v="471600"/>
    <x v="19"/>
  </r>
  <r>
    <n v="21"/>
    <s v="General Motors"/>
    <x v="10"/>
    <n v="156735"/>
    <n v="0.23400000000000001"/>
    <n v="167000"/>
    <x v="20"/>
  </r>
  <r>
    <n v="22"/>
    <s v="Elevance Health"/>
    <x v="4"/>
    <n v="156595"/>
    <n v="0.13"/>
    <n v="102200"/>
    <x v="21"/>
  </r>
  <r>
    <n v="23"/>
    <s v="JPMorgan Chase"/>
    <x v="11"/>
    <n v="154792"/>
    <n v="0.217"/>
    <n v="293723"/>
    <x v="22"/>
  </r>
  <r>
    <n v="24"/>
    <s v="Kroger"/>
    <x v="0"/>
    <n v="148258"/>
    <n v="7.4999999999999997E-2"/>
    <n v="430000"/>
    <x v="23"/>
  </r>
  <r>
    <n v="25"/>
    <s v="Centene"/>
    <x v="4"/>
    <n v="144547"/>
    <n v="0.14699999999999999"/>
    <n v="74300"/>
    <x v="24"/>
  </r>
  <r>
    <n v="26"/>
    <s v="Verizon Communications"/>
    <x v="12"/>
    <n v="136835"/>
    <n v="2.4E-2"/>
    <n v="117100"/>
    <x v="22"/>
  </r>
  <r>
    <n v="27"/>
    <s v="Walgreens Boots Alliance"/>
    <x v="13"/>
    <n v="132703"/>
    <n v="0.107"/>
    <n v="262500"/>
    <x v="25"/>
  </r>
  <r>
    <n v="28"/>
    <s v="Fannie Mae"/>
    <x v="14"/>
    <n v="121596"/>
    <n v="0.19700000000000001"/>
    <n v="8000"/>
    <x v="26"/>
  </r>
  <r>
    <n v="29"/>
    <s v="Comcast"/>
    <x v="12"/>
    <n v="121427"/>
    <n v="4.2999999999999997E-2"/>
    <n v="186000"/>
    <x v="27"/>
  </r>
  <r>
    <n v="30"/>
    <s v="AT&amp;T"/>
    <x v="15"/>
    <n v="120741"/>
    <n v="0.28499999999999998"/>
    <n v="160700"/>
    <x v="28"/>
  </r>
  <r>
    <n v="31"/>
    <s v="Meta Platforms"/>
    <x v="16"/>
    <n v="116609"/>
    <n v="1.0999999999999999E-2"/>
    <n v="86482"/>
    <x v="29"/>
  </r>
  <r>
    <n v="32"/>
    <s v="Bank of America"/>
    <x v="14"/>
    <n v="115053"/>
    <n v="0.22600000000000001"/>
    <n v="216823"/>
    <x v="30"/>
  </r>
  <r>
    <n v="33"/>
    <s v="Target Corporation"/>
    <x v="0"/>
    <n v="109120"/>
    <n v="2.9000000000000001E-2"/>
    <n v="440000"/>
    <x v="31"/>
  </r>
  <r>
    <n v="34"/>
    <s v="Dell Technologies"/>
    <x v="16"/>
    <n v="102301"/>
    <n v="4.3999999999999997E-2"/>
    <n v="133000"/>
    <x v="32"/>
  </r>
  <r>
    <n v="35"/>
    <s v="Archer Daniels Midland"/>
    <x v="17"/>
    <n v="101556"/>
    <n v="0.191"/>
    <n v="41181"/>
    <x v="33"/>
  </r>
  <r>
    <n v="36"/>
    <s v="Citigroup"/>
    <x v="14"/>
    <n v="101078"/>
    <n v="0.26600000000000001"/>
    <n v="238104"/>
    <x v="22"/>
  </r>
  <r>
    <n v="37"/>
    <s v="United Parcel Service"/>
    <x v="18"/>
    <n v="100338"/>
    <n v="3.1E-2"/>
    <n v="404700"/>
    <x v="19"/>
  </r>
  <r>
    <n v="38"/>
    <s v="Pfizer"/>
    <x v="13"/>
    <n v="100330"/>
    <n v="0.23400000000000001"/>
    <n v="83000"/>
    <x v="22"/>
  </r>
  <r>
    <n v="39"/>
    <s v="Lowe's"/>
    <x v="0"/>
    <n v="97059"/>
    <n v="8.0000000000000002E-3"/>
    <n v="244500"/>
    <x v="34"/>
  </r>
  <r>
    <n v="40"/>
    <s v="Johnson &amp; Johnson"/>
    <x v="13"/>
    <n v="94943"/>
    <n v="1.2E-2"/>
    <n v="152700"/>
    <x v="35"/>
  </r>
  <r>
    <n v="41"/>
    <s v="FedEx"/>
    <x v="18"/>
    <n v="93512"/>
    <n v="0.114"/>
    <n v="518249"/>
    <x v="36"/>
  </r>
  <r>
    <n v="42"/>
    <s v="Humana"/>
    <x v="9"/>
    <n v="92870"/>
    <n v="0.11799999999999999"/>
    <n v="67100"/>
    <x v="37"/>
  </r>
  <r>
    <n v="43"/>
    <s v="Energy Transfer Partners"/>
    <x v="2"/>
    <n v="89876"/>
    <n v="0.33300000000000002"/>
    <n v="12565"/>
    <x v="28"/>
  </r>
  <r>
    <n v="44"/>
    <s v="State Farm"/>
    <x v="14"/>
    <n v="89328"/>
    <n v="8.5999999999999993E-2"/>
    <n v="60519"/>
    <x v="38"/>
  </r>
  <r>
    <n v="45"/>
    <s v="Freddie Mac"/>
    <x v="14"/>
    <n v="86717"/>
    <n v="0.316"/>
    <n v="7819"/>
    <x v="39"/>
  </r>
  <r>
    <n v="46"/>
    <s v="PepsiCo"/>
    <x v="19"/>
    <n v="86859"/>
    <n v="8.6999999999999994E-2"/>
    <n v="315000"/>
    <x v="40"/>
  </r>
  <r>
    <n v="47"/>
    <s v="Wells Fargo"/>
    <x v="14"/>
    <n v="82859"/>
    <n v="5.0000000000000001E-3"/>
    <n v="238000"/>
    <x v="41"/>
  </r>
  <r>
    <n v="48"/>
    <s v="The Walt Disney Company"/>
    <x v="20"/>
    <n v="82722"/>
    <n v="0.22700000000000001"/>
    <n v="195800"/>
    <x v="42"/>
  </r>
  <r>
    <n v="49"/>
    <s v="ConocoPhillips"/>
    <x v="2"/>
    <n v="82156"/>
    <n v="0.69899999999999995"/>
    <n v="9500"/>
    <x v="16"/>
  </r>
  <r>
    <n v="50"/>
    <s v="Tesla"/>
    <x v="21"/>
    <n v="81462"/>
    <n v="0.51400000000000001"/>
    <n v="127855"/>
    <x v="43"/>
  </r>
  <r>
    <n v="51"/>
    <s v="Procter &amp; Gamble"/>
    <x v="22"/>
    <n v="80187"/>
    <n v="5.2999999999999999E-2"/>
    <n v="106000"/>
    <x v="23"/>
  </r>
  <r>
    <n v="52"/>
    <s v="United States Postal Service"/>
    <x v="23"/>
    <n v="78620"/>
    <n v="0.02"/>
    <n v="576000"/>
    <x v="26"/>
  </r>
  <r>
    <n v="53"/>
    <s v="Albertsons"/>
    <x v="0"/>
    <n v="77650"/>
    <n v="0.08"/>
    <n v="198650"/>
    <x v="44"/>
  </r>
  <r>
    <n v="54"/>
    <s v="General Electric"/>
    <x v="5"/>
    <n v="76555"/>
    <n v="3.2000000000000001E-2"/>
    <n v="172000"/>
    <x v="45"/>
  </r>
  <r>
    <n v="55"/>
    <s v="MetLife"/>
    <x v="14"/>
    <n v="69898"/>
    <n v="1.7000000000000001E-2"/>
    <n v="45000"/>
    <x v="22"/>
  </r>
  <r>
    <n v="56"/>
    <s v="Goldman Sachs"/>
    <x v="14"/>
    <n v="68711"/>
    <n v="5.7000000000000002E-2"/>
    <n v="48500"/>
    <x v="22"/>
  </r>
  <r>
    <n v="57"/>
    <s v="Sysco"/>
    <x v="24"/>
    <n v="68636"/>
    <n v="0.33800000000000002"/>
    <n v="70510"/>
    <x v="16"/>
  </r>
  <r>
    <n v="58"/>
    <s v="Bunge Limited"/>
    <x v="17"/>
    <n v="67232"/>
    <n v="0.13700000000000001"/>
    <n v="23000"/>
    <x v="46"/>
  </r>
  <r>
    <n v="59"/>
    <s v="RTX Corporation"/>
    <x v="5"/>
    <n v="67074"/>
    <n v="4.2000000000000003E-2"/>
    <n v="182000"/>
    <x v="47"/>
  </r>
  <r>
    <n v="60"/>
    <s v="Boeing"/>
    <x v="25"/>
    <n v="66608"/>
    <n v="6.9000000000000006E-2"/>
    <n v="156000"/>
    <x v="47"/>
  </r>
  <r>
    <n v="61"/>
    <s v="StoneX Group"/>
    <x v="14"/>
    <n v="66036"/>
    <n v="0.55300000000000005"/>
    <s v="4,000[2]"/>
    <x v="22"/>
  </r>
  <r>
    <n v="62"/>
    <s v="Lockheed Martin"/>
    <x v="25"/>
    <n v="65984"/>
    <n v="1.6E-2"/>
    <n v="116000"/>
    <x v="48"/>
  </r>
  <r>
    <n v="63"/>
    <s v="Morgan Stanley"/>
    <x v="14"/>
    <n v="65936"/>
    <n v="7.9000000000000001E-2"/>
    <n v="82427"/>
    <x v="22"/>
  </r>
  <r>
    <n v="64"/>
    <s v="Intel"/>
    <x v="16"/>
    <n v="63054"/>
    <n v="0.20100000000000001"/>
    <n v="131900"/>
    <x v="49"/>
  </r>
  <r>
    <n v="65"/>
    <s v="HP"/>
    <x v="16"/>
    <n v="62983"/>
    <n v="8.0000000000000002E-3"/>
    <n v="58000"/>
    <x v="50"/>
  </r>
  <r>
    <n v="66"/>
    <s v="TD Synnex"/>
    <x v="26"/>
    <n v="62344"/>
    <n v="0.97199999999999998"/>
    <n v="28500"/>
    <x v="51"/>
  </r>
  <r>
    <n v="67"/>
    <s v="IBM"/>
    <x v="6"/>
    <n v="60530"/>
    <n v="0.16300000000000001"/>
    <n v="303100"/>
    <x v="52"/>
  </r>
  <r>
    <n v="68"/>
    <s v="HCA Healthcare"/>
    <x v="4"/>
    <n v="60233"/>
    <n v="2.5000000000000001E-2"/>
    <n v="250500"/>
    <x v="53"/>
  </r>
  <r>
    <n v="69"/>
    <s v="Prudential Financial"/>
    <x v="14"/>
    <n v="60050"/>
    <n v="0.153"/>
    <n v="39583"/>
    <x v="54"/>
  </r>
  <r>
    <n v="70"/>
    <s v="Caterpillar"/>
    <x v="27"/>
    <n v="59427"/>
    <n v="0.16600000000000001"/>
    <n v="109100"/>
    <x v="25"/>
  </r>
  <r>
    <n v="71"/>
    <s v="Merck &amp; Co."/>
    <x v="13"/>
    <n v="59283"/>
    <n v="0.158"/>
    <n v="68000"/>
    <x v="55"/>
  </r>
  <r>
    <n v="72"/>
    <s v="World Fuel Services"/>
    <x v="28"/>
    <n v="59043"/>
    <n v="0.88400000000000001"/>
    <n v="5214"/>
    <x v="56"/>
  </r>
  <r>
    <n v="73"/>
    <s v="New York Life Insurance Company"/>
    <x v="29"/>
    <n v="58445"/>
    <n v="0.14199999999999999"/>
    <n v="15050"/>
    <x v="22"/>
  </r>
  <r>
    <n v="74"/>
    <s v="Enterprise Products"/>
    <x v="2"/>
    <n v="58186"/>
    <n v="0.42599999999999999"/>
    <n v="7300"/>
    <x v="16"/>
  </r>
  <r>
    <n v="75"/>
    <s v="AbbVie"/>
    <x v="13"/>
    <n v="58054"/>
    <n v="3.3000000000000002E-2"/>
    <n v="50000"/>
    <x v="57"/>
  </r>
  <r>
    <n v="76"/>
    <s v="Plains All American Pipeline"/>
    <x v="2"/>
    <n v="57342"/>
    <n v="0.36299999999999999"/>
    <n v="4100"/>
    <x v="16"/>
  </r>
  <r>
    <n v="77"/>
    <s v="Dow Chemical Company"/>
    <x v="30"/>
    <n v="56902"/>
    <n v="3.5000000000000003E-2"/>
    <n v="37800"/>
    <x v="58"/>
  </r>
  <r>
    <n v="78"/>
    <s v="AIG"/>
    <x v="29"/>
    <n v="56437"/>
    <n v="8.4000000000000005E-2"/>
    <n v="26200"/>
    <x v="22"/>
  </r>
  <r>
    <n v="79"/>
    <s v="American Express"/>
    <x v="31"/>
    <n v="55625"/>
    <n v="0.27300000000000002"/>
    <n v="77300"/>
    <x v="22"/>
  </r>
  <r>
    <n v="80"/>
    <s v="Publix"/>
    <x v="0"/>
    <n v="54942"/>
    <n v="0.13500000000000001"/>
    <n v="242000"/>
    <x v="59"/>
  </r>
  <r>
    <n v="81"/>
    <s v="Charter Communications"/>
    <x v="12"/>
    <n v="54022"/>
    <n v="4.4999999999999998E-2"/>
    <n v="101700"/>
    <x v="60"/>
  </r>
  <r>
    <n v="82"/>
    <s v="Tyson Foods"/>
    <x v="32"/>
    <n v="53282"/>
    <n v="0.13200000000000001"/>
    <n v="142000"/>
    <x v="61"/>
  </r>
  <r>
    <n v="83"/>
    <s v="John Deere"/>
    <x v="33"/>
    <n v="52577"/>
    <n v="0.19400000000000001"/>
    <n v="82239"/>
    <x v="62"/>
  </r>
  <r>
    <n v="84"/>
    <s v="Cisco"/>
    <x v="34"/>
    <n v="51557"/>
    <n v="3.5000000000000003E-2"/>
    <n v="83300"/>
    <x v="63"/>
  </r>
  <r>
    <n v="85"/>
    <s v="Nationwide Mutual Insurance Company"/>
    <x v="31"/>
    <n v="51450"/>
    <n v="8.5999999999999993E-2"/>
    <n v="24791"/>
    <x v="64"/>
  </r>
  <r>
    <n v="86"/>
    <s v="Allstate"/>
    <x v="29"/>
    <n v="51412"/>
    <n v="3.4000000000000002E-2"/>
    <n v="54250"/>
    <x v="65"/>
  </r>
  <r>
    <n v="87"/>
    <s v="Delta Air Lines"/>
    <x v="35"/>
    <n v="50582"/>
    <n v="0.69199999999999995"/>
    <n v="95000"/>
    <x v="19"/>
  </r>
  <r>
    <n v="88"/>
    <s v="Liberty Mutual"/>
    <x v="29"/>
    <n v="49956"/>
    <n v="3.5999999999999997E-2"/>
    <n v="50000"/>
    <x v="45"/>
  </r>
  <r>
    <n v="89"/>
    <s v="TJX"/>
    <x v="0"/>
    <n v="49936"/>
    <n v="2.9000000000000001E-2"/>
    <n v="329000"/>
    <x v="66"/>
  </r>
  <r>
    <n v="90"/>
    <s v="Progressive Corporation"/>
    <x v="29"/>
    <n v="49611"/>
    <n v="0.04"/>
    <n v="55063"/>
    <x v="67"/>
  </r>
  <r>
    <n v="91"/>
    <s v="American Airlines"/>
    <x v="35"/>
    <n v="48971"/>
    <n v="0.63900000000000001"/>
    <n v="129700"/>
    <x v="68"/>
  </r>
  <r>
    <n v="92"/>
    <s v="CHS"/>
    <x v="36"/>
    <n v="47194"/>
    <n v="0.24299999999999999"/>
    <n v="10014"/>
    <x v="69"/>
  </r>
  <r>
    <n v="93"/>
    <s v="Performance Food Group"/>
    <x v="32"/>
    <n v="47194"/>
    <n v="0.61599999999999999"/>
    <n v="34825"/>
    <x v="70"/>
  </r>
  <r>
    <n v="94"/>
    <s v="PBF Energy"/>
    <x v="2"/>
    <n v="46830"/>
    <n v="0.71799999999999997"/>
    <n v="3616"/>
    <x v="71"/>
  </r>
  <r>
    <n v="95"/>
    <s v="Nike"/>
    <x v="37"/>
    <n v="46710"/>
    <n v="4.9000000000000002E-2"/>
    <n v="79100"/>
    <x v="72"/>
  </r>
  <r>
    <n v="96"/>
    <s v="Best Buy"/>
    <x v="0"/>
    <n v="46298"/>
    <n v="0.106"/>
    <n v="71100"/>
    <x v="73"/>
  </r>
  <r>
    <n v="97"/>
    <s v="Bristol-Myers Squibb"/>
    <x v="13"/>
    <n v="46159"/>
    <n v="5.0000000000000001E-3"/>
    <n v="34300"/>
    <x v="22"/>
  </r>
  <r>
    <n v="98"/>
    <s v="United Airlines"/>
    <x v="35"/>
    <n v="44955"/>
    <n v="0.82499999999999996"/>
    <n v="92795"/>
    <x v="33"/>
  </r>
  <r>
    <n v="99"/>
    <s v="Thermo Fisher Scientific"/>
    <x v="38"/>
    <n v="44915"/>
    <n v="0.14499999999999999"/>
    <n v="130000"/>
    <x v="74"/>
  </r>
  <r>
    <n v="100"/>
    <s v="Qualcomm"/>
    <x v="16"/>
    <n v="44200"/>
    <n v="0.317"/>
    <n v="51000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16041-9D15-425F-823D-4A46E7B6F5E9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44:F84" firstHeaderRow="1" firstDataRow="1" firstDataCol="1"/>
  <pivotFields count="7">
    <pivotField dataField="1" showAll="0"/>
    <pivotField showAll="0"/>
    <pivotField axis="axisRow" showAll="0">
      <items count="40">
        <item x="25"/>
        <item x="36"/>
        <item x="33"/>
        <item x="35"/>
        <item x="37"/>
        <item x="21"/>
        <item x="10"/>
        <item x="19"/>
        <item x="30"/>
        <item x="5"/>
        <item x="15"/>
        <item x="22"/>
        <item x="3"/>
        <item x="31"/>
        <item x="11"/>
        <item x="14"/>
        <item x="17"/>
        <item x="32"/>
        <item x="24"/>
        <item x="7"/>
        <item x="9"/>
        <item x="4"/>
        <item x="26"/>
        <item x="29"/>
        <item x="38"/>
        <item x="23"/>
        <item x="27"/>
        <item x="20"/>
        <item x="2"/>
        <item x="28"/>
        <item x="13"/>
        <item x="8"/>
        <item x="0"/>
        <item x="1"/>
        <item x="16"/>
        <item x="6"/>
        <item x="34"/>
        <item x="12"/>
        <item x="18"/>
        <item t="default"/>
      </items>
    </pivotField>
    <pivotField numFmtId="3" showAll="0"/>
    <pivotField numFmtId="10" showAll="0"/>
    <pivotField showAll="0"/>
    <pivotField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Average of Rank" fld="0" subtotal="average" baseField="2" baseItem="0"/>
  </dataFields>
  <formats count="1">
    <format dxfId="3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9528C-ADF8-428E-BB9E-05D145283040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4:B121" firstHeaderRow="1" firstDataRow="1" firstDataCol="1"/>
  <pivotFields count="7">
    <pivotField showAll="0"/>
    <pivotField showAll="0"/>
    <pivotField showAll="0"/>
    <pivotField numFmtId="3" showAll="0"/>
    <pivotField numFmtId="10" showAll="0"/>
    <pivotField dataField="1" showAll="0"/>
    <pivotField axis="axisRow" showAll="0">
      <items count="77">
        <item x="47"/>
        <item x="52"/>
        <item x="19"/>
        <item x="43"/>
        <item x="72"/>
        <item x="0"/>
        <item x="48"/>
        <item x="14"/>
        <item x="38"/>
        <item x="44"/>
        <item x="45"/>
        <item x="42"/>
        <item x="30"/>
        <item x="10"/>
        <item x="33"/>
        <item x="23"/>
        <item x="51"/>
        <item x="64"/>
        <item x="3"/>
        <item x="28"/>
        <item x="18"/>
        <item x="25"/>
        <item x="20"/>
        <item x="13"/>
        <item x="15"/>
        <item x="68"/>
        <item x="66"/>
        <item x="16"/>
        <item x="21"/>
        <item x="69"/>
        <item x="8"/>
        <item x="11"/>
        <item x="55"/>
        <item x="57"/>
        <item x="59"/>
        <item x="37"/>
        <item x="67"/>
        <item x="39"/>
        <item x="36"/>
        <item x="29"/>
        <item x="56"/>
        <item x="58"/>
        <item x="31"/>
        <item x="4"/>
        <item x="62"/>
        <item x="34"/>
        <item x="7"/>
        <item x="53"/>
        <item x="35"/>
        <item x="22"/>
        <item x="54"/>
        <item x="65"/>
        <item x="6"/>
        <item x="50"/>
        <item x="71"/>
        <item x="27"/>
        <item x="40"/>
        <item x="12"/>
        <item x="73"/>
        <item x="70"/>
        <item x="32"/>
        <item x="17"/>
        <item x="75"/>
        <item x="41"/>
        <item x="63"/>
        <item x="9"/>
        <item x="49"/>
        <item x="1"/>
        <item x="2"/>
        <item x="61"/>
        <item x="24"/>
        <item x="60"/>
        <item x="74"/>
        <item x="26"/>
        <item x="46"/>
        <item x="5"/>
        <item t="default"/>
      </items>
    </pivotField>
  </pivotFields>
  <rowFields count="1">
    <field x="6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Employees" fld="5" showDataAs="percentOfTotal" baseField="6" baseItem="0" numFmtId="10"/>
  </dataFields>
  <formats count="1"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A3AFF-B598-46BB-B689-FEE6185A074B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1:F41" firstHeaderRow="1" firstDataRow="1" firstDataCol="1"/>
  <pivotFields count="7">
    <pivotField showAll="0"/>
    <pivotField showAll="0"/>
    <pivotField axis="axisRow" showAll="0">
      <items count="40">
        <item x="25"/>
        <item x="36"/>
        <item x="33"/>
        <item x="35"/>
        <item x="37"/>
        <item x="21"/>
        <item x="10"/>
        <item x="19"/>
        <item x="30"/>
        <item x="5"/>
        <item x="15"/>
        <item x="22"/>
        <item x="3"/>
        <item x="31"/>
        <item x="11"/>
        <item x="14"/>
        <item x="17"/>
        <item x="32"/>
        <item x="24"/>
        <item x="7"/>
        <item x="9"/>
        <item x="4"/>
        <item x="26"/>
        <item x="29"/>
        <item x="38"/>
        <item x="23"/>
        <item x="27"/>
        <item x="20"/>
        <item x="2"/>
        <item x="28"/>
        <item x="13"/>
        <item x="8"/>
        <item x="0"/>
        <item x="1"/>
        <item x="16"/>
        <item x="6"/>
        <item x="34"/>
        <item x="12"/>
        <item x="18"/>
        <item t="default"/>
      </items>
    </pivotField>
    <pivotField dataField="1" numFmtId="3" showAll="0"/>
    <pivotField numFmtId="10" showAll="0"/>
    <pivotField showAll="0"/>
    <pivotField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Average of Revenue (USD millions)" fld="3" subtotal="average" baseField="2" baseItem="38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F6AEC-8202-4C52-8F0A-E13BAF934D82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B41" firstHeaderRow="1" firstDataRow="1" firstDataCol="1"/>
  <pivotFields count="7">
    <pivotField showAll="0"/>
    <pivotField showAll="0"/>
    <pivotField axis="axisRow" showAll="0">
      <items count="40">
        <item x="25"/>
        <item x="36"/>
        <item x="33"/>
        <item x="35"/>
        <item x="37"/>
        <item x="21"/>
        <item x="10"/>
        <item x="19"/>
        <item x="30"/>
        <item x="5"/>
        <item x="15"/>
        <item x="22"/>
        <item x="3"/>
        <item x="31"/>
        <item x="11"/>
        <item x="14"/>
        <item x="17"/>
        <item x="32"/>
        <item x="24"/>
        <item x="7"/>
        <item x="9"/>
        <item x="4"/>
        <item x="26"/>
        <item x="29"/>
        <item x="38"/>
        <item x="23"/>
        <item x="27"/>
        <item x="20"/>
        <item x="2"/>
        <item x="28"/>
        <item x="13"/>
        <item x="8"/>
        <item x="0"/>
        <item x="1"/>
        <item x="16"/>
        <item x="6"/>
        <item x="34"/>
        <item x="12"/>
        <item x="18"/>
        <item t="default"/>
      </items>
    </pivotField>
    <pivotField dataField="1" numFmtId="3" showAll="0"/>
    <pivotField numFmtId="10" showAll="0"/>
    <pivotField showAll="0"/>
    <pivotField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Revenue (USD millions)" fld="3" showDataAs="percentOfCol" baseField="2" baseItem="38" numFmtId="1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99FE73-5EC4-4283-B07C-0EE1FD7DE382}" name="Table2" displayName="Table2" ref="A1:G101" totalsRowShown="0">
  <autoFilter ref="A1:G101" xr:uid="{1F99FE73-5EC4-4283-B07C-0EE1FD7DE382}"/>
  <tableColumns count="7">
    <tableColumn id="1" xr3:uid="{654D08A8-5862-40F5-9256-B50B0DC79368}" name="Rank"/>
    <tableColumn id="2" xr3:uid="{AAB013ED-75D8-4701-A8EE-BD069D898F32}" name="Name"/>
    <tableColumn id="3" xr3:uid="{AB03B06E-E260-433E-B475-9D779B0CE293}" name="Industry"/>
    <tableColumn id="4" xr3:uid="{6C566103-7271-4AFB-A1E9-830299662854}" name="Revenue (USD millions)" dataDxfId="8"/>
    <tableColumn id="5" xr3:uid="{57FF024A-454B-49DD-BBD2-0F0F6B791F4B}" name="Revenue growth" dataDxfId="7"/>
    <tableColumn id="6" xr3:uid="{D16C0D97-E684-460A-A529-9018364C3732}" name="Employees" dataDxfId="6"/>
    <tableColumn id="7" xr3:uid="{3FCB1ADD-E326-4536-A163-573087D77C12}" name="Headquart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673C6D-BFAE-481A-B454-9305E6E8F153}" name="Table4" displayName="Table4" ref="A1:E40" totalsRowShown="0">
  <autoFilter ref="A1:E40" xr:uid="{6B673C6D-BFAE-481A-B454-9305E6E8F153}"/>
  <tableColumns count="5">
    <tableColumn id="1" xr3:uid="{FC466013-2C51-485E-96D0-E79FC0D2248B}" name="Industry"/>
    <tableColumn id="2" xr3:uid="{D1E4D650-C0C5-4B8E-95FD-34BF81326EE9}" name="Total Revenue Per Industry" dataDxfId="5">
      <calculatedColumnFormula>SUMIF(Companies!C:C, A2, Companies!D:D)</calculatedColumnFormula>
    </tableColumn>
    <tableColumn id="3" xr3:uid="{0F85DA53-451E-4FA9-A7E2-95F51B70B4FF}" name="Total Employees Per Industry" dataDxfId="4">
      <calculatedColumnFormula>SUMIF(Companies!C:C,A2,Companies!F:F)</calculatedColumnFormula>
    </tableColumn>
    <tableColumn id="4" xr3:uid="{C63F3F8A-9E14-46C5-BD22-A0E14E78296B}" name="Total Companies Per Industry" dataDxfId="1">
      <calculatedColumnFormula>COUNTIF(Companies!C:C,A2)</calculatedColumnFormula>
    </tableColumn>
    <tableColumn id="5" xr3:uid="{5A9FA994-DFEA-4B60-812F-0CDB79386D7D}" name="Average Industry Revenue Growth" dataDxfId="0">
      <calculatedColumnFormula>AVERAGEIF(Companies!C:C,A2,Companies!E:E)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5C1A-9B9C-475C-8D96-843F3330572F}">
  <dimension ref="A1:G101"/>
  <sheetViews>
    <sheetView topLeftCell="A40" workbookViewId="0">
      <selection activeCell="C9" sqref="C9"/>
    </sheetView>
  </sheetViews>
  <sheetFormatPr defaultRowHeight="15" x14ac:dyDescent="0.25"/>
  <cols>
    <col min="1" max="1" width="7.42578125" customWidth="1"/>
    <col min="2" max="3" width="36.7109375" bestFit="1" customWidth="1"/>
    <col min="4" max="4" width="24.140625" customWidth="1"/>
    <col min="5" max="5" width="17.7109375" customWidth="1"/>
    <col min="6" max="6" width="12.85546875" customWidth="1"/>
    <col min="7" max="7" width="39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s="1">
        <v>611289</v>
      </c>
      <c r="E2" s="2">
        <v>6.7000000000000004E-2</v>
      </c>
      <c r="F2" s="1">
        <v>2100000</v>
      </c>
      <c r="G2" t="s">
        <v>9</v>
      </c>
    </row>
    <row r="3" spans="1:7" x14ac:dyDescent="0.25">
      <c r="A3">
        <v>2</v>
      </c>
      <c r="B3" t="s">
        <v>10</v>
      </c>
      <c r="C3" t="s">
        <v>11</v>
      </c>
      <c r="D3" s="1">
        <v>513983</v>
      </c>
      <c r="E3" s="2">
        <v>9.4E-2</v>
      </c>
      <c r="F3" s="1">
        <v>1540000</v>
      </c>
      <c r="G3" t="s">
        <v>12</v>
      </c>
    </row>
    <row r="4" spans="1:7" x14ac:dyDescent="0.25">
      <c r="A4">
        <v>3</v>
      </c>
      <c r="B4" t="s">
        <v>13</v>
      </c>
      <c r="C4" t="s">
        <v>14</v>
      </c>
      <c r="D4" s="1">
        <v>413680</v>
      </c>
      <c r="E4" s="2">
        <v>0.44800000000000001</v>
      </c>
      <c r="F4" s="1">
        <v>62000</v>
      </c>
      <c r="G4" t="s">
        <v>15</v>
      </c>
    </row>
    <row r="5" spans="1:7" x14ac:dyDescent="0.25">
      <c r="A5">
        <v>4</v>
      </c>
      <c r="B5" t="s">
        <v>16</v>
      </c>
      <c r="C5" t="s">
        <v>17</v>
      </c>
      <c r="D5" s="1">
        <v>394328</v>
      </c>
      <c r="E5" s="2">
        <v>7.8E-2</v>
      </c>
      <c r="F5" s="1">
        <v>164000</v>
      </c>
      <c r="G5" t="s">
        <v>18</v>
      </c>
    </row>
    <row r="6" spans="1:7" x14ac:dyDescent="0.25">
      <c r="A6">
        <v>5</v>
      </c>
      <c r="B6" t="s">
        <v>19</v>
      </c>
      <c r="C6" t="s">
        <v>20</v>
      </c>
      <c r="D6" s="1">
        <v>324162</v>
      </c>
      <c r="E6" s="2">
        <v>0.127</v>
      </c>
      <c r="F6" s="1">
        <v>400000</v>
      </c>
      <c r="G6" t="s">
        <v>21</v>
      </c>
    </row>
    <row r="7" spans="1:7" x14ac:dyDescent="0.25">
      <c r="A7">
        <v>6</v>
      </c>
      <c r="B7" t="s">
        <v>22</v>
      </c>
      <c r="C7" t="s">
        <v>20</v>
      </c>
      <c r="D7" s="1">
        <v>322467</v>
      </c>
      <c r="E7" s="2">
        <v>0.104</v>
      </c>
      <c r="F7" s="1">
        <v>259500</v>
      </c>
      <c r="G7" t="s">
        <v>23</v>
      </c>
    </row>
    <row r="8" spans="1:7" x14ac:dyDescent="0.25">
      <c r="A8">
        <v>7</v>
      </c>
      <c r="B8" t="s">
        <v>24</v>
      </c>
      <c r="C8" t="s">
        <v>25</v>
      </c>
      <c r="D8" s="1">
        <v>302089</v>
      </c>
      <c r="E8" s="2">
        <v>9.4E-2</v>
      </c>
      <c r="F8" s="1">
        <v>383000</v>
      </c>
      <c r="G8" t="s">
        <v>26</v>
      </c>
    </row>
    <row r="9" spans="1:7" x14ac:dyDescent="0.25">
      <c r="A9">
        <v>8</v>
      </c>
      <c r="B9" t="s">
        <v>27</v>
      </c>
      <c r="C9" t="s">
        <v>28</v>
      </c>
      <c r="D9" s="1">
        <v>282836</v>
      </c>
      <c r="E9" s="2">
        <v>9.8000000000000004E-2</v>
      </c>
      <c r="F9" s="1">
        <v>156000</v>
      </c>
      <c r="G9" t="s">
        <v>29</v>
      </c>
    </row>
    <row r="10" spans="1:7" x14ac:dyDescent="0.25">
      <c r="A10">
        <v>9</v>
      </c>
      <c r="B10" t="s">
        <v>30</v>
      </c>
      <c r="C10" t="s">
        <v>31</v>
      </c>
      <c r="D10" s="1">
        <v>276711</v>
      </c>
      <c r="E10" s="2">
        <v>4.8000000000000001E-2</v>
      </c>
      <c r="F10" s="1">
        <v>48500</v>
      </c>
      <c r="G10" t="s">
        <v>32</v>
      </c>
    </row>
    <row r="11" spans="1:7" x14ac:dyDescent="0.25">
      <c r="A11">
        <v>10</v>
      </c>
      <c r="B11" t="s">
        <v>33</v>
      </c>
      <c r="C11" t="s">
        <v>14</v>
      </c>
      <c r="D11" s="1">
        <v>246252</v>
      </c>
      <c r="E11" s="2">
        <v>0.51600000000000001</v>
      </c>
      <c r="F11" s="1">
        <v>43846</v>
      </c>
      <c r="G11" t="s">
        <v>34</v>
      </c>
    </row>
    <row r="12" spans="1:7" x14ac:dyDescent="0.25">
      <c r="A12">
        <v>11</v>
      </c>
      <c r="B12" t="s">
        <v>35</v>
      </c>
      <c r="C12" t="s">
        <v>36</v>
      </c>
      <c r="D12" s="1">
        <v>238587</v>
      </c>
      <c r="E12" s="2">
        <v>0.115</v>
      </c>
      <c r="F12" s="1">
        <v>41500</v>
      </c>
      <c r="G12" t="s">
        <v>37</v>
      </c>
    </row>
    <row r="13" spans="1:7" x14ac:dyDescent="0.25">
      <c r="A13">
        <v>12</v>
      </c>
      <c r="B13" t="s">
        <v>38</v>
      </c>
      <c r="C13" t="s">
        <v>8</v>
      </c>
      <c r="D13" s="1">
        <v>226954</v>
      </c>
      <c r="E13" s="2">
        <v>0.158</v>
      </c>
      <c r="F13" s="1">
        <v>304000</v>
      </c>
      <c r="G13" t="s">
        <v>39</v>
      </c>
    </row>
    <row r="14" spans="1:7" x14ac:dyDescent="0.25">
      <c r="A14">
        <v>13</v>
      </c>
      <c r="B14" t="s">
        <v>40</v>
      </c>
      <c r="C14" t="s">
        <v>28</v>
      </c>
      <c r="D14" s="1">
        <v>198270</v>
      </c>
      <c r="E14" s="2">
        <v>0.18</v>
      </c>
      <c r="F14" s="1">
        <v>221000</v>
      </c>
      <c r="G14" t="s">
        <v>41</v>
      </c>
    </row>
    <row r="15" spans="1:7" x14ac:dyDescent="0.25">
      <c r="A15">
        <v>14</v>
      </c>
      <c r="B15" t="s">
        <v>42</v>
      </c>
      <c r="C15" t="s">
        <v>20</v>
      </c>
      <c r="D15" s="1">
        <v>181364</v>
      </c>
      <c r="E15" s="2">
        <v>0.11600000000000001</v>
      </c>
      <c r="F15" s="1">
        <v>46035</v>
      </c>
      <c r="G15" t="s">
        <v>43</v>
      </c>
    </row>
    <row r="16" spans="1:7" x14ac:dyDescent="0.25">
      <c r="A16">
        <v>15</v>
      </c>
      <c r="B16" t="s">
        <v>44</v>
      </c>
      <c r="C16" t="s">
        <v>45</v>
      </c>
      <c r="D16" s="1">
        <v>180516</v>
      </c>
      <c r="E16" s="2">
        <v>3.6999999999999998E-2</v>
      </c>
      <c r="F16" s="1">
        <v>70231</v>
      </c>
      <c r="G16" t="s">
        <v>46</v>
      </c>
    </row>
    <row r="17" spans="1:7" x14ac:dyDescent="0.25">
      <c r="A17">
        <v>16</v>
      </c>
      <c r="B17" t="s">
        <v>47</v>
      </c>
      <c r="C17" t="s">
        <v>14</v>
      </c>
      <c r="D17" s="1">
        <v>180012</v>
      </c>
      <c r="E17" s="2">
        <v>0.27600000000000002</v>
      </c>
      <c r="F17" s="1">
        <v>17800</v>
      </c>
      <c r="G17" t="s">
        <v>48</v>
      </c>
    </row>
    <row r="18" spans="1:7" x14ac:dyDescent="0.25">
      <c r="A18">
        <v>17</v>
      </c>
      <c r="B18" t="s">
        <v>49</v>
      </c>
      <c r="C18" t="s">
        <v>14</v>
      </c>
      <c r="D18" s="1">
        <v>175702</v>
      </c>
      <c r="E18" s="2">
        <v>0.53</v>
      </c>
      <c r="F18" s="1">
        <v>13000</v>
      </c>
      <c r="G18" t="s">
        <v>50</v>
      </c>
    </row>
    <row r="19" spans="1:7" x14ac:dyDescent="0.25">
      <c r="A19">
        <v>18</v>
      </c>
      <c r="B19" t="s">
        <v>51</v>
      </c>
      <c r="C19" t="s">
        <v>14</v>
      </c>
      <c r="D19" s="1">
        <v>171189</v>
      </c>
      <c r="E19" s="2">
        <v>0.57999999999999996</v>
      </c>
      <c r="F19" s="1">
        <v>9743</v>
      </c>
      <c r="G19" t="s">
        <v>52</v>
      </c>
    </row>
    <row r="20" spans="1:7" x14ac:dyDescent="0.25">
      <c r="A20">
        <v>19</v>
      </c>
      <c r="B20" t="s">
        <v>53</v>
      </c>
      <c r="C20" t="s">
        <v>54</v>
      </c>
      <c r="D20" s="1">
        <v>158057</v>
      </c>
      <c r="E20" s="2">
        <v>0.159</v>
      </c>
      <c r="F20" s="1">
        <v>173000</v>
      </c>
      <c r="G20" t="s">
        <v>55</v>
      </c>
    </row>
    <row r="21" spans="1:7" x14ac:dyDescent="0.25">
      <c r="A21">
        <v>20</v>
      </c>
      <c r="B21" t="s">
        <v>56</v>
      </c>
      <c r="C21" t="s">
        <v>8</v>
      </c>
      <c r="D21" s="1">
        <v>157403</v>
      </c>
      <c r="E21" s="2">
        <v>4.1000000000000002E-2</v>
      </c>
      <c r="F21" s="1">
        <v>471600</v>
      </c>
      <c r="G21" t="s">
        <v>57</v>
      </c>
    </row>
    <row r="22" spans="1:7" x14ac:dyDescent="0.25">
      <c r="A22">
        <v>21</v>
      </c>
      <c r="B22" t="s">
        <v>58</v>
      </c>
      <c r="C22" t="s">
        <v>54</v>
      </c>
      <c r="D22" s="1">
        <v>156735</v>
      </c>
      <c r="E22" s="2">
        <v>0.23400000000000001</v>
      </c>
      <c r="F22" s="1">
        <v>167000</v>
      </c>
      <c r="G22" t="s">
        <v>59</v>
      </c>
    </row>
    <row r="23" spans="1:7" x14ac:dyDescent="0.25">
      <c r="A23">
        <v>22</v>
      </c>
      <c r="B23" t="s">
        <v>60</v>
      </c>
      <c r="C23" t="s">
        <v>20</v>
      </c>
      <c r="D23" s="1">
        <v>156595</v>
      </c>
      <c r="E23" s="2">
        <v>0.13</v>
      </c>
      <c r="F23" s="1">
        <v>102200</v>
      </c>
      <c r="G23" t="s">
        <v>61</v>
      </c>
    </row>
    <row r="24" spans="1:7" x14ac:dyDescent="0.25">
      <c r="A24">
        <v>23</v>
      </c>
      <c r="B24" t="s">
        <v>62</v>
      </c>
      <c r="C24" t="s">
        <v>63</v>
      </c>
      <c r="D24" s="1">
        <v>154792</v>
      </c>
      <c r="E24" s="2">
        <v>0.217</v>
      </c>
      <c r="F24" s="1">
        <v>293723</v>
      </c>
      <c r="G24" t="s">
        <v>64</v>
      </c>
    </row>
    <row r="25" spans="1:7" x14ac:dyDescent="0.25">
      <c r="A25">
        <v>24</v>
      </c>
      <c r="B25" t="s">
        <v>65</v>
      </c>
      <c r="C25" t="s">
        <v>8</v>
      </c>
      <c r="D25" s="1">
        <v>148258</v>
      </c>
      <c r="E25" s="2">
        <v>7.4999999999999997E-2</v>
      </c>
      <c r="F25" s="1">
        <v>430000</v>
      </c>
      <c r="G25" t="s">
        <v>66</v>
      </c>
    </row>
    <row r="26" spans="1:7" x14ac:dyDescent="0.25">
      <c r="A26">
        <v>25</v>
      </c>
      <c r="B26" t="s">
        <v>67</v>
      </c>
      <c r="C26" t="s">
        <v>20</v>
      </c>
      <c r="D26" s="1">
        <v>144547</v>
      </c>
      <c r="E26" s="2">
        <v>0.14699999999999999</v>
      </c>
      <c r="F26" s="1">
        <v>74300</v>
      </c>
      <c r="G26" t="s">
        <v>68</v>
      </c>
    </row>
    <row r="27" spans="1:7" x14ac:dyDescent="0.25">
      <c r="A27">
        <v>26</v>
      </c>
      <c r="B27" t="s">
        <v>69</v>
      </c>
      <c r="C27" t="s">
        <v>70</v>
      </c>
      <c r="D27" s="1">
        <v>136835</v>
      </c>
      <c r="E27" s="2">
        <v>2.4E-2</v>
      </c>
      <c r="F27" s="1">
        <v>117100</v>
      </c>
      <c r="G27" t="s">
        <v>64</v>
      </c>
    </row>
    <row r="28" spans="1:7" x14ac:dyDescent="0.25">
      <c r="A28">
        <v>27</v>
      </c>
      <c r="B28" t="s">
        <v>71</v>
      </c>
      <c r="C28" t="s">
        <v>72</v>
      </c>
      <c r="D28" s="1">
        <v>132703</v>
      </c>
      <c r="E28" s="2">
        <v>0.107</v>
      </c>
      <c r="F28" s="1">
        <v>262500</v>
      </c>
      <c r="G28" t="s">
        <v>73</v>
      </c>
    </row>
    <row r="29" spans="1:7" x14ac:dyDescent="0.25">
      <c r="A29">
        <v>28</v>
      </c>
      <c r="B29" t="s">
        <v>74</v>
      </c>
      <c r="C29" t="s">
        <v>75</v>
      </c>
      <c r="D29" s="1">
        <v>121596</v>
      </c>
      <c r="E29" s="2">
        <v>0.19700000000000001</v>
      </c>
      <c r="F29" s="1">
        <v>8000</v>
      </c>
      <c r="G29" t="s">
        <v>76</v>
      </c>
    </row>
    <row r="30" spans="1:7" x14ac:dyDescent="0.25">
      <c r="A30">
        <v>29</v>
      </c>
      <c r="B30" t="s">
        <v>77</v>
      </c>
      <c r="C30" t="s">
        <v>70</v>
      </c>
      <c r="D30" s="1">
        <v>121427</v>
      </c>
      <c r="E30" s="2">
        <v>4.2999999999999997E-2</v>
      </c>
      <c r="F30" s="1">
        <v>186000</v>
      </c>
      <c r="G30" t="s">
        <v>78</v>
      </c>
    </row>
    <row r="31" spans="1:7" x14ac:dyDescent="0.25">
      <c r="A31">
        <v>30</v>
      </c>
      <c r="B31" t="s">
        <v>79</v>
      </c>
      <c r="C31" t="s">
        <v>80</v>
      </c>
      <c r="D31" s="1">
        <v>120741</v>
      </c>
      <c r="E31" s="2">
        <v>0.28499999999999998</v>
      </c>
      <c r="F31" s="1">
        <v>160700</v>
      </c>
      <c r="G31" t="s">
        <v>81</v>
      </c>
    </row>
    <row r="32" spans="1:7" x14ac:dyDescent="0.25">
      <c r="A32">
        <v>31</v>
      </c>
      <c r="B32" t="s">
        <v>82</v>
      </c>
      <c r="C32" t="s">
        <v>83</v>
      </c>
      <c r="D32" s="1">
        <v>116609</v>
      </c>
      <c r="E32" s="2">
        <v>1.0999999999999999E-2</v>
      </c>
      <c r="F32" s="1">
        <v>86482</v>
      </c>
      <c r="G32" t="s">
        <v>84</v>
      </c>
    </row>
    <row r="33" spans="1:7" x14ac:dyDescent="0.25">
      <c r="A33">
        <v>32</v>
      </c>
      <c r="B33" t="s">
        <v>85</v>
      </c>
      <c r="C33" t="s">
        <v>75</v>
      </c>
      <c r="D33" s="1">
        <v>115053</v>
      </c>
      <c r="E33" s="2">
        <v>0.22600000000000001</v>
      </c>
      <c r="F33" s="1">
        <v>216823</v>
      </c>
      <c r="G33" t="s">
        <v>86</v>
      </c>
    </row>
    <row r="34" spans="1:7" x14ac:dyDescent="0.25">
      <c r="A34">
        <v>33</v>
      </c>
      <c r="B34" t="s">
        <v>87</v>
      </c>
      <c r="C34" t="s">
        <v>8</v>
      </c>
      <c r="D34" s="1">
        <v>109120</v>
      </c>
      <c r="E34" s="2">
        <v>2.9000000000000001E-2</v>
      </c>
      <c r="F34" s="1">
        <v>440000</v>
      </c>
      <c r="G34" t="s">
        <v>88</v>
      </c>
    </row>
    <row r="35" spans="1:7" x14ac:dyDescent="0.25">
      <c r="A35">
        <v>34</v>
      </c>
      <c r="B35" t="s">
        <v>89</v>
      </c>
      <c r="C35" t="s">
        <v>83</v>
      </c>
      <c r="D35" s="1">
        <v>102301</v>
      </c>
      <c r="E35" s="2">
        <v>4.3999999999999997E-2</v>
      </c>
      <c r="F35" s="1">
        <v>133000</v>
      </c>
      <c r="G35" t="s">
        <v>90</v>
      </c>
    </row>
    <row r="36" spans="1:7" x14ac:dyDescent="0.25">
      <c r="A36">
        <v>35</v>
      </c>
      <c r="B36" t="s">
        <v>91</v>
      </c>
      <c r="C36" t="s">
        <v>92</v>
      </c>
      <c r="D36" s="1">
        <v>101556</v>
      </c>
      <c r="E36" s="2">
        <v>0.191</v>
      </c>
      <c r="F36" s="1">
        <v>41181</v>
      </c>
      <c r="G36" t="s">
        <v>93</v>
      </c>
    </row>
    <row r="37" spans="1:7" x14ac:dyDescent="0.25">
      <c r="A37">
        <v>36</v>
      </c>
      <c r="B37" t="s">
        <v>94</v>
      </c>
      <c r="C37" t="s">
        <v>75</v>
      </c>
      <c r="D37" s="1">
        <v>101078</v>
      </c>
      <c r="E37" s="2">
        <v>0.26600000000000001</v>
      </c>
      <c r="F37" s="1">
        <v>238104</v>
      </c>
      <c r="G37" t="s">
        <v>64</v>
      </c>
    </row>
    <row r="38" spans="1:7" x14ac:dyDescent="0.25">
      <c r="A38">
        <v>37</v>
      </c>
      <c r="B38" t="s">
        <v>95</v>
      </c>
      <c r="C38" t="s">
        <v>96</v>
      </c>
      <c r="D38" s="1">
        <v>100338</v>
      </c>
      <c r="E38" s="2">
        <v>3.1E-2</v>
      </c>
      <c r="F38" s="1">
        <v>404700</v>
      </c>
      <c r="G38" t="s">
        <v>57</v>
      </c>
    </row>
    <row r="39" spans="1:7" x14ac:dyDescent="0.25">
      <c r="A39">
        <v>38</v>
      </c>
      <c r="B39" t="s">
        <v>97</v>
      </c>
      <c r="C39" t="s">
        <v>72</v>
      </c>
      <c r="D39" s="1">
        <v>100330</v>
      </c>
      <c r="E39" s="2">
        <v>0.23400000000000001</v>
      </c>
      <c r="F39" s="1">
        <v>83000</v>
      </c>
      <c r="G39" t="s">
        <v>64</v>
      </c>
    </row>
    <row r="40" spans="1:7" x14ac:dyDescent="0.25">
      <c r="A40">
        <v>39</v>
      </c>
      <c r="B40" t="s">
        <v>98</v>
      </c>
      <c r="C40" t="s">
        <v>8</v>
      </c>
      <c r="D40" s="1">
        <v>97059</v>
      </c>
      <c r="E40" s="2">
        <v>8.0000000000000002E-3</v>
      </c>
      <c r="F40" s="1">
        <v>244500</v>
      </c>
      <c r="G40" t="s">
        <v>99</v>
      </c>
    </row>
    <row r="41" spans="1:7" x14ac:dyDescent="0.25">
      <c r="A41">
        <v>40</v>
      </c>
      <c r="B41" t="s">
        <v>100</v>
      </c>
      <c r="C41" t="s">
        <v>72</v>
      </c>
      <c r="D41" s="1">
        <v>94943</v>
      </c>
      <c r="E41" s="2">
        <v>1.2E-2</v>
      </c>
      <c r="F41" s="1">
        <v>152700</v>
      </c>
      <c r="G41" t="s">
        <v>101</v>
      </c>
    </row>
    <row r="42" spans="1:7" x14ac:dyDescent="0.25">
      <c r="A42">
        <v>41</v>
      </c>
      <c r="B42" t="s">
        <v>102</v>
      </c>
      <c r="C42" t="s">
        <v>96</v>
      </c>
      <c r="D42" s="1">
        <v>93512</v>
      </c>
      <c r="E42" s="2">
        <v>0.114</v>
      </c>
      <c r="F42" s="1">
        <v>518249</v>
      </c>
      <c r="G42" t="s">
        <v>103</v>
      </c>
    </row>
    <row r="43" spans="1:7" x14ac:dyDescent="0.25">
      <c r="A43">
        <v>42</v>
      </c>
      <c r="B43" t="s">
        <v>104</v>
      </c>
      <c r="C43" t="s">
        <v>45</v>
      </c>
      <c r="D43" s="1">
        <v>92870</v>
      </c>
      <c r="E43" s="2">
        <v>0.11799999999999999</v>
      </c>
      <c r="F43" s="1">
        <v>67100</v>
      </c>
      <c r="G43" t="s">
        <v>105</v>
      </c>
    </row>
    <row r="44" spans="1:7" x14ac:dyDescent="0.25">
      <c r="A44">
        <v>43</v>
      </c>
      <c r="B44" t="s">
        <v>106</v>
      </c>
      <c r="C44" t="s">
        <v>14</v>
      </c>
      <c r="D44" s="1">
        <v>89876</v>
      </c>
      <c r="E44" s="2">
        <v>0.33300000000000002</v>
      </c>
      <c r="F44" s="1">
        <v>12565</v>
      </c>
      <c r="G44" t="s">
        <v>81</v>
      </c>
    </row>
    <row r="45" spans="1:7" x14ac:dyDescent="0.25">
      <c r="A45">
        <v>44</v>
      </c>
      <c r="B45" t="s">
        <v>107</v>
      </c>
      <c r="C45" t="s">
        <v>75</v>
      </c>
      <c r="D45" s="1">
        <v>89328</v>
      </c>
      <c r="E45" s="2">
        <v>8.5999999999999993E-2</v>
      </c>
      <c r="F45" s="1">
        <v>60519</v>
      </c>
      <c r="G45" t="s">
        <v>108</v>
      </c>
    </row>
    <row r="46" spans="1:7" x14ac:dyDescent="0.25">
      <c r="A46">
        <v>45</v>
      </c>
      <c r="B46" t="s">
        <v>109</v>
      </c>
      <c r="C46" t="s">
        <v>75</v>
      </c>
      <c r="D46" s="1">
        <v>86717</v>
      </c>
      <c r="E46" s="2">
        <v>0.316</v>
      </c>
      <c r="F46" s="1">
        <v>7819</v>
      </c>
      <c r="G46" t="s">
        <v>110</v>
      </c>
    </row>
    <row r="47" spans="1:7" x14ac:dyDescent="0.25">
      <c r="A47">
        <v>46</v>
      </c>
      <c r="B47" t="s">
        <v>111</v>
      </c>
      <c r="C47" t="s">
        <v>112</v>
      </c>
      <c r="D47" s="1">
        <v>86859</v>
      </c>
      <c r="E47" s="2">
        <v>8.6999999999999994E-2</v>
      </c>
      <c r="F47" s="1">
        <v>315000</v>
      </c>
      <c r="G47" t="s">
        <v>113</v>
      </c>
    </row>
    <row r="48" spans="1:7" x14ac:dyDescent="0.25">
      <c r="A48">
        <v>47</v>
      </c>
      <c r="B48" t="s">
        <v>114</v>
      </c>
      <c r="C48" t="s">
        <v>75</v>
      </c>
      <c r="D48" s="1">
        <v>82859</v>
      </c>
      <c r="E48" s="2">
        <v>5.0000000000000001E-3</v>
      </c>
      <c r="F48" s="1">
        <v>238000</v>
      </c>
      <c r="G48" t="s">
        <v>115</v>
      </c>
    </row>
    <row r="49" spans="1:7" x14ac:dyDescent="0.25">
      <c r="A49">
        <v>48</v>
      </c>
      <c r="B49" t="s">
        <v>116</v>
      </c>
      <c r="C49" t="s">
        <v>117</v>
      </c>
      <c r="D49" s="1">
        <v>82722</v>
      </c>
      <c r="E49" s="2">
        <v>0.22700000000000001</v>
      </c>
      <c r="F49" s="1">
        <v>195800</v>
      </c>
      <c r="G49" t="s">
        <v>118</v>
      </c>
    </row>
    <row r="50" spans="1:7" x14ac:dyDescent="0.25">
      <c r="A50">
        <v>49</v>
      </c>
      <c r="B50" t="s">
        <v>119</v>
      </c>
      <c r="C50" t="s">
        <v>14</v>
      </c>
      <c r="D50" s="1">
        <v>82156</v>
      </c>
      <c r="E50" s="2">
        <v>0.69899999999999995</v>
      </c>
      <c r="F50" s="1">
        <v>9500</v>
      </c>
      <c r="G50" t="s">
        <v>50</v>
      </c>
    </row>
    <row r="51" spans="1:7" x14ac:dyDescent="0.25">
      <c r="A51">
        <v>50</v>
      </c>
      <c r="B51" t="s">
        <v>120</v>
      </c>
      <c r="C51" t="s">
        <v>121</v>
      </c>
      <c r="D51" s="1">
        <v>81462</v>
      </c>
      <c r="E51" s="2">
        <v>0.51400000000000001</v>
      </c>
      <c r="F51" s="1">
        <v>127855</v>
      </c>
      <c r="G51" t="s">
        <v>122</v>
      </c>
    </row>
    <row r="52" spans="1:7" x14ac:dyDescent="0.25">
      <c r="A52">
        <v>51</v>
      </c>
      <c r="B52" t="s">
        <v>123</v>
      </c>
      <c r="C52" t="s">
        <v>124</v>
      </c>
      <c r="D52" s="1">
        <v>80187</v>
      </c>
      <c r="E52" s="2">
        <v>5.2999999999999999E-2</v>
      </c>
      <c r="F52" s="1">
        <v>106000</v>
      </c>
      <c r="G52" t="s">
        <v>66</v>
      </c>
    </row>
    <row r="53" spans="1:7" x14ac:dyDescent="0.25">
      <c r="A53">
        <v>52</v>
      </c>
      <c r="B53" t="s">
        <v>125</v>
      </c>
      <c r="C53" t="s">
        <v>126</v>
      </c>
      <c r="D53" s="1">
        <v>78620</v>
      </c>
      <c r="E53" s="2">
        <v>0.02</v>
      </c>
      <c r="F53" s="1">
        <v>576000</v>
      </c>
      <c r="G53" t="s">
        <v>76</v>
      </c>
    </row>
    <row r="54" spans="1:7" x14ac:dyDescent="0.25">
      <c r="A54">
        <v>53</v>
      </c>
      <c r="B54" t="s">
        <v>127</v>
      </c>
      <c r="C54" t="s">
        <v>8</v>
      </c>
      <c r="D54" s="1">
        <v>77650</v>
      </c>
      <c r="E54" s="2">
        <v>0.08</v>
      </c>
      <c r="F54" s="1">
        <v>198650</v>
      </c>
      <c r="G54" t="s">
        <v>128</v>
      </c>
    </row>
    <row r="55" spans="1:7" x14ac:dyDescent="0.25">
      <c r="A55">
        <v>54</v>
      </c>
      <c r="B55" t="s">
        <v>129</v>
      </c>
      <c r="C55" t="s">
        <v>25</v>
      </c>
      <c r="D55" s="1">
        <v>76555</v>
      </c>
      <c r="E55" s="2">
        <v>3.2000000000000001E-2</v>
      </c>
      <c r="F55" s="1">
        <v>172000</v>
      </c>
      <c r="G55" t="s">
        <v>130</v>
      </c>
    </row>
    <row r="56" spans="1:7" x14ac:dyDescent="0.25">
      <c r="A56">
        <v>55</v>
      </c>
      <c r="B56" t="s">
        <v>131</v>
      </c>
      <c r="C56" t="s">
        <v>75</v>
      </c>
      <c r="D56" s="1">
        <v>69898</v>
      </c>
      <c r="E56" s="2">
        <v>1.7000000000000001E-2</v>
      </c>
      <c r="F56" s="1">
        <v>45000</v>
      </c>
      <c r="G56" t="s">
        <v>64</v>
      </c>
    </row>
    <row r="57" spans="1:7" x14ac:dyDescent="0.25">
      <c r="A57">
        <v>56</v>
      </c>
      <c r="B57" t="s">
        <v>132</v>
      </c>
      <c r="C57" t="s">
        <v>75</v>
      </c>
      <c r="D57" s="1">
        <v>68711</v>
      </c>
      <c r="E57" s="2">
        <v>5.7000000000000002E-2</v>
      </c>
      <c r="F57" s="1">
        <v>48500</v>
      </c>
      <c r="G57" t="s">
        <v>64</v>
      </c>
    </row>
    <row r="58" spans="1:7" x14ac:dyDescent="0.25">
      <c r="A58">
        <v>57</v>
      </c>
      <c r="B58" t="s">
        <v>133</v>
      </c>
      <c r="C58" t="s">
        <v>134</v>
      </c>
      <c r="D58" s="1">
        <v>68636</v>
      </c>
      <c r="E58" s="2">
        <v>0.33800000000000002</v>
      </c>
      <c r="F58" s="1">
        <v>70510</v>
      </c>
      <c r="G58" t="s">
        <v>50</v>
      </c>
    </row>
    <row r="59" spans="1:7" x14ac:dyDescent="0.25">
      <c r="A59">
        <v>58</v>
      </c>
      <c r="B59" t="s">
        <v>135</v>
      </c>
      <c r="C59" t="s">
        <v>92</v>
      </c>
      <c r="D59" s="1">
        <v>67232</v>
      </c>
      <c r="E59" s="2">
        <v>0.13700000000000001</v>
      </c>
      <c r="F59" s="1">
        <v>23000</v>
      </c>
      <c r="G59" t="s">
        <v>136</v>
      </c>
    </row>
    <row r="60" spans="1:7" x14ac:dyDescent="0.25">
      <c r="A60">
        <v>59</v>
      </c>
      <c r="B60" t="s">
        <v>137</v>
      </c>
      <c r="C60" t="s">
        <v>25</v>
      </c>
      <c r="D60" s="1">
        <v>67074</v>
      </c>
      <c r="E60" s="2">
        <v>4.2000000000000003E-2</v>
      </c>
      <c r="F60" s="1">
        <v>182000</v>
      </c>
      <c r="G60" t="s">
        <v>138</v>
      </c>
    </row>
    <row r="61" spans="1:7" x14ac:dyDescent="0.25">
      <c r="A61">
        <v>60</v>
      </c>
      <c r="B61" t="s">
        <v>139</v>
      </c>
      <c r="C61" t="s">
        <v>140</v>
      </c>
      <c r="D61" s="1">
        <v>66608</v>
      </c>
      <c r="E61" s="2">
        <v>6.9000000000000006E-2</v>
      </c>
      <c r="F61" s="1">
        <v>156000</v>
      </c>
      <c r="G61" t="s">
        <v>138</v>
      </c>
    </row>
    <row r="62" spans="1:7" x14ac:dyDescent="0.25">
      <c r="A62">
        <v>61</v>
      </c>
      <c r="B62" t="s">
        <v>141</v>
      </c>
      <c r="C62" t="s">
        <v>75</v>
      </c>
      <c r="D62" s="1">
        <v>66036</v>
      </c>
      <c r="E62" s="2">
        <v>0.55300000000000005</v>
      </c>
      <c r="F62" t="s">
        <v>142</v>
      </c>
      <c r="G62" t="s">
        <v>64</v>
      </c>
    </row>
    <row r="63" spans="1:7" x14ac:dyDescent="0.25">
      <c r="A63">
        <v>62</v>
      </c>
      <c r="B63" t="s">
        <v>143</v>
      </c>
      <c r="C63" t="s">
        <v>140</v>
      </c>
      <c r="D63" s="1">
        <v>65984</v>
      </c>
      <c r="E63" s="2">
        <v>1.6E-2</v>
      </c>
      <c r="F63" s="1">
        <v>116000</v>
      </c>
      <c r="G63" t="s">
        <v>144</v>
      </c>
    </row>
    <row r="64" spans="1:7" x14ac:dyDescent="0.25">
      <c r="A64">
        <v>63</v>
      </c>
      <c r="B64" t="s">
        <v>145</v>
      </c>
      <c r="C64" t="s">
        <v>75</v>
      </c>
      <c r="D64" s="1">
        <v>65936</v>
      </c>
      <c r="E64" s="2">
        <v>7.9000000000000001E-2</v>
      </c>
      <c r="F64" s="1">
        <v>82427</v>
      </c>
      <c r="G64" t="s">
        <v>64</v>
      </c>
    </row>
    <row r="65" spans="1:7" x14ac:dyDescent="0.25">
      <c r="A65">
        <v>64</v>
      </c>
      <c r="B65" t="s">
        <v>146</v>
      </c>
      <c r="C65" t="s">
        <v>83</v>
      </c>
      <c r="D65" s="1">
        <v>63054</v>
      </c>
      <c r="E65" s="2">
        <v>0.20100000000000001</v>
      </c>
      <c r="F65" s="1">
        <v>131900</v>
      </c>
      <c r="G65" t="s">
        <v>147</v>
      </c>
    </row>
    <row r="66" spans="1:7" x14ac:dyDescent="0.25">
      <c r="A66">
        <v>65</v>
      </c>
      <c r="B66" t="s">
        <v>148</v>
      </c>
      <c r="C66" t="s">
        <v>83</v>
      </c>
      <c r="D66" s="1">
        <v>62983</v>
      </c>
      <c r="E66" s="2">
        <v>8.0000000000000002E-3</v>
      </c>
      <c r="F66" s="1">
        <v>58000</v>
      </c>
      <c r="G66" t="s">
        <v>149</v>
      </c>
    </row>
    <row r="67" spans="1:7" x14ac:dyDescent="0.25">
      <c r="A67">
        <v>66</v>
      </c>
      <c r="B67" t="s">
        <v>150</v>
      </c>
      <c r="C67" t="s">
        <v>151</v>
      </c>
      <c r="D67" s="1">
        <v>62344</v>
      </c>
      <c r="E67" s="2">
        <v>0.97199999999999998</v>
      </c>
      <c r="F67" s="1">
        <v>28500</v>
      </c>
      <c r="G67" t="s">
        <v>152</v>
      </c>
    </row>
    <row r="68" spans="1:7" x14ac:dyDescent="0.25">
      <c r="A68">
        <v>67</v>
      </c>
      <c r="B68" t="s">
        <v>153</v>
      </c>
      <c r="C68" t="s">
        <v>28</v>
      </c>
      <c r="D68" s="1">
        <v>60530</v>
      </c>
      <c r="E68" s="2">
        <v>0.16300000000000001</v>
      </c>
      <c r="F68" s="1">
        <v>303100</v>
      </c>
      <c r="G68" t="s">
        <v>154</v>
      </c>
    </row>
    <row r="69" spans="1:7" x14ac:dyDescent="0.25">
      <c r="A69">
        <v>68</v>
      </c>
      <c r="B69" t="s">
        <v>155</v>
      </c>
      <c r="C69" t="s">
        <v>20</v>
      </c>
      <c r="D69" s="1">
        <v>60233</v>
      </c>
      <c r="E69" s="2">
        <v>2.5000000000000001E-2</v>
      </c>
      <c r="F69" s="1">
        <v>250500</v>
      </c>
      <c r="G69" t="s">
        <v>156</v>
      </c>
    </row>
    <row r="70" spans="1:7" x14ac:dyDescent="0.25">
      <c r="A70">
        <v>69</v>
      </c>
      <c r="B70" t="s">
        <v>157</v>
      </c>
      <c r="C70" t="s">
        <v>75</v>
      </c>
      <c r="D70" s="1">
        <v>60050</v>
      </c>
      <c r="E70" s="2">
        <v>0.153</v>
      </c>
      <c r="F70" s="1">
        <v>39583</v>
      </c>
      <c r="G70" t="s">
        <v>158</v>
      </c>
    </row>
    <row r="71" spans="1:7" x14ac:dyDescent="0.25">
      <c r="A71">
        <v>70</v>
      </c>
      <c r="B71" t="s">
        <v>159</v>
      </c>
      <c r="C71" t="s">
        <v>160</v>
      </c>
      <c r="D71" s="1">
        <v>59427</v>
      </c>
      <c r="E71" s="2">
        <v>0.16600000000000001</v>
      </c>
      <c r="F71" s="1">
        <v>109100</v>
      </c>
      <c r="G71" t="s">
        <v>73</v>
      </c>
    </row>
    <row r="72" spans="1:7" x14ac:dyDescent="0.25">
      <c r="A72">
        <v>71</v>
      </c>
      <c r="B72" t="s">
        <v>161</v>
      </c>
      <c r="C72" t="s">
        <v>72</v>
      </c>
      <c r="D72" s="1">
        <v>59283</v>
      </c>
      <c r="E72" s="2">
        <v>0.158</v>
      </c>
      <c r="F72" s="1">
        <v>68000</v>
      </c>
      <c r="G72" t="s">
        <v>162</v>
      </c>
    </row>
    <row r="73" spans="1:7" x14ac:dyDescent="0.25">
      <c r="A73">
        <v>72</v>
      </c>
      <c r="B73" t="s">
        <v>163</v>
      </c>
      <c r="C73" t="s">
        <v>164</v>
      </c>
      <c r="D73" s="1">
        <v>59043</v>
      </c>
      <c r="E73" s="2">
        <v>0.88400000000000001</v>
      </c>
      <c r="F73" s="1">
        <v>5214</v>
      </c>
      <c r="G73" t="s">
        <v>165</v>
      </c>
    </row>
    <row r="74" spans="1:7" x14ac:dyDescent="0.25">
      <c r="A74">
        <v>73</v>
      </c>
      <c r="B74" t="s">
        <v>166</v>
      </c>
      <c r="C74" t="s">
        <v>167</v>
      </c>
      <c r="D74" s="1">
        <v>58445</v>
      </c>
      <c r="E74" s="2">
        <v>0.14199999999999999</v>
      </c>
      <c r="F74" s="1">
        <v>15050</v>
      </c>
      <c r="G74" t="s">
        <v>64</v>
      </c>
    </row>
    <row r="75" spans="1:7" x14ac:dyDescent="0.25">
      <c r="A75">
        <v>74</v>
      </c>
      <c r="B75" t="s">
        <v>168</v>
      </c>
      <c r="C75" t="s">
        <v>14</v>
      </c>
      <c r="D75" s="1">
        <v>58186</v>
      </c>
      <c r="E75" s="2">
        <v>0.42599999999999999</v>
      </c>
      <c r="F75" s="1">
        <v>7300</v>
      </c>
      <c r="G75" t="s">
        <v>50</v>
      </c>
    </row>
    <row r="76" spans="1:7" x14ac:dyDescent="0.25">
      <c r="A76">
        <v>75</v>
      </c>
      <c r="B76" t="s">
        <v>169</v>
      </c>
      <c r="C76" t="s">
        <v>72</v>
      </c>
      <c r="D76" s="1">
        <v>58054</v>
      </c>
      <c r="E76" s="2">
        <v>3.3000000000000002E-2</v>
      </c>
      <c r="F76" s="1">
        <v>50000</v>
      </c>
      <c r="G76" t="s">
        <v>170</v>
      </c>
    </row>
    <row r="77" spans="1:7" x14ac:dyDescent="0.25">
      <c r="A77">
        <v>76</v>
      </c>
      <c r="B77" t="s">
        <v>171</v>
      </c>
      <c r="C77" t="s">
        <v>14</v>
      </c>
      <c r="D77" s="1">
        <v>57342</v>
      </c>
      <c r="E77" s="2">
        <v>0.36299999999999999</v>
      </c>
      <c r="F77" s="1">
        <v>4100</v>
      </c>
      <c r="G77" t="s">
        <v>50</v>
      </c>
    </row>
    <row r="78" spans="1:7" x14ac:dyDescent="0.25">
      <c r="A78">
        <v>77</v>
      </c>
      <c r="B78" t="s">
        <v>172</v>
      </c>
      <c r="C78" t="s">
        <v>173</v>
      </c>
      <c r="D78" s="1">
        <v>56902</v>
      </c>
      <c r="E78" s="2">
        <v>3.5000000000000003E-2</v>
      </c>
      <c r="F78" s="1">
        <v>37800</v>
      </c>
      <c r="G78" t="s">
        <v>174</v>
      </c>
    </row>
    <row r="79" spans="1:7" x14ac:dyDescent="0.25">
      <c r="A79">
        <v>78</v>
      </c>
      <c r="B79" t="s">
        <v>175</v>
      </c>
      <c r="C79" t="s">
        <v>167</v>
      </c>
      <c r="D79" s="1">
        <v>56437</v>
      </c>
      <c r="E79" s="2">
        <v>8.4000000000000005E-2</v>
      </c>
      <c r="F79" s="1">
        <v>26200</v>
      </c>
      <c r="G79" t="s">
        <v>64</v>
      </c>
    </row>
    <row r="80" spans="1:7" x14ac:dyDescent="0.25">
      <c r="A80">
        <v>79</v>
      </c>
      <c r="B80" t="s">
        <v>176</v>
      </c>
      <c r="C80" t="s">
        <v>177</v>
      </c>
      <c r="D80" s="1">
        <v>55625</v>
      </c>
      <c r="E80" s="2">
        <v>0.27300000000000002</v>
      </c>
      <c r="F80" s="1">
        <v>77300</v>
      </c>
      <c r="G80" t="s">
        <v>64</v>
      </c>
    </row>
    <row r="81" spans="1:7" x14ac:dyDescent="0.25">
      <c r="A81">
        <v>80</v>
      </c>
      <c r="B81" t="s">
        <v>178</v>
      </c>
      <c r="C81" t="s">
        <v>8</v>
      </c>
      <c r="D81" s="1">
        <v>54942</v>
      </c>
      <c r="E81" s="2">
        <v>0.13500000000000001</v>
      </c>
      <c r="F81" s="1">
        <v>242000</v>
      </c>
      <c r="G81" t="s">
        <v>179</v>
      </c>
    </row>
    <row r="82" spans="1:7" x14ac:dyDescent="0.25">
      <c r="A82">
        <v>81</v>
      </c>
      <c r="B82" t="s">
        <v>180</v>
      </c>
      <c r="C82" t="s">
        <v>70</v>
      </c>
      <c r="D82" s="1">
        <v>54022</v>
      </c>
      <c r="E82" s="2">
        <v>4.4999999999999998E-2</v>
      </c>
      <c r="F82" s="1">
        <v>101700</v>
      </c>
      <c r="G82" t="s">
        <v>181</v>
      </c>
    </row>
    <row r="83" spans="1:7" x14ac:dyDescent="0.25">
      <c r="A83">
        <v>82</v>
      </c>
      <c r="B83" t="s">
        <v>182</v>
      </c>
      <c r="C83" t="s">
        <v>183</v>
      </c>
      <c r="D83" s="1">
        <v>53282</v>
      </c>
      <c r="E83" s="2">
        <v>0.13200000000000001</v>
      </c>
      <c r="F83" s="1">
        <v>142000</v>
      </c>
      <c r="G83" t="s">
        <v>184</v>
      </c>
    </row>
    <row r="84" spans="1:7" x14ac:dyDescent="0.25">
      <c r="A84">
        <v>83</v>
      </c>
      <c r="B84" t="s">
        <v>185</v>
      </c>
      <c r="C84" t="s">
        <v>186</v>
      </c>
      <c r="D84" s="1">
        <v>52577</v>
      </c>
      <c r="E84" s="2">
        <v>0.19400000000000001</v>
      </c>
      <c r="F84" s="1">
        <v>82239</v>
      </c>
      <c r="G84" t="s">
        <v>187</v>
      </c>
    </row>
    <row r="85" spans="1:7" x14ac:dyDescent="0.25">
      <c r="A85">
        <v>84</v>
      </c>
      <c r="B85" t="s">
        <v>188</v>
      </c>
      <c r="C85" t="s">
        <v>189</v>
      </c>
      <c r="D85" s="1">
        <v>51557</v>
      </c>
      <c r="E85" s="2">
        <v>3.5000000000000003E-2</v>
      </c>
      <c r="F85" s="1">
        <v>83300</v>
      </c>
      <c r="G85" t="s">
        <v>190</v>
      </c>
    </row>
    <row r="86" spans="1:7" x14ac:dyDescent="0.25">
      <c r="A86">
        <v>85</v>
      </c>
      <c r="B86" t="s">
        <v>191</v>
      </c>
      <c r="C86" t="s">
        <v>177</v>
      </c>
      <c r="D86" s="1">
        <v>51450</v>
      </c>
      <c r="E86" s="2">
        <v>8.5999999999999993E-2</v>
      </c>
      <c r="F86" s="1">
        <v>24791</v>
      </c>
      <c r="G86" t="s">
        <v>192</v>
      </c>
    </row>
    <row r="87" spans="1:7" x14ac:dyDescent="0.25">
      <c r="A87">
        <v>86</v>
      </c>
      <c r="B87" t="s">
        <v>193</v>
      </c>
      <c r="C87" t="s">
        <v>167</v>
      </c>
      <c r="D87" s="1">
        <v>51412</v>
      </c>
      <c r="E87" s="2">
        <v>3.4000000000000002E-2</v>
      </c>
      <c r="F87" s="1">
        <v>54250</v>
      </c>
      <c r="G87" t="s">
        <v>194</v>
      </c>
    </row>
    <row r="88" spans="1:7" x14ac:dyDescent="0.25">
      <c r="A88">
        <v>87</v>
      </c>
      <c r="B88" t="s">
        <v>195</v>
      </c>
      <c r="C88" t="s">
        <v>196</v>
      </c>
      <c r="D88" s="1">
        <v>50582</v>
      </c>
      <c r="E88" s="2">
        <v>0.69199999999999995</v>
      </c>
      <c r="F88" s="1">
        <v>95000</v>
      </c>
      <c r="G88" t="s">
        <v>57</v>
      </c>
    </row>
    <row r="89" spans="1:7" x14ac:dyDescent="0.25">
      <c r="A89">
        <v>88</v>
      </c>
      <c r="B89" t="s">
        <v>197</v>
      </c>
      <c r="C89" t="s">
        <v>167</v>
      </c>
      <c r="D89" s="1">
        <v>49956</v>
      </c>
      <c r="E89" s="2">
        <v>3.5999999999999997E-2</v>
      </c>
      <c r="F89" s="1">
        <v>50000</v>
      </c>
      <c r="G89" t="s">
        <v>130</v>
      </c>
    </row>
    <row r="90" spans="1:7" x14ac:dyDescent="0.25">
      <c r="A90">
        <v>89</v>
      </c>
      <c r="B90" t="s">
        <v>198</v>
      </c>
      <c r="C90" t="s">
        <v>8</v>
      </c>
      <c r="D90" s="1">
        <v>49936</v>
      </c>
      <c r="E90" s="2">
        <v>2.9000000000000001E-2</v>
      </c>
      <c r="F90" s="1">
        <v>329000</v>
      </c>
      <c r="G90" t="s">
        <v>199</v>
      </c>
    </row>
    <row r="91" spans="1:7" x14ac:dyDescent="0.25">
      <c r="A91">
        <v>90</v>
      </c>
      <c r="B91" t="s">
        <v>200</v>
      </c>
      <c r="C91" t="s">
        <v>167</v>
      </c>
      <c r="D91" s="1">
        <v>49611</v>
      </c>
      <c r="E91" s="2">
        <v>0.04</v>
      </c>
      <c r="F91" s="1">
        <v>55063</v>
      </c>
      <c r="G91" t="s">
        <v>201</v>
      </c>
    </row>
    <row r="92" spans="1:7" x14ac:dyDescent="0.25">
      <c r="A92">
        <v>91</v>
      </c>
      <c r="B92" t="s">
        <v>202</v>
      </c>
      <c r="C92" t="s">
        <v>196</v>
      </c>
      <c r="D92" s="1">
        <v>48971</v>
      </c>
      <c r="E92" s="2">
        <v>0.63900000000000001</v>
      </c>
      <c r="F92" s="1">
        <v>129700</v>
      </c>
      <c r="G92" t="s">
        <v>203</v>
      </c>
    </row>
    <row r="93" spans="1:7" x14ac:dyDescent="0.25">
      <c r="A93">
        <v>92</v>
      </c>
      <c r="B93" t="s">
        <v>204</v>
      </c>
      <c r="C93" t="s">
        <v>205</v>
      </c>
      <c r="D93" s="1">
        <v>47194</v>
      </c>
      <c r="E93" s="2">
        <v>0.24299999999999999</v>
      </c>
      <c r="F93" s="1">
        <v>10014</v>
      </c>
      <c r="G93" t="s">
        <v>206</v>
      </c>
    </row>
    <row r="94" spans="1:7" x14ac:dyDescent="0.25">
      <c r="A94">
        <v>93</v>
      </c>
      <c r="B94" t="s">
        <v>207</v>
      </c>
      <c r="C94" t="s">
        <v>183</v>
      </c>
      <c r="D94" s="1">
        <v>47194</v>
      </c>
      <c r="E94" s="2">
        <v>0.61599999999999999</v>
      </c>
      <c r="F94" s="1">
        <v>34825</v>
      </c>
      <c r="G94" t="s">
        <v>208</v>
      </c>
    </row>
    <row r="95" spans="1:7" x14ac:dyDescent="0.25">
      <c r="A95">
        <v>94</v>
      </c>
      <c r="B95" t="s">
        <v>209</v>
      </c>
      <c r="C95" t="s">
        <v>14</v>
      </c>
      <c r="D95" s="1">
        <v>46830</v>
      </c>
      <c r="E95" s="2">
        <v>0.71799999999999997</v>
      </c>
      <c r="F95" s="1">
        <v>3616</v>
      </c>
      <c r="G95" t="s">
        <v>210</v>
      </c>
    </row>
    <row r="96" spans="1:7" x14ac:dyDescent="0.25">
      <c r="A96">
        <v>95</v>
      </c>
      <c r="B96" t="s">
        <v>211</v>
      </c>
      <c r="C96" t="s">
        <v>212</v>
      </c>
      <c r="D96" s="1">
        <v>46710</v>
      </c>
      <c r="E96" s="2">
        <v>4.9000000000000002E-2</v>
      </c>
      <c r="F96" s="1">
        <v>79100</v>
      </c>
      <c r="G96" t="s">
        <v>213</v>
      </c>
    </row>
    <row r="97" spans="1:7" x14ac:dyDescent="0.25">
      <c r="A97">
        <v>96</v>
      </c>
      <c r="B97" t="s">
        <v>214</v>
      </c>
      <c r="C97" t="s">
        <v>8</v>
      </c>
      <c r="D97" s="1">
        <v>46298</v>
      </c>
      <c r="E97" s="2">
        <v>0.106</v>
      </c>
      <c r="F97" s="1">
        <v>71100</v>
      </c>
      <c r="G97" t="s">
        <v>215</v>
      </c>
    </row>
    <row r="98" spans="1:7" x14ac:dyDescent="0.25">
      <c r="A98">
        <v>97</v>
      </c>
      <c r="B98" t="s">
        <v>216</v>
      </c>
      <c r="C98" t="s">
        <v>72</v>
      </c>
      <c r="D98" s="1">
        <v>46159</v>
      </c>
      <c r="E98" s="2">
        <v>5.0000000000000001E-3</v>
      </c>
      <c r="F98" s="1">
        <v>34300</v>
      </c>
      <c r="G98" t="s">
        <v>64</v>
      </c>
    </row>
    <row r="99" spans="1:7" x14ac:dyDescent="0.25">
      <c r="A99">
        <v>98</v>
      </c>
      <c r="B99" t="s">
        <v>217</v>
      </c>
      <c r="C99" t="s">
        <v>196</v>
      </c>
      <c r="D99" s="1">
        <v>44955</v>
      </c>
      <c r="E99" s="2">
        <v>0.82499999999999996</v>
      </c>
      <c r="F99" s="1">
        <v>92795</v>
      </c>
      <c r="G99" t="s">
        <v>93</v>
      </c>
    </row>
    <row r="100" spans="1:7" x14ac:dyDescent="0.25">
      <c r="A100">
        <v>99</v>
      </c>
      <c r="B100" t="s">
        <v>218</v>
      </c>
      <c r="C100" t="s">
        <v>219</v>
      </c>
      <c r="D100" s="1">
        <v>44915</v>
      </c>
      <c r="E100" s="2">
        <v>0.14499999999999999</v>
      </c>
      <c r="F100" s="1">
        <v>130000</v>
      </c>
      <c r="G100" t="s">
        <v>220</v>
      </c>
    </row>
    <row r="101" spans="1:7" x14ac:dyDescent="0.25">
      <c r="A101">
        <v>100</v>
      </c>
      <c r="B101" t="s">
        <v>221</v>
      </c>
      <c r="C101" t="s">
        <v>83</v>
      </c>
      <c r="D101" s="1">
        <v>44200</v>
      </c>
      <c r="E101" s="2">
        <v>0.317</v>
      </c>
      <c r="F101" s="1">
        <v>51000</v>
      </c>
      <c r="G101" t="s">
        <v>222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551B-D733-4E00-965B-AFF3160DF4EA}">
  <dimension ref="A1:E40"/>
  <sheetViews>
    <sheetView tabSelected="1" workbookViewId="0">
      <selection activeCell="G4" sqref="G4"/>
    </sheetView>
  </sheetViews>
  <sheetFormatPr defaultRowHeight="15" x14ac:dyDescent="0.25"/>
  <cols>
    <col min="1" max="1" width="36.7109375" bestFit="1" customWidth="1"/>
    <col min="2" max="2" width="27.5703125" bestFit="1" customWidth="1"/>
    <col min="3" max="3" width="29.5703125" bestFit="1" customWidth="1"/>
    <col min="4" max="4" width="29.7109375" bestFit="1" customWidth="1"/>
    <col min="5" max="5" width="34.42578125" bestFit="1" customWidth="1"/>
  </cols>
  <sheetData>
    <row r="1" spans="1:5" x14ac:dyDescent="0.25">
      <c r="A1" t="s">
        <v>2</v>
      </c>
      <c r="B1" t="s">
        <v>223</v>
      </c>
      <c r="C1" t="s">
        <v>224</v>
      </c>
      <c r="D1" t="s">
        <v>225</v>
      </c>
      <c r="E1" t="s">
        <v>238</v>
      </c>
    </row>
    <row r="2" spans="1:5" x14ac:dyDescent="0.25">
      <c r="A2" t="s">
        <v>8</v>
      </c>
      <c r="B2">
        <f>SUMIF(Companies!C:C, A2, Companies!D:D)</f>
        <v>1578909</v>
      </c>
      <c r="C2">
        <f>SUMIF(Companies!C:C,A2,Companies!F:F)</f>
        <v>4830850</v>
      </c>
      <c r="D2">
        <f>COUNTIF(Companies!C:C,A2)</f>
        <v>10</v>
      </c>
      <c r="E2" s="2">
        <f>AVERAGEIF(Companies!C:C,A2,Companies!E:E)</f>
        <v>7.2800000000000004E-2</v>
      </c>
    </row>
    <row r="3" spans="1:5" x14ac:dyDescent="0.25">
      <c r="A3" t="s">
        <v>11</v>
      </c>
      <c r="B3">
        <f>SUMIF(Companies!C:C, A3, Companies!D:D)</f>
        <v>513983</v>
      </c>
      <c r="C3">
        <f>SUMIF(Companies!C:C,A3,Companies!F:F)</f>
        <v>1540000</v>
      </c>
      <c r="D3">
        <f>COUNTIF(Companies!C:C,A3)</f>
        <v>1</v>
      </c>
      <c r="E3" s="2">
        <f>AVERAGEIF(Companies!C:C,A3,Companies!E:E)</f>
        <v>9.4E-2</v>
      </c>
    </row>
    <row r="4" spans="1:5" x14ac:dyDescent="0.25">
      <c r="A4" t="s">
        <v>14</v>
      </c>
      <c r="B4">
        <f>SUMIF(Companies!C:C, A4, Companies!D:D)</f>
        <v>1521225</v>
      </c>
      <c r="C4">
        <f>SUMIF(Companies!C:C,A4,Companies!F:F)</f>
        <v>183470</v>
      </c>
      <c r="D4">
        <f>COUNTIF(Companies!C:C,A4)</f>
        <v>10</v>
      </c>
      <c r="E4" s="2">
        <f>AVERAGEIF(Companies!C:C,A4,Companies!E:E)</f>
        <v>0.4889</v>
      </c>
    </row>
    <row r="5" spans="1:5" x14ac:dyDescent="0.25">
      <c r="A5" t="s">
        <v>17</v>
      </c>
      <c r="B5">
        <f>SUMIF(Companies!C:C, A5, Companies!D:D)</f>
        <v>394328</v>
      </c>
      <c r="C5">
        <f>SUMIF(Companies!C:C,A5,Companies!F:F)</f>
        <v>164000</v>
      </c>
      <c r="D5">
        <f>COUNTIF(Companies!C:C,A5)</f>
        <v>1</v>
      </c>
      <c r="E5" s="2">
        <f>AVERAGEIF(Companies!C:C,A5,Companies!E:E)</f>
        <v>7.8E-2</v>
      </c>
    </row>
    <row r="6" spans="1:5" x14ac:dyDescent="0.25">
      <c r="A6" t="s">
        <v>20</v>
      </c>
      <c r="B6">
        <f>SUMIF(Companies!C:C, A6, Companies!D:D)</f>
        <v>1189368</v>
      </c>
      <c r="C6">
        <f>SUMIF(Companies!C:C,A6,Companies!F:F)</f>
        <v>1132535</v>
      </c>
      <c r="D6">
        <f>COUNTIF(Companies!C:C,A6)</f>
        <v>6</v>
      </c>
      <c r="E6" s="2">
        <f>AVERAGEIF(Companies!C:C,A6,Companies!E:E)</f>
        <v>0.10816666666666667</v>
      </c>
    </row>
    <row r="7" spans="1:5" x14ac:dyDescent="0.25">
      <c r="A7" t="s">
        <v>25</v>
      </c>
      <c r="B7">
        <f>SUMIF(Companies!C:C, A7, Companies!D:D)</f>
        <v>445718</v>
      </c>
      <c r="C7">
        <f>SUMIF(Companies!C:C,A7,Companies!F:F)</f>
        <v>737000</v>
      </c>
      <c r="D7">
        <f>COUNTIF(Companies!C:C,A7)</f>
        <v>3</v>
      </c>
      <c r="E7" s="2">
        <f>AVERAGEIF(Companies!C:C,A7,Companies!E:E)</f>
        <v>5.6000000000000001E-2</v>
      </c>
    </row>
    <row r="8" spans="1:5" x14ac:dyDescent="0.25">
      <c r="A8" t="s">
        <v>28</v>
      </c>
      <c r="B8">
        <f>SUMIF(Companies!C:C, A8, Companies!D:D)</f>
        <v>541636</v>
      </c>
      <c r="C8">
        <f>SUMIF(Companies!C:C,A8,Companies!F:F)</f>
        <v>680100</v>
      </c>
      <c r="D8">
        <f>COUNTIF(Companies!C:C,A8)</f>
        <v>3</v>
      </c>
      <c r="E8" s="2">
        <f>AVERAGEIF(Companies!C:C,A8,Companies!E:E)</f>
        <v>0.14700000000000002</v>
      </c>
    </row>
    <row r="9" spans="1:5" x14ac:dyDescent="0.25">
      <c r="A9" t="s">
        <v>31</v>
      </c>
      <c r="B9">
        <f>SUMIF(Companies!C:C, A9, Companies!D:D)</f>
        <v>276711</v>
      </c>
      <c r="C9">
        <f>SUMIF(Companies!C:C,A9,Companies!F:F)</f>
        <v>48500</v>
      </c>
      <c r="D9">
        <f>COUNTIF(Companies!C:C,A9)</f>
        <v>1</v>
      </c>
      <c r="E9" s="2">
        <f>AVERAGEIF(Companies!C:C,A9,Companies!E:E)</f>
        <v>4.8000000000000001E-2</v>
      </c>
    </row>
    <row r="10" spans="1:5" x14ac:dyDescent="0.25">
      <c r="A10" t="s">
        <v>36</v>
      </c>
      <c r="B10">
        <f>SUMIF(Companies!C:C, A10, Companies!D:D)</f>
        <v>238587</v>
      </c>
      <c r="C10">
        <f>SUMIF(Companies!C:C,A10,Companies!F:F)</f>
        <v>41500</v>
      </c>
      <c r="D10">
        <f>COUNTIF(Companies!C:C,A10)</f>
        <v>1</v>
      </c>
      <c r="E10" s="2">
        <f>AVERAGEIF(Companies!C:C,A10,Companies!E:E)</f>
        <v>0.115</v>
      </c>
    </row>
    <row r="11" spans="1:5" x14ac:dyDescent="0.25">
      <c r="A11" t="s">
        <v>45</v>
      </c>
      <c r="B11">
        <f>SUMIF(Companies!C:C, A11, Companies!D:D)</f>
        <v>273386</v>
      </c>
      <c r="C11">
        <f>SUMIF(Companies!C:C,A11,Companies!F:F)</f>
        <v>137331</v>
      </c>
      <c r="D11">
        <f>COUNTIF(Companies!C:C,A11)</f>
        <v>2</v>
      </c>
      <c r="E11" s="2">
        <f>AVERAGEIF(Companies!C:C,A11,Companies!E:E)</f>
        <v>7.7499999999999999E-2</v>
      </c>
    </row>
    <row r="12" spans="1:5" x14ac:dyDescent="0.25">
      <c r="A12" t="s">
        <v>54</v>
      </c>
      <c r="B12">
        <f>SUMIF(Companies!C:C, A12, Companies!D:D)</f>
        <v>314792</v>
      </c>
      <c r="C12">
        <f>SUMIF(Companies!C:C,A12,Companies!F:F)</f>
        <v>340000</v>
      </c>
      <c r="D12">
        <f>COUNTIF(Companies!C:C,A12)</f>
        <v>2</v>
      </c>
      <c r="E12" s="2">
        <f>AVERAGEIF(Companies!C:C,A12,Companies!E:E)</f>
        <v>0.19650000000000001</v>
      </c>
    </row>
    <row r="13" spans="1:5" x14ac:dyDescent="0.25">
      <c r="A13" t="s">
        <v>63</v>
      </c>
      <c r="B13">
        <f>SUMIF(Companies!C:C, A13, Companies!D:D)</f>
        <v>154792</v>
      </c>
      <c r="C13">
        <f>SUMIF(Companies!C:C,A13,Companies!F:F)</f>
        <v>293723</v>
      </c>
      <c r="D13">
        <f>COUNTIF(Companies!C:C,A13)</f>
        <v>1</v>
      </c>
      <c r="E13" s="2">
        <f>AVERAGEIF(Companies!C:C,A13,Companies!E:E)</f>
        <v>0.217</v>
      </c>
    </row>
    <row r="14" spans="1:5" x14ac:dyDescent="0.25">
      <c r="A14" t="s">
        <v>70</v>
      </c>
      <c r="B14">
        <f>SUMIF(Companies!C:C, A14, Companies!D:D)</f>
        <v>312284</v>
      </c>
      <c r="C14">
        <f>SUMIF(Companies!C:C,A14,Companies!F:F)</f>
        <v>404800</v>
      </c>
      <c r="D14">
        <f>COUNTIF(Companies!C:C,A14)</f>
        <v>3</v>
      </c>
      <c r="E14" s="2">
        <f>AVERAGEIF(Companies!C:C,A14,Companies!E:E)</f>
        <v>3.7333333333333336E-2</v>
      </c>
    </row>
    <row r="15" spans="1:5" x14ac:dyDescent="0.25">
      <c r="A15" t="s">
        <v>72</v>
      </c>
      <c r="B15">
        <f>SUMIF(Companies!C:C, A15, Companies!D:D)</f>
        <v>491472</v>
      </c>
      <c r="C15">
        <f>SUMIF(Companies!C:C,A15,Companies!F:F)</f>
        <v>650500</v>
      </c>
      <c r="D15">
        <f>COUNTIF(Companies!C:C,A15)</f>
        <v>6</v>
      </c>
      <c r="E15" s="2">
        <f>AVERAGEIF(Companies!C:C,A15,Companies!E:E)</f>
        <v>9.1500000000000012E-2</v>
      </c>
    </row>
    <row r="16" spans="1:5" x14ac:dyDescent="0.25">
      <c r="A16" t="s">
        <v>75</v>
      </c>
      <c r="B16">
        <f>SUMIF(Companies!C:C, A16, Companies!D:D)</f>
        <v>927262</v>
      </c>
      <c r="C16">
        <f>SUMIF(Companies!C:C,A16,Companies!F:F)</f>
        <v>984775</v>
      </c>
      <c r="D16">
        <f>COUNTIF(Companies!C:C,A16)</f>
        <v>11</v>
      </c>
      <c r="E16" s="2">
        <f>AVERAGEIF(Companies!C:C,A16,Companies!E:E)</f>
        <v>0.17772727272727271</v>
      </c>
    </row>
    <row r="17" spans="1:5" x14ac:dyDescent="0.25">
      <c r="A17" t="s">
        <v>80</v>
      </c>
      <c r="B17">
        <f>SUMIF(Companies!C:C, A17, Companies!D:D)</f>
        <v>120741</v>
      </c>
      <c r="C17">
        <f>SUMIF(Companies!C:C,A17,Companies!F:F)</f>
        <v>160700</v>
      </c>
      <c r="D17">
        <f>COUNTIF(Companies!C:C,A17)</f>
        <v>1</v>
      </c>
      <c r="E17" s="2">
        <f>AVERAGEIF(Companies!C:C,A17,Companies!E:E)</f>
        <v>0.28499999999999998</v>
      </c>
    </row>
    <row r="18" spans="1:5" x14ac:dyDescent="0.25">
      <c r="A18" t="s">
        <v>83</v>
      </c>
      <c r="B18">
        <f>SUMIF(Companies!C:C, A18, Companies!D:D)</f>
        <v>389147</v>
      </c>
      <c r="C18">
        <f>SUMIF(Companies!C:C,A18,Companies!F:F)</f>
        <v>460382</v>
      </c>
      <c r="D18">
        <f>COUNTIF(Companies!C:C,A18)</f>
        <v>5</v>
      </c>
      <c r="E18" s="2">
        <f>AVERAGEIF(Companies!C:C,A18,Companies!E:E)</f>
        <v>0.1162</v>
      </c>
    </row>
    <row r="19" spans="1:5" x14ac:dyDescent="0.25">
      <c r="A19" t="s">
        <v>92</v>
      </c>
      <c r="B19">
        <f>SUMIF(Companies!C:C, A19, Companies!D:D)</f>
        <v>168788</v>
      </c>
      <c r="C19">
        <f>SUMIF(Companies!C:C,A19,Companies!F:F)</f>
        <v>64181</v>
      </c>
      <c r="D19">
        <f>COUNTIF(Companies!C:C,A19)</f>
        <v>2</v>
      </c>
      <c r="E19" s="2">
        <f>AVERAGEIF(Companies!C:C,A19,Companies!E:E)</f>
        <v>0.16400000000000001</v>
      </c>
    </row>
    <row r="20" spans="1:5" x14ac:dyDescent="0.25">
      <c r="A20" t="s">
        <v>96</v>
      </c>
      <c r="B20">
        <f>SUMIF(Companies!C:C, A20, Companies!D:D)</f>
        <v>193850</v>
      </c>
      <c r="C20">
        <f>SUMIF(Companies!C:C,A20,Companies!F:F)</f>
        <v>922949</v>
      </c>
      <c r="D20">
        <f>COUNTIF(Companies!C:C,A20)</f>
        <v>2</v>
      </c>
      <c r="E20" s="2">
        <f>AVERAGEIF(Companies!C:C,A20,Companies!E:E)</f>
        <v>7.2500000000000009E-2</v>
      </c>
    </row>
    <row r="21" spans="1:5" x14ac:dyDescent="0.25">
      <c r="A21" t="s">
        <v>112</v>
      </c>
      <c r="B21">
        <f>SUMIF(Companies!C:C, A21, Companies!D:D)</f>
        <v>86859</v>
      </c>
      <c r="C21">
        <f>SUMIF(Companies!C:C,A21,Companies!F:F)</f>
        <v>315000</v>
      </c>
      <c r="D21">
        <f>COUNTIF(Companies!C:C,A21)</f>
        <v>1</v>
      </c>
      <c r="E21" s="2">
        <f>AVERAGEIF(Companies!C:C,A21,Companies!E:E)</f>
        <v>8.6999999999999994E-2</v>
      </c>
    </row>
    <row r="22" spans="1:5" x14ac:dyDescent="0.25">
      <c r="A22" t="s">
        <v>117</v>
      </c>
      <c r="B22">
        <f>SUMIF(Companies!C:C, A22, Companies!D:D)</f>
        <v>82722</v>
      </c>
      <c r="C22">
        <f>SUMIF(Companies!C:C,A22,Companies!F:F)</f>
        <v>195800</v>
      </c>
      <c r="D22">
        <f>COUNTIF(Companies!C:C,A22)</f>
        <v>1</v>
      </c>
      <c r="E22" s="2">
        <f>AVERAGEIF(Companies!C:C,A22,Companies!E:E)</f>
        <v>0.22700000000000001</v>
      </c>
    </row>
    <row r="23" spans="1:5" x14ac:dyDescent="0.25">
      <c r="A23" t="s">
        <v>121</v>
      </c>
      <c r="B23">
        <f>SUMIF(Companies!C:C, A23, Companies!D:D)</f>
        <v>81462</v>
      </c>
      <c r="C23">
        <f>SUMIF(Companies!C:C,A23,Companies!F:F)</f>
        <v>127855</v>
      </c>
      <c r="D23">
        <f>COUNTIF(Companies!C:C,A23)</f>
        <v>1</v>
      </c>
      <c r="E23" s="2">
        <f>AVERAGEIF(Companies!C:C,A23,Companies!E:E)</f>
        <v>0.51400000000000001</v>
      </c>
    </row>
    <row r="24" spans="1:5" x14ac:dyDescent="0.25">
      <c r="A24" t="s">
        <v>124</v>
      </c>
      <c r="B24">
        <f>SUMIF(Companies!C:C, A24, Companies!D:D)</f>
        <v>80187</v>
      </c>
      <c r="C24">
        <f>SUMIF(Companies!C:C,A24,Companies!F:F)</f>
        <v>106000</v>
      </c>
      <c r="D24">
        <f>COUNTIF(Companies!C:C,A24)</f>
        <v>1</v>
      </c>
      <c r="E24" s="2">
        <f>AVERAGEIF(Companies!C:C,A24,Companies!E:E)</f>
        <v>5.2999999999999999E-2</v>
      </c>
    </row>
    <row r="25" spans="1:5" x14ac:dyDescent="0.25">
      <c r="A25" t="s">
        <v>126</v>
      </c>
      <c r="B25">
        <f>SUMIF(Companies!C:C, A25, Companies!D:D)</f>
        <v>78620</v>
      </c>
      <c r="C25">
        <f>SUMIF(Companies!C:C,A25,Companies!F:F)</f>
        <v>576000</v>
      </c>
      <c r="D25">
        <f>COUNTIF(Companies!C:C,A25)</f>
        <v>1</v>
      </c>
      <c r="E25" s="2">
        <f>AVERAGEIF(Companies!C:C,A25,Companies!E:E)</f>
        <v>0.02</v>
      </c>
    </row>
    <row r="26" spans="1:5" x14ac:dyDescent="0.25">
      <c r="A26" t="s">
        <v>134</v>
      </c>
      <c r="B26">
        <f>SUMIF(Companies!C:C, A26, Companies!D:D)</f>
        <v>68636</v>
      </c>
      <c r="C26">
        <f>SUMIF(Companies!C:C,A26,Companies!F:F)</f>
        <v>70510</v>
      </c>
      <c r="D26">
        <f>COUNTIF(Companies!C:C,A26)</f>
        <v>1</v>
      </c>
      <c r="E26" s="2">
        <f>AVERAGEIF(Companies!C:C,A26,Companies!E:E)</f>
        <v>0.33800000000000002</v>
      </c>
    </row>
    <row r="27" spans="1:5" x14ac:dyDescent="0.25">
      <c r="A27" t="s">
        <v>140</v>
      </c>
      <c r="B27">
        <f>SUMIF(Companies!C:C, A27, Companies!D:D)</f>
        <v>132592</v>
      </c>
      <c r="C27">
        <f>SUMIF(Companies!C:C,A27,Companies!F:F)</f>
        <v>272000</v>
      </c>
      <c r="D27">
        <f>COUNTIF(Companies!C:C,A27)</f>
        <v>2</v>
      </c>
      <c r="E27" s="2">
        <f>AVERAGEIF(Companies!C:C,A27,Companies!E:E)</f>
        <v>4.2500000000000003E-2</v>
      </c>
    </row>
    <row r="28" spans="1:5" x14ac:dyDescent="0.25">
      <c r="A28" t="s">
        <v>151</v>
      </c>
      <c r="B28">
        <f>SUMIF(Companies!C:C, A28, Companies!D:D)</f>
        <v>62344</v>
      </c>
      <c r="C28">
        <f>SUMIF(Companies!C:C,A28,Companies!F:F)</f>
        <v>28500</v>
      </c>
      <c r="D28">
        <f>COUNTIF(Companies!C:C,A28)</f>
        <v>1</v>
      </c>
      <c r="E28" s="2">
        <f>AVERAGEIF(Companies!C:C,A28,Companies!E:E)</f>
        <v>0.97199999999999998</v>
      </c>
    </row>
    <row r="29" spans="1:5" x14ac:dyDescent="0.25">
      <c r="A29" t="s">
        <v>160</v>
      </c>
      <c r="B29">
        <f>SUMIF(Companies!C:C, A29, Companies!D:D)</f>
        <v>59427</v>
      </c>
      <c r="C29">
        <f>SUMIF(Companies!C:C,A29,Companies!F:F)</f>
        <v>109100</v>
      </c>
      <c r="D29">
        <f>COUNTIF(Companies!C:C,A29)</f>
        <v>1</v>
      </c>
      <c r="E29" s="2">
        <f>AVERAGEIF(Companies!C:C,A29,Companies!E:E)</f>
        <v>0.16600000000000001</v>
      </c>
    </row>
    <row r="30" spans="1:5" x14ac:dyDescent="0.25">
      <c r="A30" t="s">
        <v>164</v>
      </c>
      <c r="B30">
        <f>SUMIF(Companies!C:C, A30, Companies!D:D)</f>
        <v>59043</v>
      </c>
      <c r="C30">
        <f>SUMIF(Companies!C:C,A30,Companies!F:F)</f>
        <v>5214</v>
      </c>
      <c r="D30">
        <f>COUNTIF(Companies!C:C,A30)</f>
        <v>1</v>
      </c>
      <c r="E30" s="2">
        <f>AVERAGEIF(Companies!C:C,A30,Companies!E:E)</f>
        <v>0.88400000000000001</v>
      </c>
    </row>
    <row r="31" spans="1:5" x14ac:dyDescent="0.25">
      <c r="A31" t="s">
        <v>167</v>
      </c>
      <c r="B31">
        <f>SUMIF(Companies!C:C, A31, Companies!D:D)</f>
        <v>265861</v>
      </c>
      <c r="C31">
        <f>SUMIF(Companies!C:C,A31,Companies!F:F)</f>
        <v>200563</v>
      </c>
      <c r="D31">
        <f>COUNTIF(Companies!C:C,A31)</f>
        <v>5</v>
      </c>
      <c r="E31" s="2">
        <f>AVERAGEIF(Companies!C:C,A31,Companies!E:E)</f>
        <v>6.7199999999999996E-2</v>
      </c>
    </row>
    <row r="32" spans="1:5" x14ac:dyDescent="0.25">
      <c r="A32" t="s">
        <v>173</v>
      </c>
      <c r="B32">
        <f>SUMIF(Companies!C:C, A32, Companies!D:D)</f>
        <v>56902</v>
      </c>
      <c r="C32">
        <f>SUMIF(Companies!C:C,A32,Companies!F:F)</f>
        <v>37800</v>
      </c>
      <c r="D32">
        <f>COUNTIF(Companies!C:C,A32)</f>
        <v>1</v>
      </c>
      <c r="E32" s="2">
        <f>AVERAGEIF(Companies!C:C,A32,Companies!E:E)</f>
        <v>3.5000000000000003E-2</v>
      </c>
    </row>
    <row r="33" spans="1:5" x14ac:dyDescent="0.25">
      <c r="A33" t="s">
        <v>177</v>
      </c>
      <c r="B33">
        <f>SUMIF(Companies!C:C, A33, Companies!D:D)</f>
        <v>107075</v>
      </c>
      <c r="C33">
        <f>SUMIF(Companies!C:C,A33,Companies!F:F)</f>
        <v>102091</v>
      </c>
      <c r="D33">
        <f>COUNTIF(Companies!C:C,A33)</f>
        <v>2</v>
      </c>
      <c r="E33" s="2">
        <f>AVERAGEIF(Companies!C:C,A33,Companies!E:E)</f>
        <v>0.17949999999999999</v>
      </c>
    </row>
    <row r="34" spans="1:5" x14ac:dyDescent="0.25">
      <c r="A34" t="s">
        <v>183</v>
      </c>
      <c r="B34">
        <f>SUMIF(Companies!C:C, A34, Companies!D:D)</f>
        <v>100476</v>
      </c>
      <c r="C34">
        <f>SUMIF(Companies!C:C,A34,Companies!F:F)</f>
        <v>176825</v>
      </c>
      <c r="D34">
        <f>COUNTIF(Companies!C:C,A34)</f>
        <v>2</v>
      </c>
      <c r="E34" s="2">
        <f>AVERAGEIF(Companies!C:C,A34,Companies!E:E)</f>
        <v>0.374</v>
      </c>
    </row>
    <row r="35" spans="1:5" x14ac:dyDescent="0.25">
      <c r="A35" t="s">
        <v>186</v>
      </c>
      <c r="B35">
        <f>SUMIF(Companies!C:C, A35, Companies!D:D)</f>
        <v>52577</v>
      </c>
      <c r="C35">
        <f>SUMIF(Companies!C:C,A35,Companies!F:F)</f>
        <v>82239</v>
      </c>
      <c r="D35">
        <f>COUNTIF(Companies!C:C,A35)</f>
        <v>1</v>
      </c>
      <c r="E35" s="2">
        <f>AVERAGEIF(Companies!C:C,A35,Companies!E:E)</f>
        <v>0.19400000000000001</v>
      </c>
    </row>
    <row r="36" spans="1:5" x14ac:dyDescent="0.25">
      <c r="A36" t="s">
        <v>189</v>
      </c>
      <c r="B36">
        <f>SUMIF(Companies!C:C, A36, Companies!D:D)</f>
        <v>51557</v>
      </c>
      <c r="C36">
        <f>SUMIF(Companies!C:C,A36,Companies!F:F)</f>
        <v>83300</v>
      </c>
      <c r="D36">
        <f>COUNTIF(Companies!C:C,A36)</f>
        <v>1</v>
      </c>
      <c r="E36" s="2">
        <f>AVERAGEIF(Companies!C:C,A36,Companies!E:E)</f>
        <v>3.5000000000000003E-2</v>
      </c>
    </row>
    <row r="37" spans="1:5" x14ac:dyDescent="0.25">
      <c r="A37" t="s">
        <v>196</v>
      </c>
      <c r="B37">
        <f>SUMIF(Companies!C:C, A37, Companies!D:D)</f>
        <v>144508</v>
      </c>
      <c r="C37">
        <f>SUMIF(Companies!C:C,A37,Companies!F:F)</f>
        <v>317495</v>
      </c>
      <c r="D37">
        <f>COUNTIF(Companies!C:C,A37)</f>
        <v>3</v>
      </c>
      <c r="E37" s="2">
        <f>AVERAGEIF(Companies!C:C,A37,Companies!E:E)</f>
        <v>0.71866666666666656</v>
      </c>
    </row>
    <row r="38" spans="1:5" x14ac:dyDescent="0.25">
      <c r="A38" t="s">
        <v>205</v>
      </c>
      <c r="B38">
        <f>SUMIF(Companies!C:C, A38, Companies!D:D)</f>
        <v>47194</v>
      </c>
      <c r="C38">
        <f>SUMIF(Companies!C:C,A38,Companies!F:F)</f>
        <v>10014</v>
      </c>
      <c r="D38">
        <f>COUNTIF(Companies!C:C,A38)</f>
        <v>1</v>
      </c>
      <c r="E38" s="2">
        <f>AVERAGEIF(Companies!C:C,A38,Companies!E:E)</f>
        <v>0.24299999999999999</v>
      </c>
    </row>
    <row r="39" spans="1:5" x14ac:dyDescent="0.25">
      <c r="A39" t="s">
        <v>212</v>
      </c>
      <c r="B39">
        <f>SUMIF(Companies!C:C, A39, Companies!D:D)</f>
        <v>46710</v>
      </c>
      <c r="C39">
        <f>SUMIF(Companies!C:C,A39,Companies!F:F)</f>
        <v>79100</v>
      </c>
      <c r="D39">
        <f>COUNTIF(Companies!C:C,A39)</f>
        <v>1</v>
      </c>
      <c r="E39" s="2">
        <f>AVERAGEIF(Companies!C:C,A39,Companies!E:E)</f>
        <v>4.9000000000000002E-2</v>
      </c>
    </row>
    <row r="40" spans="1:5" x14ac:dyDescent="0.25">
      <c r="A40" t="s">
        <v>219</v>
      </c>
      <c r="B40">
        <f>SUMIF(Companies!C:C, A40, Companies!D:D)</f>
        <v>44915</v>
      </c>
      <c r="C40">
        <f>SUMIF(Companies!C:C,A40,Companies!F:F)</f>
        <v>130000</v>
      </c>
      <c r="D40">
        <f>COUNTIF(Companies!C:C,A40)</f>
        <v>1</v>
      </c>
      <c r="E40" s="2">
        <f>AVERAGEIF(Companies!C:C,A40,Companies!E:E)</f>
        <v>0.14499999999999999</v>
      </c>
    </row>
  </sheetData>
  <conditionalFormatting sqref="B2:B4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{AC62A8AB-114B-41E9-B302-0E295F20022D}</x14:id>
        </ext>
      </extLst>
    </cfRule>
  </conditionalFormatting>
  <conditionalFormatting sqref="C2:C4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40">
    <cfRule type="iconSet" priority="2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E2:E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62A8AB-114B-41E9-B302-0E295F200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3ED5-16C0-4FF3-9BE1-973D51FF402B}">
  <dimension ref="A1:L15"/>
  <sheetViews>
    <sheetView workbookViewId="0">
      <selection activeCell="D18" sqref="D18"/>
    </sheetView>
  </sheetViews>
  <sheetFormatPr defaultRowHeight="15" x14ac:dyDescent="0.25"/>
  <cols>
    <col min="1" max="1" width="16.5703125" bestFit="1" customWidth="1"/>
    <col min="2" max="2" width="19.7109375" bestFit="1" customWidth="1"/>
    <col min="6" max="6" width="16.5703125" bestFit="1" customWidth="1"/>
    <col min="7" max="7" width="22.28515625" bestFit="1" customWidth="1"/>
    <col min="11" max="11" width="16.5703125" bestFit="1" customWidth="1"/>
    <col min="12" max="12" width="23.140625" bestFit="1" customWidth="1"/>
  </cols>
  <sheetData>
    <row r="1" spans="1:12" x14ac:dyDescent="0.25">
      <c r="A1" s="4" t="s">
        <v>227</v>
      </c>
      <c r="B1" s="5" t="str">
        <f>VLOOKUP(4, Companies!A2:G101,2, FALSE )</f>
        <v>Apple</v>
      </c>
      <c r="F1" s="13" t="s">
        <v>227</v>
      </c>
      <c r="G1" s="14" t="str">
        <f>VLOOKUP(50, Companies!A2:G101,2, FALSE )</f>
        <v>Tesla</v>
      </c>
      <c r="K1" s="11" t="s">
        <v>227</v>
      </c>
      <c r="L1" s="12" t="str">
        <f>VLOOKUP(23, Companies!A2:G101,2, FALSE )</f>
        <v>JPMorgan Chase</v>
      </c>
    </row>
    <row r="2" spans="1:12" x14ac:dyDescent="0.25">
      <c r="A2" s="4" t="s">
        <v>228</v>
      </c>
      <c r="B2" s="5" t="str">
        <f>VLOOKUP(4, Companies!A2:G101,3, FALSE )</f>
        <v>Electronics industry</v>
      </c>
      <c r="F2" s="13" t="s">
        <v>228</v>
      </c>
      <c r="G2" s="14" t="str">
        <f>VLOOKUP(50, Companies!A2:G101,3, FALSE )</f>
        <v>Automotive and energy</v>
      </c>
      <c r="K2" s="11" t="s">
        <v>228</v>
      </c>
      <c r="L2" s="12" t="str">
        <f>VLOOKUP(23, Companies!A2:G101,3, FALSE )</f>
        <v>Financial services</v>
      </c>
    </row>
    <row r="3" spans="1:12" x14ac:dyDescent="0.25">
      <c r="A3" s="4" t="s">
        <v>226</v>
      </c>
      <c r="B3" s="5">
        <f>VLOOKUP(4, Companies!A2:G101,4, FALSE )</f>
        <v>394328</v>
      </c>
      <c r="F3" s="13" t="s">
        <v>226</v>
      </c>
      <c r="G3" s="14">
        <f>VLOOKUP(50, Companies!A2:G101,4, FALSE )</f>
        <v>81462</v>
      </c>
      <c r="K3" s="11" t="s">
        <v>226</v>
      </c>
      <c r="L3" s="12">
        <f>VLOOKUP(23, Companies!A2:G101,4, FALSE )</f>
        <v>154792</v>
      </c>
    </row>
    <row r="4" spans="1:12" x14ac:dyDescent="0.25">
      <c r="A4" s="4" t="s">
        <v>229</v>
      </c>
      <c r="B4" s="5">
        <f>VLOOKUP(4, Companies!A1:G101,5, FALSE )</f>
        <v>7.8E-2</v>
      </c>
      <c r="F4" s="13" t="s">
        <v>229</v>
      </c>
      <c r="G4" s="14">
        <f>VLOOKUP(50, Companies!A2:G101,5, FALSE )</f>
        <v>0.51400000000000001</v>
      </c>
      <c r="K4" s="11" t="s">
        <v>229</v>
      </c>
      <c r="L4" s="12">
        <f>VLOOKUP(23, Companies!A2:G101,5, FALSE )</f>
        <v>0.217</v>
      </c>
    </row>
    <row r="5" spans="1:12" x14ac:dyDescent="0.25">
      <c r="A5" s="4" t="s">
        <v>230</v>
      </c>
      <c r="B5" s="5">
        <f>VLOOKUP(4, Companies!A2:G101,6, FALSE )</f>
        <v>164000</v>
      </c>
      <c r="F5" s="13" t="s">
        <v>230</v>
      </c>
      <c r="G5" s="14">
        <f>VLOOKUP(50, Companies!A2:G101,6, FALSE )</f>
        <v>127855</v>
      </c>
      <c r="K5" s="11" t="s">
        <v>230</v>
      </c>
      <c r="L5" s="12">
        <f>VLOOKUP(23, Companies!A2:G101,6, FALSE )</f>
        <v>293723</v>
      </c>
    </row>
    <row r="6" spans="1:12" x14ac:dyDescent="0.25">
      <c r="A6" s="4" t="s">
        <v>231</v>
      </c>
      <c r="B6" s="5" t="str">
        <f>VLOOKUP(4, Companies!A2:G101,7, FALSE )</f>
        <v>Cupertino, California</v>
      </c>
      <c r="F6" s="13" t="s">
        <v>231</v>
      </c>
      <c r="G6" s="14" t="str">
        <f>VLOOKUP(50, Companies!A2:G101,7, FALSE )</f>
        <v>Austin, Texas</v>
      </c>
      <c r="K6" s="11" t="s">
        <v>231</v>
      </c>
      <c r="L6" s="12" t="str">
        <f>VLOOKUP(23, Companies!A2:G101,7, FALSE )</f>
        <v>New York City, New York</v>
      </c>
    </row>
    <row r="10" spans="1:12" x14ac:dyDescent="0.25">
      <c r="A10" s="15" t="s">
        <v>227</v>
      </c>
      <c r="B10" s="16" t="str">
        <f>VLOOKUP(34, Companies!A2:G101,2, FALSE )</f>
        <v>Dell Technologies</v>
      </c>
      <c r="F10" s="6" t="s">
        <v>227</v>
      </c>
      <c r="G10" s="7" t="str">
        <f>VLOOKUP(78, Companies!A2:G101,2, FALSE )</f>
        <v>AIG</v>
      </c>
      <c r="K10" s="17" t="s">
        <v>227</v>
      </c>
      <c r="L10" s="18" t="str">
        <f>VLOOKUP(64, Companies!A2:G101,2, FALSE )</f>
        <v>Intel</v>
      </c>
    </row>
    <row r="11" spans="1:12" x14ac:dyDescent="0.25">
      <c r="A11" s="15" t="s">
        <v>228</v>
      </c>
      <c r="B11" s="16" t="str">
        <f>VLOOKUP(34, Companies!A2:G101,3, FALSE )</f>
        <v>Technology</v>
      </c>
      <c r="F11" s="6" t="s">
        <v>228</v>
      </c>
      <c r="G11" s="7" t="str">
        <f>VLOOKUP(78, Companies!A2:G101,3, FALSE )</f>
        <v>Insurance</v>
      </c>
      <c r="K11" s="17" t="s">
        <v>228</v>
      </c>
      <c r="L11" s="18" t="str">
        <f>VLOOKUP(64, Companies!A2:G101,3, FALSE )</f>
        <v>Technology</v>
      </c>
    </row>
    <row r="12" spans="1:12" x14ac:dyDescent="0.25">
      <c r="A12" s="15" t="s">
        <v>226</v>
      </c>
      <c r="B12" s="16">
        <f>VLOOKUP(34, Companies!A2:G101,4, FALSE )</f>
        <v>102301</v>
      </c>
      <c r="F12" s="6" t="s">
        <v>226</v>
      </c>
      <c r="G12" s="7">
        <f>VLOOKUP(78, Companies!A2:G101,4, FALSE )</f>
        <v>56437</v>
      </c>
      <c r="K12" s="17" t="s">
        <v>226</v>
      </c>
      <c r="L12" s="18">
        <f>VLOOKUP(64, Companies!A2:G101,4, FALSE )</f>
        <v>63054</v>
      </c>
    </row>
    <row r="13" spans="1:12" x14ac:dyDescent="0.25">
      <c r="A13" s="15" t="s">
        <v>229</v>
      </c>
      <c r="B13" s="16">
        <f>VLOOKUP(34, Companies!A2:G101,5, FALSE )</f>
        <v>4.3999999999999997E-2</v>
      </c>
      <c r="F13" s="6" t="s">
        <v>229</v>
      </c>
      <c r="G13" s="7">
        <f>VLOOKUP(78, Companies!A2:G101,5, FALSE )</f>
        <v>8.4000000000000005E-2</v>
      </c>
      <c r="K13" s="17" t="s">
        <v>229</v>
      </c>
      <c r="L13" s="18">
        <f>VLOOKUP(64, Companies!A2:G101,5, FALSE )</f>
        <v>0.20100000000000001</v>
      </c>
    </row>
    <row r="14" spans="1:12" x14ac:dyDescent="0.25">
      <c r="A14" s="15" t="s">
        <v>230</v>
      </c>
      <c r="B14" s="16">
        <f>VLOOKUP(34, Companies!A2:G101,6, FALSE )</f>
        <v>133000</v>
      </c>
      <c r="F14" s="6" t="s">
        <v>230</v>
      </c>
      <c r="G14" s="7">
        <f>VLOOKUP(78, Companies!A2:G101,6, FALSE )</f>
        <v>26200</v>
      </c>
      <c r="K14" s="17" t="s">
        <v>230</v>
      </c>
      <c r="L14" s="18">
        <f>VLOOKUP(64, Companies!A2:G101,6, FALSE )</f>
        <v>131900</v>
      </c>
    </row>
    <row r="15" spans="1:12" x14ac:dyDescent="0.25">
      <c r="A15" s="15" t="s">
        <v>231</v>
      </c>
      <c r="B15" s="16" t="str">
        <f>VLOOKUP(34, Companies!A2:G101,7, FALSE )</f>
        <v>Round Rock, Texas</v>
      </c>
      <c r="F15" s="6" t="s">
        <v>231</v>
      </c>
      <c r="G15" s="7" t="str">
        <f>VLOOKUP(78, Companies!A2:G101,7, FALSE )</f>
        <v>New York City, New York</v>
      </c>
      <c r="K15" s="17" t="s">
        <v>231</v>
      </c>
      <c r="L15" s="18" t="str">
        <f>VLOOKUP(64, Companies!A2:G101,7, FALSE )</f>
        <v>Santa Clara, California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40CD-692E-4323-B351-B604D15F0ACB}">
  <dimension ref="A1:F121"/>
  <sheetViews>
    <sheetView topLeftCell="A100" workbookViewId="0">
      <selection activeCell="C41" sqref="C41"/>
    </sheetView>
  </sheetViews>
  <sheetFormatPr defaultRowHeight="15" x14ac:dyDescent="0.25"/>
  <cols>
    <col min="1" max="1" width="36.7109375" bestFit="1" customWidth="1"/>
    <col min="2" max="2" width="29.140625" bestFit="1" customWidth="1"/>
    <col min="3" max="3" width="26.140625" bestFit="1" customWidth="1"/>
    <col min="5" max="5" width="36.7109375" bestFit="1" customWidth="1"/>
    <col min="6" max="6" width="32.7109375" bestFit="1" customWidth="1"/>
    <col min="7" max="43" width="6.140625" bestFit="1" customWidth="1"/>
    <col min="44" max="97" width="7.140625" bestFit="1" customWidth="1"/>
    <col min="98" max="98" width="11.28515625" bestFit="1" customWidth="1"/>
  </cols>
  <sheetData>
    <row r="1" spans="1:6" x14ac:dyDescent="0.25">
      <c r="A1" s="8" t="s">
        <v>232</v>
      </c>
      <c r="B1" t="s">
        <v>234</v>
      </c>
      <c r="E1" s="8" t="s">
        <v>232</v>
      </c>
      <c r="F1" t="s">
        <v>235</v>
      </c>
    </row>
    <row r="2" spans="1:6" x14ac:dyDescent="0.25">
      <c r="A2" s="3" t="s">
        <v>140</v>
      </c>
      <c r="B2" s="2">
        <v>1.1278046476860832E-2</v>
      </c>
      <c r="E2" s="3" t="s">
        <v>140</v>
      </c>
      <c r="F2" s="9">
        <v>66296</v>
      </c>
    </row>
    <row r="3" spans="1:6" x14ac:dyDescent="0.25">
      <c r="A3" s="3" t="s">
        <v>205</v>
      </c>
      <c r="B3" s="2">
        <v>4.0142401157609066E-3</v>
      </c>
      <c r="E3" s="3" t="s">
        <v>205</v>
      </c>
      <c r="F3" s="9">
        <v>47194</v>
      </c>
    </row>
    <row r="4" spans="1:6" x14ac:dyDescent="0.25">
      <c r="A4" s="3" t="s">
        <v>186</v>
      </c>
      <c r="B4" s="2">
        <v>4.4721087970157475E-3</v>
      </c>
      <c r="E4" s="3" t="s">
        <v>186</v>
      </c>
      <c r="F4" s="9">
        <v>52577</v>
      </c>
    </row>
    <row r="5" spans="1:6" x14ac:dyDescent="0.25">
      <c r="A5" s="3" t="s">
        <v>196</v>
      </c>
      <c r="B5" s="2">
        <v>1.2291600852828264E-2</v>
      </c>
      <c r="E5" s="3" t="s">
        <v>196</v>
      </c>
      <c r="F5" s="9">
        <v>48169.333333333336</v>
      </c>
    </row>
    <row r="6" spans="1:6" x14ac:dyDescent="0.25">
      <c r="A6" s="3" t="s">
        <v>212</v>
      </c>
      <c r="B6" s="2">
        <v>3.9730719118360796E-3</v>
      </c>
      <c r="E6" s="3" t="s">
        <v>212</v>
      </c>
      <c r="F6" s="9">
        <v>46710</v>
      </c>
    </row>
    <row r="7" spans="1:6" x14ac:dyDescent="0.25">
      <c r="A7" s="3" t="s">
        <v>121</v>
      </c>
      <c r="B7" s="2">
        <v>6.9290170002567061E-3</v>
      </c>
      <c r="E7" s="3" t="s">
        <v>121</v>
      </c>
      <c r="F7" s="9">
        <v>81462</v>
      </c>
    </row>
    <row r="8" spans="1:6" x14ac:dyDescent="0.25">
      <c r="A8" s="3" t="s">
        <v>54</v>
      </c>
      <c r="B8" s="2">
        <v>2.6775663739471274E-2</v>
      </c>
      <c r="E8" s="3" t="s">
        <v>54</v>
      </c>
      <c r="F8" s="9">
        <v>157396</v>
      </c>
    </row>
    <row r="9" spans="1:6" x14ac:dyDescent="0.25">
      <c r="A9" s="3" t="s">
        <v>112</v>
      </c>
      <c r="B9" s="2">
        <v>7.3880764973275545E-3</v>
      </c>
      <c r="E9" s="3" t="s">
        <v>112</v>
      </c>
      <c r="F9" s="9">
        <v>86859</v>
      </c>
    </row>
    <row r="10" spans="1:6" x14ac:dyDescent="0.25">
      <c r="A10" s="3" t="s">
        <v>173</v>
      </c>
      <c r="B10" s="2">
        <v>4.839985825889459E-3</v>
      </c>
      <c r="E10" s="3" t="s">
        <v>173</v>
      </c>
      <c r="F10" s="9">
        <v>56902</v>
      </c>
    </row>
    <row r="11" spans="1:6" x14ac:dyDescent="0.25">
      <c r="A11" s="3" t="s">
        <v>25</v>
      </c>
      <c r="B11" s="2">
        <v>3.7912003134227226E-2</v>
      </c>
      <c r="E11" s="3" t="s">
        <v>25</v>
      </c>
      <c r="F11" s="9">
        <v>148572.66666666666</v>
      </c>
    </row>
    <row r="12" spans="1:6" x14ac:dyDescent="0.25">
      <c r="A12" s="3" t="s">
        <v>80</v>
      </c>
      <c r="B12" s="2">
        <v>1.0270020888610579E-2</v>
      </c>
      <c r="E12" s="3" t="s">
        <v>80</v>
      </c>
      <c r="F12" s="9">
        <v>120741</v>
      </c>
    </row>
    <row r="13" spans="1:6" x14ac:dyDescent="0.25">
      <c r="A13" s="3" t="s">
        <v>124</v>
      </c>
      <c r="B13" s="2">
        <v>6.8205677027274618E-3</v>
      </c>
      <c r="E13" s="3" t="s">
        <v>124</v>
      </c>
      <c r="F13" s="9">
        <v>80187</v>
      </c>
    </row>
    <row r="14" spans="1:6" x14ac:dyDescent="0.25">
      <c r="A14" s="3" t="s">
        <v>17</v>
      </c>
      <c r="B14" s="2">
        <v>3.3540858506754395E-2</v>
      </c>
      <c r="E14" s="3" t="s">
        <v>17</v>
      </c>
      <c r="F14" s="9">
        <v>394328</v>
      </c>
    </row>
    <row r="15" spans="1:6" x14ac:dyDescent="0.25">
      <c r="A15" s="3" t="s">
        <v>177</v>
      </c>
      <c r="B15" s="2">
        <v>9.1076145356422233E-3</v>
      </c>
      <c r="E15" s="3" t="s">
        <v>177</v>
      </c>
      <c r="F15" s="9">
        <v>53537.5</v>
      </c>
    </row>
    <row r="16" spans="1:6" x14ac:dyDescent="0.25">
      <c r="A16" s="3" t="s">
        <v>63</v>
      </c>
      <c r="B16" s="2">
        <v>1.3166340127958262E-2</v>
      </c>
      <c r="E16" s="3" t="s">
        <v>63</v>
      </c>
      <c r="F16" s="9">
        <v>154792</v>
      </c>
    </row>
    <row r="17" spans="1:6" x14ac:dyDescent="0.25">
      <c r="A17" s="3" t="s">
        <v>75</v>
      </c>
      <c r="B17" s="2">
        <v>7.8871303941617357E-2</v>
      </c>
      <c r="E17" s="3" t="s">
        <v>75</v>
      </c>
      <c r="F17" s="9">
        <v>84296.545454545456</v>
      </c>
    </row>
    <row r="18" spans="1:6" x14ac:dyDescent="0.25">
      <c r="A18" s="3" t="s">
        <v>92</v>
      </c>
      <c r="B18" s="2">
        <v>1.4356815710875364E-2</v>
      </c>
      <c r="E18" s="3" t="s">
        <v>92</v>
      </c>
      <c r="F18" s="9">
        <v>84394</v>
      </c>
    </row>
    <row r="19" spans="1:6" x14ac:dyDescent="0.25">
      <c r="A19" s="3" t="s">
        <v>183</v>
      </c>
      <c r="B19" s="2">
        <v>8.5463149949398833E-3</v>
      </c>
      <c r="E19" s="3" t="s">
        <v>183</v>
      </c>
      <c r="F19" s="9">
        <v>50238</v>
      </c>
    </row>
    <row r="20" spans="1:6" x14ac:dyDescent="0.25">
      <c r="A20" s="3" t="s">
        <v>134</v>
      </c>
      <c r="B20" s="2">
        <v>5.8380595962487939E-3</v>
      </c>
      <c r="E20" s="3" t="s">
        <v>134</v>
      </c>
      <c r="F20" s="9">
        <v>68636</v>
      </c>
    </row>
    <row r="21" spans="1:6" x14ac:dyDescent="0.25">
      <c r="A21" s="3" t="s">
        <v>31</v>
      </c>
      <c r="B21" s="2">
        <v>2.3536559661658605E-2</v>
      </c>
      <c r="E21" s="3" t="s">
        <v>31</v>
      </c>
      <c r="F21" s="9">
        <v>276711</v>
      </c>
    </row>
    <row r="22" spans="1:6" x14ac:dyDescent="0.25">
      <c r="A22" s="3" t="s">
        <v>45</v>
      </c>
      <c r="B22" s="2">
        <v>2.325374090535685E-2</v>
      </c>
      <c r="E22" s="3" t="s">
        <v>45</v>
      </c>
      <c r="F22" s="9">
        <v>136693</v>
      </c>
    </row>
    <row r="23" spans="1:6" x14ac:dyDescent="0.25">
      <c r="A23" s="3" t="s">
        <v>20</v>
      </c>
      <c r="B23" s="2">
        <v>0.10116558753236254</v>
      </c>
      <c r="E23" s="3" t="s">
        <v>20</v>
      </c>
      <c r="F23" s="9">
        <v>198228</v>
      </c>
    </row>
    <row r="24" spans="1:6" x14ac:dyDescent="0.25">
      <c r="A24" s="3" t="s">
        <v>151</v>
      </c>
      <c r="B24" s="2">
        <v>5.3028729452260451E-3</v>
      </c>
      <c r="E24" s="3" t="s">
        <v>151</v>
      </c>
      <c r="F24" s="9">
        <v>62344</v>
      </c>
    </row>
    <row r="25" spans="1:6" x14ac:dyDescent="0.25">
      <c r="A25" s="3" t="s">
        <v>167</v>
      </c>
      <c r="B25" s="2">
        <v>2.261367740425288E-2</v>
      </c>
      <c r="E25" s="3" t="s">
        <v>167</v>
      </c>
      <c r="F25" s="9">
        <v>53172.2</v>
      </c>
    </row>
    <row r="26" spans="1:6" x14ac:dyDescent="0.25">
      <c r="A26" s="3" t="s">
        <v>219</v>
      </c>
      <c r="B26" s="2">
        <v>3.820392312569418E-3</v>
      </c>
      <c r="E26" s="3" t="s">
        <v>219</v>
      </c>
      <c r="F26" s="9">
        <v>44915</v>
      </c>
    </row>
    <row r="27" spans="1:6" x14ac:dyDescent="0.25">
      <c r="A27" s="3" t="s">
        <v>126</v>
      </c>
      <c r="B27" s="2">
        <v>6.6872813896072057E-3</v>
      </c>
      <c r="E27" s="3" t="s">
        <v>126</v>
      </c>
      <c r="F27" s="9">
        <v>78620</v>
      </c>
    </row>
    <row r="28" spans="1:6" x14ac:dyDescent="0.25">
      <c r="A28" s="3" t="s">
        <v>160</v>
      </c>
      <c r="B28" s="2">
        <v>5.0547579641336479E-3</v>
      </c>
      <c r="E28" s="3" t="s">
        <v>160</v>
      </c>
      <c r="F28" s="9">
        <v>59427</v>
      </c>
    </row>
    <row r="29" spans="1:6" x14ac:dyDescent="0.25">
      <c r="A29" s="3" t="s">
        <v>117</v>
      </c>
      <c r="B29" s="2">
        <v>7.0361904236973709E-3</v>
      </c>
      <c r="E29" s="3" t="s">
        <v>117</v>
      </c>
      <c r="F29" s="9">
        <v>82722</v>
      </c>
    </row>
    <row r="30" spans="1:6" x14ac:dyDescent="0.25">
      <c r="A30" s="3" t="s">
        <v>14</v>
      </c>
      <c r="B30" s="2">
        <v>0.12939277069327426</v>
      </c>
      <c r="E30" s="3" t="s">
        <v>14</v>
      </c>
      <c r="F30" s="9">
        <v>152122.5</v>
      </c>
    </row>
    <row r="31" spans="1:6" x14ac:dyDescent="0.25">
      <c r="A31" s="3" t="s">
        <v>164</v>
      </c>
      <c r="B31" s="2">
        <v>5.0220955874660167E-3</v>
      </c>
      <c r="E31" s="3" t="s">
        <v>164</v>
      </c>
      <c r="F31" s="9">
        <v>59043</v>
      </c>
    </row>
    <row r="32" spans="1:6" x14ac:dyDescent="0.25">
      <c r="A32" s="3" t="s">
        <v>72</v>
      </c>
      <c r="B32" s="2">
        <v>4.1803759337484515E-2</v>
      </c>
      <c r="E32" s="3" t="s">
        <v>72</v>
      </c>
      <c r="F32" s="9">
        <v>81912</v>
      </c>
    </row>
    <row r="33" spans="1:6" x14ac:dyDescent="0.25">
      <c r="A33" s="3" t="s">
        <v>36</v>
      </c>
      <c r="B33" s="2">
        <v>2.0293798078125341E-2</v>
      </c>
      <c r="E33" s="3" t="s">
        <v>36</v>
      </c>
      <c r="F33" s="9">
        <v>238587</v>
      </c>
    </row>
    <row r="34" spans="1:6" x14ac:dyDescent="0.25">
      <c r="A34" s="3" t="s">
        <v>8</v>
      </c>
      <c r="B34" s="2">
        <v>0.13429927208831499</v>
      </c>
      <c r="E34" s="3" t="s">
        <v>8</v>
      </c>
      <c r="F34" s="9">
        <v>157890.9</v>
      </c>
    </row>
    <row r="35" spans="1:6" x14ac:dyDescent="0.25">
      <c r="A35" s="3" t="s">
        <v>11</v>
      </c>
      <c r="B35" s="2">
        <v>4.3718506111351828E-2</v>
      </c>
      <c r="E35" s="3" t="s">
        <v>11</v>
      </c>
      <c r="F35" s="9">
        <v>513983</v>
      </c>
    </row>
    <row r="36" spans="1:6" x14ac:dyDescent="0.25">
      <c r="A36" s="3" t="s">
        <v>83</v>
      </c>
      <c r="B36" s="2">
        <v>3.3100171596559085E-2</v>
      </c>
      <c r="E36" s="3" t="s">
        <v>83</v>
      </c>
      <c r="F36" s="9">
        <v>77829.399999999994</v>
      </c>
    </row>
    <row r="37" spans="1:6" x14ac:dyDescent="0.25">
      <c r="A37" s="3" t="s">
        <v>28</v>
      </c>
      <c r="B37" s="2">
        <v>4.6070622522784134E-2</v>
      </c>
      <c r="E37" s="3" t="s">
        <v>28</v>
      </c>
      <c r="F37" s="9">
        <v>180545.33333333334</v>
      </c>
    </row>
    <row r="38" spans="1:6" x14ac:dyDescent="0.25">
      <c r="A38" s="3" t="s">
        <v>189</v>
      </c>
      <c r="B38" s="2">
        <v>4.3853493589923517E-3</v>
      </c>
      <c r="E38" s="3" t="s">
        <v>189</v>
      </c>
      <c r="F38" s="9">
        <v>51557</v>
      </c>
    </row>
    <row r="39" spans="1:6" x14ac:dyDescent="0.25">
      <c r="A39" s="3" t="s">
        <v>70</v>
      </c>
      <c r="B39" s="2">
        <v>2.6562337591860809E-2</v>
      </c>
      <c r="E39" s="3" t="s">
        <v>70</v>
      </c>
      <c r="F39" s="9">
        <v>104094.66666666667</v>
      </c>
    </row>
    <row r="40" spans="1:6" x14ac:dyDescent="0.25">
      <c r="A40" s="3" t="s">
        <v>96</v>
      </c>
      <c r="B40" s="2">
        <v>1.6488546138073733E-2</v>
      </c>
      <c r="E40" s="3" t="s">
        <v>96</v>
      </c>
      <c r="F40" s="9">
        <v>96925</v>
      </c>
    </row>
    <row r="41" spans="1:6" x14ac:dyDescent="0.25">
      <c r="A41" s="3" t="s">
        <v>233</v>
      </c>
      <c r="B41" s="2">
        <v>1</v>
      </c>
      <c r="E41" s="3" t="s">
        <v>233</v>
      </c>
      <c r="F41" s="9">
        <v>117566.46</v>
      </c>
    </row>
    <row r="44" spans="1:6" x14ac:dyDescent="0.25">
      <c r="A44" s="8" t="s">
        <v>232</v>
      </c>
      <c r="B44" t="s">
        <v>236</v>
      </c>
      <c r="E44" s="8" t="s">
        <v>232</v>
      </c>
      <c r="F44" t="s">
        <v>237</v>
      </c>
    </row>
    <row r="45" spans="1:6" x14ac:dyDescent="0.25">
      <c r="A45" s="3" t="s">
        <v>138</v>
      </c>
      <c r="B45" s="2">
        <v>2.0115812325898538E-2</v>
      </c>
      <c r="E45" s="3" t="s">
        <v>140</v>
      </c>
      <c r="F45" s="10">
        <v>61</v>
      </c>
    </row>
    <row r="46" spans="1:6" x14ac:dyDescent="0.25">
      <c r="A46" s="3" t="s">
        <v>154</v>
      </c>
      <c r="B46" s="2">
        <v>1.8038765431893037E-2</v>
      </c>
      <c r="E46" s="3" t="s">
        <v>205</v>
      </c>
      <c r="F46" s="10">
        <v>92</v>
      </c>
    </row>
    <row r="47" spans="1:6" x14ac:dyDescent="0.25">
      <c r="A47" s="3" t="s">
        <v>57</v>
      </c>
      <c r="B47" s="2">
        <v>5.7806179030015531E-2</v>
      </c>
      <c r="E47" s="3" t="s">
        <v>186</v>
      </c>
      <c r="F47" s="10">
        <v>83</v>
      </c>
    </row>
    <row r="48" spans="1:6" x14ac:dyDescent="0.25">
      <c r="A48" s="3" t="s">
        <v>122</v>
      </c>
      <c r="B48" s="2">
        <v>7.6091928548158508E-3</v>
      </c>
      <c r="E48" s="3" t="s">
        <v>196</v>
      </c>
      <c r="F48" s="10">
        <v>92</v>
      </c>
    </row>
    <row r="49" spans="1:6" x14ac:dyDescent="0.25">
      <c r="A49" s="3" t="s">
        <v>213</v>
      </c>
      <c r="B49" s="2">
        <v>4.7075761981614627E-3</v>
      </c>
      <c r="E49" s="3" t="s">
        <v>212</v>
      </c>
      <c r="F49" s="10">
        <v>95</v>
      </c>
    </row>
    <row r="50" spans="1:6" x14ac:dyDescent="0.25">
      <c r="A50" s="3" t="s">
        <v>9</v>
      </c>
      <c r="B50" s="2">
        <v>0.12497989906623351</v>
      </c>
      <c r="E50" s="3" t="s">
        <v>121</v>
      </c>
      <c r="F50" s="10">
        <v>50</v>
      </c>
    </row>
    <row r="51" spans="1:6" x14ac:dyDescent="0.25">
      <c r="A51" s="3" t="s">
        <v>144</v>
      </c>
      <c r="B51" s="2">
        <v>6.9036515674681369E-3</v>
      </c>
      <c r="E51" s="3" t="s">
        <v>54</v>
      </c>
      <c r="F51" s="10">
        <v>20</v>
      </c>
    </row>
    <row r="52" spans="1:6" x14ac:dyDescent="0.25">
      <c r="A52" s="3" t="s">
        <v>46</v>
      </c>
      <c r="B52" s="2">
        <v>4.1797444244384028E-3</v>
      </c>
      <c r="E52" s="3" t="s">
        <v>112</v>
      </c>
      <c r="F52" s="10">
        <v>46</v>
      </c>
    </row>
    <row r="53" spans="1:6" x14ac:dyDescent="0.25">
      <c r="A53" s="3" t="s">
        <v>108</v>
      </c>
      <c r="B53" s="2">
        <v>3.6017421483758982E-3</v>
      </c>
      <c r="E53" s="3" t="s">
        <v>173</v>
      </c>
      <c r="F53" s="10">
        <v>77</v>
      </c>
    </row>
    <row r="54" spans="1:6" x14ac:dyDescent="0.25">
      <c r="A54" s="3" t="s">
        <v>128</v>
      </c>
      <c r="B54" s="2">
        <v>1.1822503309289184E-2</v>
      </c>
      <c r="E54" s="3" t="s">
        <v>25</v>
      </c>
      <c r="F54" s="10">
        <v>40</v>
      </c>
    </row>
    <row r="55" spans="1:6" x14ac:dyDescent="0.25">
      <c r="A55" s="3" t="s">
        <v>130</v>
      </c>
      <c r="B55" s="2">
        <v>1.3212160758430401E-2</v>
      </c>
      <c r="E55" s="3" t="s">
        <v>80</v>
      </c>
      <c r="F55" s="10">
        <v>30</v>
      </c>
    </row>
    <row r="56" spans="1:6" x14ac:dyDescent="0.25">
      <c r="A56" s="3" t="s">
        <v>118</v>
      </c>
      <c r="B56" s="2">
        <v>1.165288773198501E-2</v>
      </c>
      <c r="E56" s="3" t="s">
        <v>124</v>
      </c>
      <c r="F56" s="10">
        <v>51</v>
      </c>
    </row>
    <row r="57" spans="1:6" x14ac:dyDescent="0.25">
      <c r="A57" s="3" t="s">
        <v>86</v>
      </c>
      <c r="B57" s="2">
        <v>1.2904055550113308E-2</v>
      </c>
      <c r="E57" s="3" t="s">
        <v>17</v>
      </c>
      <c r="F57" s="10">
        <v>4</v>
      </c>
    </row>
    <row r="58" spans="1:6" x14ac:dyDescent="0.25">
      <c r="A58" s="3" t="s">
        <v>37</v>
      </c>
      <c r="B58" s="2">
        <v>2.4698408624993767E-3</v>
      </c>
      <c r="E58" s="3" t="s">
        <v>177</v>
      </c>
      <c r="F58" s="10">
        <v>82</v>
      </c>
    </row>
    <row r="59" spans="1:6" x14ac:dyDescent="0.25">
      <c r="A59" s="3" t="s">
        <v>93</v>
      </c>
      <c r="B59" s="2">
        <v>7.9734795034750953E-3</v>
      </c>
      <c r="E59" s="3" t="s">
        <v>63</v>
      </c>
      <c r="F59" s="10">
        <v>23</v>
      </c>
    </row>
    <row r="60" spans="1:6" x14ac:dyDescent="0.25">
      <c r="A60" s="3" t="s">
        <v>66</v>
      </c>
      <c r="B60" s="2">
        <v>3.1899631380714839E-2</v>
      </c>
      <c r="E60" s="3" t="s">
        <v>75</v>
      </c>
      <c r="F60" s="10">
        <v>48.727272727272727</v>
      </c>
    </row>
    <row r="61" spans="1:6" x14ac:dyDescent="0.25">
      <c r="A61" s="3" t="s">
        <v>152</v>
      </c>
      <c r="B61" s="2">
        <v>1.6961557730417406E-3</v>
      </c>
      <c r="E61" s="3" t="s">
        <v>92</v>
      </c>
      <c r="F61" s="10">
        <v>46.5</v>
      </c>
    </row>
    <row r="62" spans="1:6" x14ac:dyDescent="0.25">
      <c r="A62" s="3" t="s">
        <v>192</v>
      </c>
      <c r="B62" s="2">
        <v>1.4754174655957119E-3</v>
      </c>
      <c r="E62" s="3" t="s">
        <v>183</v>
      </c>
      <c r="F62" s="10">
        <v>87.5</v>
      </c>
    </row>
    <row r="63" spans="1:6" x14ac:dyDescent="0.25">
      <c r="A63" s="3" t="s">
        <v>18</v>
      </c>
      <c r="B63" s="2">
        <v>9.7603349746963313E-3</v>
      </c>
      <c r="E63" s="3" t="s">
        <v>134</v>
      </c>
      <c r="F63" s="10">
        <v>57</v>
      </c>
    </row>
    <row r="64" spans="1:6" x14ac:dyDescent="0.25">
      <c r="A64" s="3" t="s">
        <v>81</v>
      </c>
      <c r="B64" s="2">
        <v>1.0311734386529024E-2</v>
      </c>
      <c r="E64" s="3" t="s">
        <v>31</v>
      </c>
      <c r="F64" s="10">
        <v>9</v>
      </c>
    </row>
    <row r="65" spans="1:6" x14ac:dyDescent="0.25">
      <c r="A65" s="3" t="s">
        <v>55</v>
      </c>
      <c r="B65" s="2">
        <v>1.0295963113551618E-2</v>
      </c>
      <c r="E65" s="3" t="s">
        <v>45</v>
      </c>
      <c r="F65" s="10">
        <v>28.5</v>
      </c>
    </row>
    <row r="66" spans="1:6" x14ac:dyDescent="0.25">
      <c r="A66" s="3" t="s">
        <v>73</v>
      </c>
      <c r="B66" s="2">
        <v>2.2115490710958273E-2</v>
      </c>
      <c r="E66" s="3" t="s">
        <v>20</v>
      </c>
      <c r="F66" s="10">
        <v>23.333333333333332</v>
      </c>
    </row>
    <row r="67" spans="1:6" x14ac:dyDescent="0.25">
      <c r="A67" s="3" t="s">
        <v>59</v>
      </c>
      <c r="B67" s="2">
        <v>9.9388776876480935E-3</v>
      </c>
      <c r="E67" s="3" t="s">
        <v>151</v>
      </c>
      <c r="F67" s="10">
        <v>66</v>
      </c>
    </row>
    <row r="68" spans="1:6" x14ac:dyDescent="0.25">
      <c r="A68" s="3" t="s">
        <v>43</v>
      </c>
      <c r="B68" s="2">
        <v>2.7397379302447904E-3</v>
      </c>
      <c r="E68" s="3" t="s">
        <v>167</v>
      </c>
      <c r="F68" s="10">
        <v>83</v>
      </c>
    </row>
    <row r="69" spans="1:6" x14ac:dyDescent="0.25">
      <c r="A69" s="3" t="s">
        <v>48</v>
      </c>
      <c r="B69" s="2">
        <v>1.0593534301804556E-3</v>
      </c>
      <c r="E69" s="3" t="s">
        <v>219</v>
      </c>
      <c r="F69" s="10">
        <v>99</v>
      </c>
    </row>
    <row r="70" spans="1:6" x14ac:dyDescent="0.25">
      <c r="A70" s="3" t="s">
        <v>203</v>
      </c>
      <c r="B70" s="2">
        <v>7.7189966232811841E-3</v>
      </c>
      <c r="E70" s="3" t="s">
        <v>126</v>
      </c>
      <c r="F70" s="10">
        <v>52</v>
      </c>
    </row>
    <row r="71" spans="1:6" x14ac:dyDescent="0.25">
      <c r="A71" s="3" t="s">
        <v>199</v>
      </c>
      <c r="B71" s="2">
        <v>1.9580184187043249E-2</v>
      </c>
      <c r="E71" s="3" t="s">
        <v>160</v>
      </c>
      <c r="F71" s="10">
        <v>70</v>
      </c>
    </row>
    <row r="72" spans="1:6" x14ac:dyDescent="0.25">
      <c r="A72" s="3" t="s">
        <v>50</v>
      </c>
      <c r="B72" s="2">
        <v>6.2138815530978289E-3</v>
      </c>
      <c r="E72" s="3" t="s">
        <v>117</v>
      </c>
      <c r="F72" s="10">
        <v>48</v>
      </c>
    </row>
    <row r="73" spans="1:6" x14ac:dyDescent="0.25">
      <c r="A73" s="3" t="s">
        <v>61</v>
      </c>
      <c r="B73" s="2">
        <v>6.0823550878900314E-3</v>
      </c>
      <c r="E73" s="3" t="s">
        <v>14</v>
      </c>
      <c r="F73" s="10">
        <v>40</v>
      </c>
    </row>
    <row r="74" spans="1:6" x14ac:dyDescent="0.25">
      <c r="A74" s="3" t="s">
        <v>206</v>
      </c>
      <c r="B74" s="2">
        <v>5.959755758329821E-4</v>
      </c>
      <c r="E74" s="3" t="s">
        <v>164</v>
      </c>
      <c r="F74" s="10">
        <v>72</v>
      </c>
    </row>
    <row r="75" spans="1:6" x14ac:dyDescent="0.25">
      <c r="A75" s="3" t="s">
        <v>32</v>
      </c>
      <c r="B75" s="2">
        <v>2.8864405260534882E-3</v>
      </c>
      <c r="E75" s="3" t="s">
        <v>72</v>
      </c>
      <c r="F75" s="10">
        <v>58</v>
      </c>
    </row>
    <row r="76" spans="1:6" x14ac:dyDescent="0.25">
      <c r="A76" s="3" t="s">
        <v>39</v>
      </c>
      <c r="B76" s="2">
        <v>1.8092328245778565E-2</v>
      </c>
      <c r="E76" s="3" t="s">
        <v>36</v>
      </c>
      <c r="F76" s="10">
        <v>11</v>
      </c>
    </row>
    <row r="77" spans="1:6" x14ac:dyDescent="0.25">
      <c r="A77" s="3" t="s">
        <v>162</v>
      </c>
      <c r="B77" s="2">
        <v>4.0469681602399426E-3</v>
      </c>
      <c r="E77" s="3" t="s">
        <v>8</v>
      </c>
      <c r="F77" s="10">
        <v>44.7</v>
      </c>
    </row>
    <row r="78" spans="1:6" x14ac:dyDescent="0.25">
      <c r="A78" s="3" t="s">
        <v>170</v>
      </c>
      <c r="B78" s="2">
        <v>2.9757118825293693E-3</v>
      </c>
      <c r="E78" s="3" t="s">
        <v>11</v>
      </c>
      <c r="F78" s="10">
        <v>2</v>
      </c>
    </row>
    <row r="79" spans="1:6" x14ac:dyDescent="0.25">
      <c r="A79" s="3" t="s">
        <v>179</v>
      </c>
      <c r="B79" s="2">
        <v>1.4402445511442147E-2</v>
      </c>
      <c r="E79" s="3" t="s">
        <v>83</v>
      </c>
      <c r="F79" s="10">
        <v>58.8</v>
      </c>
    </row>
    <row r="80" spans="1:6" x14ac:dyDescent="0.25">
      <c r="A80" s="3" t="s">
        <v>105</v>
      </c>
      <c r="B80" s="2">
        <v>3.9934053463544141E-3</v>
      </c>
      <c r="E80" s="3" t="s">
        <v>28</v>
      </c>
      <c r="F80" s="10">
        <v>29.333333333333332</v>
      </c>
    </row>
    <row r="81" spans="1:6" x14ac:dyDescent="0.25">
      <c r="A81" s="3" t="s">
        <v>201</v>
      </c>
      <c r="B81" s="2">
        <v>3.2770324677542932E-3</v>
      </c>
      <c r="E81" s="3" t="s">
        <v>189</v>
      </c>
      <c r="F81" s="10">
        <v>84</v>
      </c>
    </row>
    <row r="82" spans="1:6" x14ac:dyDescent="0.25">
      <c r="A82" s="3" t="s">
        <v>110</v>
      </c>
      <c r="B82" s="2">
        <v>4.6534182418994278E-4</v>
      </c>
      <c r="E82" s="3" t="s">
        <v>70</v>
      </c>
      <c r="F82" s="10">
        <v>45.333333333333336</v>
      </c>
    </row>
    <row r="83" spans="1:6" x14ac:dyDescent="0.25">
      <c r="A83" s="3" t="s">
        <v>103</v>
      </c>
      <c r="B83" s="2">
        <v>3.0843194148179261E-2</v>
      </c>
      <c r="E83" s="3" t="s">
        <v>96</v>
      </c>
      <c r="F83" s="10">
        <v>39</v>
      </c>
    </row>
    <row r="84" spans="1:6" x14ac:dyDescent="0.25">
      <c r="A84" s="3" t="s">
        <v>84</v>
      </c>
      <c r="B84" s="2">
        <v>5.1469103004980988E-3</v>
      </c>
      <c r="E84" s="3" t="s">
        <v>233</v>
      </c>
      <c r="F84" s="10">
        <v>50.5</v>
      </c>
    </row>
    <row r="85" spans="1:6" x14ac:dyDescent="0.25">
      <c r="A85" s="3" t="s">
        <v>165</v>
      </c>
      <c r="B85" s="2">
        <v>3.1030723511016263E-4</v>
      </c>
    </row>
    <row r="86" spans="1:6" x14ac:dyDescent="0.25">
      <c r="A86" s="3" t="s">
        <v>174</v>
      </c>
      <c r="B86" s="2">
        <v>2.2496381831922031E-3</v>
      </c>
    </row>
    <row r="87" spans="1:6" x14ac:dyDescent="0.25">
      <c r="A87" s="3" t="s">
        <v>88</v>
      </c>
      <c r="B87" s="2">
        <v>2.6186264566258451E-2</v>
      </c>
    </row>
    <row r="88" spans="1:6" x14ac:dyDescent="0.25">
      <c r="A88" s="3" t="s">
        <v>21</v>
      </c>
      <c r="B88" s="2">
        <v>2.3805695060234954E-2</v>
      </c>
    </row>
    <row r="89" spans="1:6" x14ac:dyDescent="0.25">
      <c r="A89" s="3" t="s">
        <v>187</v>
      </c>
      <c r="B89" s="2">
        <v>4.894391390146656E-3</v>
      </c>
    </row>
    <row r="90" spans="1:6" x14ac:dyDescent="0.25">
      <c r="A90" s="3" t="s">
        <v>99</v>
      </c>
      <c r="B90" s="2">
        <v>1.4551231105568616E-2</v>
      </c>
    </row>
    <row r="91" spans="1:6" x14ac:dyDescent="0.25">
      <c r="A91" s="3" t="s">
        <v>29</v>
      </c>
      <c r="B91" s="2">
        <v>9.2842210734916317E-3</v>
      </c>
    </row>
    <row r="92" spans="1:6" x14ac:dyDescent="0.25">
      <c r="A92" s="3" t="s">
        <v>156</v>
      </c>
      <c r="B92" s="2">
        <v>1.490831653147214E-2</v>
      </c>
    </row>
    <row r="93" spans="1:6" x14ac:dyDescent="0.25">
      <c r="A93" s="3" t="s">
        <v>101</v>
      </c>
      <c r="B93" s="2">
        <v>9.0878240892446945E-3</v>
      </c>
    </row>
    <row r="94" spans="1:6" x14ac:dyDescent="0.25">
      <c r="A94" s="3" t="s">
        <v>64</v>
      </c>
      <c r="B94" s="2">
        <v>6.3126989932928645E-2</v>
      </c>
    </row>
    <row r="95" spans="1:6" x14ac:dyDescent="0.25">
      <c r="A95" s="3" t="s">
        <v>158</v>
      </c>
      <c r="B95" s="2">
        <v>2.3557520689232005E-3</v>
      </c>
    </row>
    <row r="96" spans="1:6" x14ac:dyDescent="0.25">
      <c r="A96" s="3" t="s">
        <v>194</v>
      </c>
      <c r="B96" s="2">
        <v>3.2286473925443658E-3</v>
      </c>
    </row>
    <row r="97" spans="1:2" x14ac:dyDescent="0.25">
      <c r="A97" s="3" t="s">
        <v>26</v>
      </c>
      <c r="B97" s="2">
        <v>2.2793953020174968E-2</v>
      </c>
    </row>
    <row r="98" spans="1:2" x14ac:dyDescent="0.25">
      <c r="A98" s="3" t="s">
        <v>149</v>
      </c>
      <c r="B98" s="2">
        <v>3.4518257837340685E-3</v>
      </c>
    </row>
    <row r="99" spans="1:2" x14ac:dyDescent="0.25">
      <c r="A99" s="3" t="s">
        <v>210</v>
      </c>
      <c r="B99" s="2">
        <v>2.1520348334452398E-4</v>
      </c>
    </row>
    <row r="100" spans="1:2" x14ac:dyDescent="0.25">
      <c r="A100" s="3" t="s">
        <v>78</v>
      </c>
      <c r="B100" s="2">
        <v>1.1069648203009255E-2</v>
      </c>
    </row>
    <row r="101" spans="1:2" x14ac:dyDescent="0.25">
      <c r="A101" s="3" t="s">
        <v>113</v>
      </c>
      <c r="B101" s="2">
        <v>1.8746984859935027E-2</v>
      </c>
    </row>
    <row r="102" spans="1:2" x14ac:dyDescent="0.25">
      <c r="A102" s="3" t="s">
        <v>41</v>
      </c>
      <c r="B102" s="2">
        <v>1.3152646520779812E-2</v>
      </c>
    </row>
    <row r="103" spans="1:2" x14ac:dyDescent="0.25">
      <c r="A103" s="3" t="s">
        <v>215</v>
      </c>
      <c r="B103" s="2">
        <v>4.2314622969567631E-3</v>
      </c>
    </row>
    <row r="104" spans="1:2" x14ac:dyDescent="0.25">
      <c r="A104" s="3" t="s">
        <v>208</v>
      </c>
      <c r="B104" s="2">
        <v>2.0725833261817056E-3</v>
      </c>
    </row>
    <row r="105" spans="1:2" x14ac:dyDescent="0.25">
      <c r="A105" s="3" t="s">
        <v>90</v>
      </c>
      <c r="B105" s="2">
        <v>7.915393607528123E-3</v>
      </c>
    </row>
    <row r="106" spans="1:2" x14ac:dyDescent="0.25">
      <c r="A106" s="3" t="s">
        <v>52</v>
      </c>
      <c r="B106" s="2">
        <v>5.7984721742967288E-4</v>
      </c>
    </row>
    <row r="107" spans="1:2" x14ac:dyDescent="0.25">
      <c r="A107" s="3" t="s">
        <v>222</v>
      </c>
      <c r="B107" s="2">
        <v>3.0352261201799569E-3</v>
      </c>
    </row>
    <row r="108" spans="1:2" x14ac:dyDescent="0.25">
      <c r="A108" s="3" t="s">
        <v>115</v>
      </c>
      <c r="B108" s="2">
        <v>1.4164388560839798E-2</v>
      </c>
    </row>
    <row r="109" spans="1:2" x14ac:dyDescent="0.25">
      <c r="A109" s="3" t="s">
        <v>190</v>
      </c>
      <c r="B109" s="2">
        <v>4.9575359962939292E-3</v>
      </c>
    </row>
    <row r="110" spans="1:2" x14ac:dyDescent="0.25">
      <c r="A110" s="3" t="s">
        <v>34</v>
      </c>
      <c r="B110" s="2">
        <v>2.6094612640276548E-3</v>
      </c>
    </row>
    <row r="111" spans="1:2" x14ac:dyDescent="0.25">
      <c r="A111" s="3" t="s">
        <v>147</v>
      </c>
      <c r="B111" s="2">
        <v>7.8499279461124762E-3</v>
      </c>
    </row>
    <row r="112" spans="1:2" x14ac:dyDescent="0.25">
      <c r="A112" s="3" t="s">
        <v>12</v>
      </c>
      <c r="B112" s="2">
        <v>9.1651925981904581E-2</v>
      </c>
    </row>
    <row r="113" spans="1:2" x14ac:dyDescent="0.25">
      <c r="A113" s="3" t="s">
        <v>15</v>
      </c>
      <c r="B113" s="2">
        <v>3.6898827343364179E-3</v>
      </c>
    </row>
    <row r="114" spans="1:2" x14ac:dyDescent="0.25">
      <c r="A114" s="3" t="s">
        <v>184</v>
      </c>
      <c r="B114" s="2">
        <v>8.4510217463834095E-3</v>
      </c>
    </row>
    <row r="115" spans="1:2" x14ac:dyDescent="0.25">
      <c r="A115" s="3" t="s">
        <v>68</v>
      </c>
      <c r="B115" s="2">
        <v>4.4219078574386428E-3</v>
      </c>
    </row>
    <row r="116" spans="1:2" x14ac:dyDescent="0.25">
      <c r="A116" s="3" t="s">
        <v>181</v>
      </c>
      <c r="B116" s="2">
        <v>6.0525979690647371E-3</v>
      </c>
    </row>
    <row r="117" spans="1:2" x14ac:dyDescent="0.25">
      <c r="A117" s="3" t="s">
        <v>220</v>
      </c>
      <c r="B117" s="2">
        <v>7.73685089457636E-3</v>
      </c>
    </row>
    <row r="118" spans="1:2" x14ac:dyDescent="0.25">
      <c r="A118" s="3" t="s">
        <v>76</v>
      </c>
      <c r="B118" s="2">
        <v>3.4756314787943034E-2</v>
      </c>
    </row>
    <row r="119" spans="1:2" x14ac:dyDescent="0.25">
      <c r="A119" s="3" t="s">
        <v>136</v>
      </c>
      <c r="B119" s="2">
        <v>1.3688274659635099E-3</v>
      </c>
    </row>
    <row r="120" spans="1:2" x14ac:dyDescent="0.25">
      <c r="A120" s="3" t="s">
        <v>23</v>
      </c>
      <c r="B120" s="2">
        <v>1.5443944670327427E-2</v>
      </c>
    </row>
    <row r="121" spans="1:2" x14ac:dyDescent="0.25">
      <c r="A121" s="3" t="s">
        <v>233</v>
      </c>
      <c r="B121" s="2">
        <v>1</v>
      </c>
    </row>
  </sheetData>
  <sortState xmlns:xlrd2="http://schemas.microsoft.com/office/spreadsheetml/2017/richdata2" columnSort="1" ref="A44:C121">
    <sortCondition descending="1" ref="B44"/>
  </sortState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C6AB-128D-41F9-B93C-EB39AA484501}">
  <dimension ref="A1"/>
  <sheetViews>
    <sheetView topLeftCell="A10" zoomScaleNormal="100" workbookViewId="0">
      <selection activeCell="U23" sqref="U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Companies</vt:lpstr>
      <vt:lpstr>Conditional Formating</vt:lpstr>
      <vt:lpstr>VLOOKUP</vt:lpstr>
      <vt:lpstr>Pivot Tables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 Gerontatis</cp:lastModifiedBy>
  <dcterms:created xsi:type="dcterms:W3CDTF">2024-09-05T22:02:12Z</dcterms:created>
  <dcterms:modified xsi:type="dcterms:W3CDTF">2024-09-05T22:02:12Z</dcterms:modified>
</cp:coreProperties>
</file>