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silis\Downloads\"/>
    </mc:Choice>
  </mc:AlternateContent>
  <xr:revisionPtr revIDLastSave="0" documentId="13_ncr:1_{BA2048F5-447A-4753-9ADF-8342D665D3DB}" xr6:coauthVersionLast="47" xr6:coauthVersionMax="47" xr10:uidLastSave="{00000000-0000-0000-0000-000000000000}"/>
  <bookViews>
    <workbookView xWindow="-120" yWindow="-120" windowWidth="20730" windowHeight="11160" xr2:uid="{2ED0388F-197E-42E1-AAEA-E1B93981E0FC}"/>
  </bookViews>
  <sheets>
    <sheet name="Companies" sheetId="1" r:id="rId1"/>
    <sheet name="Conditional Formating" sheetId="2" r:id="rId2"/>
    <sheet name="VLOOKUP" sheetId="4" r:id="rId3"/>
  </sheets>
  <calcPr calcId="181029"/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L13" i="4"/>
  <c r="L15" i="4"/>
  <c r="L14" i="4"/>
  <c r="L12" i="4"/>
  <c r="L10" i="4"/>
  <c r="L11" i="4"/>
  <c r="L6" i="4"/>
  <c r="L5" i="4"/>
  <c r="L4" i="4"/>
  <c r="L3" i="4"/>
  <c r="L2" i="4"/>
  <c r="L1" i="4"/>
  <c r="G15" i="4"/>
  <c r="G14" i="4"/>
  <c r="G13" i="4"/>
  <c r="G12" i="4"/>
  <c r="G11" i="4"/>
  <c r="G10" i="4"/>
  <c r="B15" i="4"/>
  <c r="B14" i="4"/>
  <c r="B12" i="4"/>
  <c r="B13" i="4"/>
  <c r="B11" i="4"/>
  <c r="B10" i="4"/>
  <c r="G6" i="4"/>
  <c r="G5" i="4"/>
  <c r="G4" i="4"/>
  <c r="G3" i="4"/>
  <c r="G2" i="4"/>
  <c r="G1" i="4"/>
  <c r="B1" i="4"/>
  <c r="B6" i="4"/>
  <c r="B5" i="4"/>
  <c r="B4" i="4"/>
  <c r="B3" i="4"/>
  <c r="B2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</calcChain>
</file>

<file path=xl/sharedStrings.xml><?xml version="1.0" encoding="utf-8"?>
<sst xmlns="http://schemas.openxmlformats.org/spreadsheetml/2006/main" count="388" uniqueCount="233">
  <si>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</si>
  <si>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</si>
  <si>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</si>
  <si>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</si>
  <si>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</si>
  <si>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</si>
  <si>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</si>
  <si>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</si>
  <si>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</si>
  <si>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</si>
  <si>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</si>
  <si>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</si>
  <si>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</si>
  <si>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</si>
  <si>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</si>
  <si>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</si>
  <si>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</si>
  <si>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</si>
  <si>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</si>
  <si>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</si>
  <si>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</si>
  <si>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</si>
  <si>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</si>
  <si>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</si>
  <si>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</si>
  <si>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</si>
  <si>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</si>
  <si>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</si>
  <si>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</si>
  <si>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</si>
  <si>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</si>
  <si>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</si>
  <si>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</si>
  <si>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</si>
  <si>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</si>
  <si>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Cencora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</si>
  <si>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</si>
  <si>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</si>
  <si>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</si>
  <si>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</si>
  <si>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</si>
  <si>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</si>
  <si>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</si>
  <si>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</si>
  <si>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</si>
  <si>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</si>
  <si>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</si>
  <si>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</si>
  <si>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</si>
  <si>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</si>
  <si>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</si>
  <si>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</si>
  <si>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</si>
  <si>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</si>
  <si>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</si>
  <si>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</si>
  <si>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</si>
  <si>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</si>
  <si>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</si>
  <si>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</si>
  <si>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</si>
  <si>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</si>
  <si>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</si>
  <si>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</si>
  <si>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</si>
  <si>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</si>
  <si>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</si>
  <si>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</si>
  <si>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</si>
  <si>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</si>
  <si>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</si>
  <si>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</si>
  <si>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</si>
  <si>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</si>
  <si>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</si>
  <si>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</si>
  <si>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</si>
  <si>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</si>
  <si>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</si>
  <si>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</si>
  <si>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</si>
  <si>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</si>
  <si>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</si>
  <si>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</si>
  <si>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</si>
  <si>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</si>
  <si>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</si>
  <si>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</si>
  <si>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</si>
  <si>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</si>
  <si>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</si>
  <si>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</si>
  <si>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</si>
  <si>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</si>
  <si>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</si>
  <si>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</si>
  <si>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</si>
  <si>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</si>
  <si>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</si>
  <si>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</si>
  <si>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</si>
  <si>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</si>
  <si>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</si>
  <si>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</si>
  <si>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</si>
  <si>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</si>
  <si>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</si>
  <si>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</si>
  <si>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</si>
  <si>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</si>
  <si>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</si>
  <si>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</si>
  <si>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</si>
  <si>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</si>
  <si>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</si>
  <si>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</si>
  <si>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</si>
  <si>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</si>
  <si>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</si>
  <si>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</si>
  <si>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</si>
  <si>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</si>
  <si>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</si>
  <si>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</si>
  <si>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</si>
  <si>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</si>
  <si>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</si>
  <si>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</si>
  <si>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</si>
  <si>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</si>
  <si>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</si>
  <si>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</si>
  <si>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</si>
  <si>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</si>
  <si>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</si>
  <si>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</si>
  <si>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</si>
  <si>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</si>
  <si>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</si>
  <si>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</si>
  <si>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</si>
  <si>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</si>
  <si>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</si>
  <si>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</si>
  <si>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</si>
  <si>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</si>
  <si>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</si>
  <si>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</si>
  <si>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</si>
  <si>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</si>
  <si>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</si>
  <si>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</si>
  <si>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</si>
  <si>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</si>
  <si>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</si>
  <si>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</si>
  <si>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</si>
  <si>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</si>
  <si>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</si>
  <si>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</si>
  <si>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</si>
  <si>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</si>
  <si>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</si>
  <si>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</si>
  <si>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</si>
  <si>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</si>
  <si>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</si>
  <si>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</si>
  <si>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</si>
  <si>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</si>
  <si>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</si>
  <si>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</si>
  <si>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</si>
  <si>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</si>
  <si>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</si>
  <si>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</si>
  <si>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</si>
  <si>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</si>
  <si>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</si>
  <si>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</si>
  <si>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</si>
  <si>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</si>
  <si>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</si>
  <si>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</si>
  <si>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</si>
  <si>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</si>
  <si>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</si>
  <si>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</si>
  <si>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</si>
  <si>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</si>
  <si>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</si>
  <si>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</si>
  <si>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</si>
  <si>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</si>
  <si>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</si>
  <si>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</si>
  <si>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</si>
  <si>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</si>
  <si>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</si>
  <si>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</si>
  <si>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</si>
  <si>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</si>
  <si>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</si>
  <si>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</si>
  <si>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</si>
  <si>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</si>
  <si>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</si>
  <si>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</si>
  <si>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</si>
  <si>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</si>
  <si>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</si>
  <si>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</si>
  <si>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</si>
  <si>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</si>
  <si>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</si>
  <si>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</si>
  <si>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</si>
  <si>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</si>
  <si>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</si>
  <si>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</si>
  <si>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</si>
  <si>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</si>
  <si>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</si>
  <si>
    <t>Total Revenue Per Industry</t>
  </si>
  <si>
    <t>Total Employees Per Industry</t>
  </si>
  <si>
    <t>Total Companies Per Industry</t>
  </si>
  <si>
    <t>Revenue:</t>
  </si>
  <si>
    <t>Name:</t>
  </si>
  <si>
    <t>Industry:</t>
  </si>
  <si>
    <t>Revenue Growth:</t>
  </si>
  <si>
    <t>Employees:</t>
  </si>
  <si>
    <t>Headquarters:</t>
  </si>
  <si>
    <t>Average Industry 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</si>
</sst>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33" borderId="0" xfId="0" applyFill="1" applyAlignment="1">
      <alignment horizontal="right"/>
    </xf>
    <xf numFmtId="0" fontId="0" fillId="33" borderId="0" xfId="0" applyFill="1" applyAlignment="1">
      <alignment horizontal="left"/>
    </xf>
    <xf numFmtId="0" fontId="0" fillId="36" borderId="0" xfId="0" applyFill="1" applyAlignment="1">
      <alignment horizontal="right"/>
    </xf>
    <xf numFmtId="0" fontId="0" fillId="36" borderId="0" xfId="0" applyFill="1" applyAlignment="1">
      <alignment horizontal="left"/>
    </xf>
    <xf numFmtId="0" fontId="17" fillId="37" borderId="0" xfId="0" applyFont="1" applyFill="1" applyAlignment="1">
      <alignment horizontal="right"/>
    </xf>
    <xf numFmtId="0" fontId="17" fillId="37" borderId="0" xfId="0" applyFont="1" applyFill="1" applyAlignment="1">
      <alignment horizontal="left"/>
    </xf>
    <xf numFmtId="0" fontId="18" fillId="34" borderId="0" xfId="0" applyFont="1" applyFill="1" applyAlignment="1">
      <alignment horizontal="right"/>
    </xf>
    <xf numFmtId="0" fontId="18" fillId="34" borderId="0" xfId="0" applyFont="1" applyFill="1" applyAlignment="1">
      <alignment horizontal="left"/>
    </xf>
    <xf numFmtId="0" fontId="17" fillId="35" borderId="0" xfId="0" applyFont="1" applyFill="1" applyAlignment="1">
      <alignment horizontal="right"/>
    </xf>
    <xf numFmtId="0" fontId="17" fillId="35" borderId="0" xfId="0" applyFont="1" applyFill="1" applyAlignment="1">
      <alignment horizontal="left"/>
    </xf>
    <xf numFmtId="0" fontId="17" fillId="38" borderId="0" xfId="0" applyFont="1" applyFill="1" applyAlignment="1">
      <alignment horizontal="right"/>
    </xf>
    <xf numFmtId="0" fontId="17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99FE73-5EC4-4283-B07C-0EE1FD7DE382}" name="Table2" displayName="Table2" ref="A1:G101" totalsRowShown="0">
  <autoFilter ref="A1:G101" xr:uid="{1F99FE73-5EC4-4283-B07C-0EE1FD7DE382}"/>
  <tableColumns count="7">
    <tableColumn id="1" xr3:uid="{654D08A8-5862-40F5-9256-B50B0DC79368}" name="Rank"/>
    <tableColumn id="2" xr3:uid="{AAB013ED-75D8-4701-A8EE-BD069D898F32}" name="Name"/>
    <tableColumn id="3" xr3:uid="{AB03B06E-E260-433E-B475-9D779B0CE293}" name="Industry"/>
    <tableColumn id="4" xr3:uid="{6C566103-7271-4AFB-A1E9-830299662854}" name="Revenue (USD millions)" dataDxfId="6"/>
    <tableColumn id="5" xr3:uid="{57FF024A-454B-49DD-BBD2-0F0F6B791F4B}" name="Revenue growth" dataDxfId="5"/>
    <tableColumn id="6" xr3:uid="{D16C0D97-E684-460A-A529-9018364C3732}" name="Employees" dataDxfId="4"/>
    <tableColumn id="7" xr3:uid="{3FCB1ADD-E326-4536-A163-573087D77C12}" name="Headquar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673C6D-BFAE-481A-B454-9305E6E8F153}" name="Table4" displayName="Table4" ref="A1:E40" totalsRowShown="0">
  <autoFilter ref="A1:E40" xr:uid="{6B673C6D-BFAE-481A-B454-9305E6E8F153}"/>
  <tableColumns count="5">
    <tableColumn id="1" xr3:uid="{FC466013-2C51-485E-96D0-E79FC0D2248B}" name="Industry"/>
    <tableColumn id="2" xr3:uid="{D1E4D650-C0C5-4B8E-95FD-34BF81326EE9}" name="Total Revenue Per Industry" dataDxfId="3">
      <calculatedColumnFormula>SUMIF(Companies!C:C, A2, Companies!D:D)</calculatedColumnFormula>
    </tableColumn>
    <tableColumn id="3" xr3:uid="{0F85DA53-451E-4FA9-A7E2-95F51B70B4FF}" name="Total Employees Per Industry" dataDxfId="2">
      <calculatedColumnFormula>SUMIF(Companies!C:C,A2,Companies!F:F)</calculatedColumnFormula>
    </tableColumn>
    <tableColumn id="4" xr3:uid="{C63F3F8A-9E14-46C5-BD22-A0E14E78296B}" name="Total Companies Per Industry" dataDxfId="1">
      <calculatedColumnFormula>COUNTIF(Companies!C:C,A2)</calculatedColumnFormula>
    </tableColumn>
    <tableColumn id="5" xr3:uid="{5A9FA994-DFEA-4B60-812F-0CDB79386D7D}" name="Average Industry Revenue Growth" dataDxfId="0">
      <calculatedColumnFormula>AVERAGEIF(Companies!C:C,A2,Companies!E:E)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5C1A-9B9C-475C-8D96-843F3330572F}">
  <dimension ref="A1:G101"/>
  <sheetViews>
    <sheetView tabSelected="1" workbookViewId="0"/>
  </sheetViews>
  <sheetFormatPr defaultRowHeight="15" x14ac:dyDescent="0.25"/>
  <cols>
    <col min="1" max="1" width="7.42578125" customWidth="1"/>
    <col min="2" max="3" width="36.7109375" bestFit="1" customWidth="1"/>
    <col min="4" max="4" width="24.140625" customWidth="1"/>
    <col min="5" max="5" width="17.7109375" customWidth="1"/>
    <col min="6" max="6" width="12.85546875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s="1">
        <v>513983</v>
      </c>
      <c r="E3" s="2">
        <v>9.4E-2</v>
      </c>
      <c r="F3" s="1">
        <v>1540000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 s="1">
        <v>413680</v>
      </c>
      <c r="E4" s="2">
        <v>0.44800000000000001</v>
      </c>
      <c r="F4" s="1">
        <v>62000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s="1">
        <v>394328</v>
      </c>
      <c r="E5" s="2">
        <v>7.8E-2</v>
      </c>
      <c r="F5" s="1">
        <v>164000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s="1">
        <v>324162</v>
      </c>
      <c r="E6" s="2">
        <v>0.127</v>
      </c>
      <c r="F6" s="1">
        <v>400000</v>
      </c>
      <c r="G6" t="s">
        <v>21</v>
      </c>
    </row>
    <row r="7" spans="1:7" x14ac:dyDescent="0.25">
      <c r="A7">
        <v>6</v>
      </c>
      <c r="B7" t="s">
        <v>22</v>
      </c>
      <c r="C7" t="s">
        <v>20</v>
      </c>
      <c r="D7" s="1">
        <v>322467</v>
      </c>
      <c r="E7" s="2">
        <v>0.104</v>
      </c>
      <c r="F7" s="1">
        <v>259500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s="1">
        <v>302089</v>
      </c>
      <c r="E8" s="2">
        <v>9.4E-2</v>
      </c>
      <c r="F8" s="1">
        <v>383000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s="1">
        <v>282836</v>
      </c>
      <c r="E9" s="2">
        <v>9.8000000000000004E-2</v>
      </c>
      <c r="F9" s="1">
        <v>156000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48500</v>
      </c>
      <c r="G10" t="s">
        <v>32</v>
      </c>
    </row>
    <row r="11" spans="1:7" x14ac:dyDescent="0.25">
      <c r="A11">
        <v>10</v>
      </c>
      <c r="B11" t="s">
        <v>33</v>
      </c>
      <c r="C11" t="s">
        <v>14</v>
      </c>
      <c r="D11" s="1">
        <v>246252</v>
      </c>
      <c r="E11" s="2">
        <v>0.51600000000000001</v>
      </c>
      <c r="F11" s="1">
        <v>43846</v>
      </c>
      <c r="G11" t="s">
        <v>34</v>
      </c>
    </row>
    <row r="12" spans="1:7" x14ac:dyDescent="0.25">
      <c r="A12">
        <v>11</v>
      </c>
      <c r="B12" t="s">
        <v>35</v>
      </c>
      <c r="C12" t="s">
        <v>36</v>
      </c>
      <c r="D12" s="1">
        <v>238587</v>
      </c>
      <c r="E12" s="2">
        <v>0.115</v>
      </c>
      <c r="F12" s="1">
        <v>41500</v>
      </c>
      <c r="G12" t="s">
        <v>37</v>
      </c>
    </row>
    <row r="13" spans="1:7" x14ac:dyDescent="0.25">
      <c r="A13">
        <v>12</v>
      </c>
      <c r="B13" t="s">
        <v>38</v>
      </c>
      <c r="C13" t="s">
        <v>8</v>
      </c>
      <c r="D13" s="1">
        <v>226954</v>
      </c>
      <c r="E13" s="2">
        <v>0.158</v>
      </c>
      <c r="F13" s="1">
        <v>304000</v>
      </c>
      <c r="G13" t="s">
        <v>39</v>
      </c>
    </row>
    <row r="14" spans="1:7" x14ac:dyDescent="0.25">
      <c r="A14">
        <v>13</v>
      </c>
      <c r="B14" t="s">
        <v>40</v>
      </c>
      <c r="C14" t="s">
        <v>28</v>
      </c>
      <c r="D14" s="1">
        <v>198270</v>
      </c>
      <c r="E14" s="2">
        <v>0.18</v>
      </c>
      <c r="F14" s="1">
        <v>221000</v>
      </c>
      <c r="G14" t="s">
        <v>41</v>
      </c>
    </row>
    <row r="15" spans="1:7" x14ac:dyDescent="0.25">
      <c r="A15">
        <v>14</v>
      </c>
      <c r="B15" t="s">
        <v>42</v>
      </c>
      <c r="C15" t="s">
        <v>20</v>
      </c>
      <c r="D15" s="1">
        <v>181364</v>
      </c>
      <c r="E15" s="2">
        <v>0.11600000000000001</v>
      </c>
      <c r="F15" s="1">
        <v>46035</v>
      </c>
      <c r="G15" t="s">
        <v>43</v>
      </c>
    </row>
    <row r="16" spans="1:7" x14ac:dyDescent="0.25">
      <c r="A16">
        <v>15</v>
      </c>
      <c r="B16" t="s">
        <v>44</v>
      </c>
      <c r="C16" t="s">
        <v>45</v>
      </c>
      <c r="D16" s="1">
        <v>180516</v>
      </c>
      <c r="E16" s="2">
        <v>3.6999999999999998E-2</v>
      </c>
      <c r="F16" s="1">
        <v>70231</v>
      </c>
      <c r="G16" t="s">
        <v>46</v>
      </c>
    </row>
    <row r="17" spans="1:7" x14ac:dyDescent="0.25">
      <c r="A17">
        <v>16</v>
      </c>
      <c r="B17" t="s">
        <v>47</v>
      </c>
      <c r="C17" t="s">
        <v>14</v>
      </c>
      <c r="D17" s="1">
        <v>180012</v>
      </c>
      <c r="E17" s="2">
        <v>0.27600000000000002</v>
      </c>
      <c r="F17" s="1">
        <v>17800</v>
      </c>
      <c r="G17" t="s">
        <v>48</v>
      </c>
    </row>
    <row r="18" spans="1:7" x14ac:dyDescent="0.25">
      <c r="A18">
        <v>17</v>
      </c>
      <c r="B18" t="s">
        <v>49</v>
      </c>
      <c r="C18" t="s">
        <v>14</v>
      </c>
      <c r="D18" s="1">
        <v>175702</v>
      </c>
      <c r="E18" s="2">
        <v>0.53</v>
      </c>
      <c r="F18" s="1">
        <v>13000</v>
      </c>
      <c r="G18" t="s">
        <v>50</v>
      </c>
    </row>
    <row r="19" spans="1:7" x14ac:dyDescent="0.25">
      <c r="A19">
        <v>18</v>
      </c>
      <c r="B19" t="s">
        <v>51</v>
      </c>
      <c r="C19" t="s">
        <v>14</v>
      </c>
      <c r="D19" s="1">
        <v>171189</v>
      </c>
      <c r="E19" s="2">
        <v>0.57999999999999996</v>
      </c>
      <c r="F19" s="1">
        <v>9743</v>
      </c>
      <c r="G19" t="s">
        <v>52</v>
      </c>
    </row>
    <row r="20" spans="1:7" x14ac:dyDescent="0.25">
      <c r="A20">
        <v>19</v>
      </c>
      <c r="B20" t="s">
        <v>53</v>
      </c>
      <c r="C20" t="s">
        <v>54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25">
      <c r="A21">
        <v>20</v>
      </c>
      <c r="B21" t="s">
        <v>56</v>
      </c>
      <c r="C21" t="s">
        <v>8</v>
      </c>
      <c r="D21" s="1">
        <v>157403</v>
      </c>
      <c r="E21" s="2">
        <v>4.1000000000000002E-2</v>
      </c>
      <c r="F21" s="1">
        <v>471600</v>
      </c>
      <c r="G21" t="s">
        <v>57</v>
      </c>
    </row>
    <row r="22" spans="1:7" x14ac:dyDescent="0.25">
      <c r="A22">
        <v>21</v>
      </c>
      <c r="B22" t="s">
        <v>58</v>
      </c>
      <c r="C22" t="s">
        <v>54</v>
      </c>
      <c r="D22" s="1">
        <v>156735</v>
      </c>
      <c r="E22" s="2">
        <v>0.23400000000000001</v>
      </c>
      <c r="F22" s="1">
        <v>167000</v>
      </c>
      <c r="G22" t="s">
        <v>59</v>
      </c>
    </row>
    <row r="23" spans="1:7" x14ac:dyDescent="0.25">
      <c r="A23">
        <v>22</v>
      </c>
      <c r="B23" t="s">
        <v>60</v>
      </c>
      <c r="C23" t="s">
        <v>20</v>
      </c>
      <c r="D23" s="1">
        <v>156595</v>
      </c>
      <c r="E23" s="2">
        <v>0.13</v>
      </c>
      <c r="F23" s="1">
        <v>102200</v>
      </c>
      <c r="G23" t="s">
        <v>61</v>
      </c>
    </row>
    <row r="24" spans="1:7" x14ac:dyDescent="0.25">
      <c r="A24">
        <v>23</v>
      </c>
      <c r="B24" t="s">
        <v>62</v>
      </c>
      <c r="C24" t="s">
        <v>63</v>
      </c>
      <c r="D24" s="1">
        <v>154792</v>
      </c>
      <c r="E24" s="2">
        <v>0.217</v>
      </c>
      <c r="F24" s="1">
        <v>293723</v>
      </c>
      <c r="G24" t="s">
        <v>64</v>
      </c>
    </row>
    <row r="25" spans="1:7" x14ac:dyDescent="0.25">
      <c r="A25">
        <v>24</v>
      </c>
      <c r="B25" t="s">
        <v>65</v>
      </c>
      <c r="C25" t="s">
        <v>8</v>
      </c>
      <c r="D25" s="1">
        <v>148258</v>
      </c>
      <c r="E25" s="2">
        <v>7.4999999999999997E-2</v>
      </c>
      <c r="F25" s="1">
        <v>430000</v>
      </c>
      <c r="G25" t="s">
        <v>66</v>
      </c>
    </row>
    <row r="26" spans="1:7" x14ac:dyDescent="0.25">
      <c r="A26">
        <v>25</v>
      </c>
      <c r="B26" t="s">
        <v>67</v>
      </c>
      <c r="C26" t="s">
        <v>20</v>
      </c>
      <c r="D26" s="1">
        <v>144547</v>
      </c>
      <c r="E26" s="2">
        <v>0.14699999999999999</v>
      </c>
      <c r="F26" s="1">
        <v>74300</v>
      </c>
      <c r="G26" t="s">
        <v>68</v>
      </c>
    </row>
    <row r="27" spans="1:7" x14ac:dyDescent="0.25">
      <c r="A27">
        <v>26</v>
      </c>
      <c r="B27" t="s">
        <v>69</v>
      </c>
      <c r="C27" t="s">
        <v>70</v>
      </c>
      <c r="D27" s="1">
        <v>136835</v>
      </c>
      <c r="E27" s="2">
        <v>2.4E-2</v>
      </c>
      <c r="F27" s="1">
        <v>117100</v>
      </c>
      <c r="G27" t="s">
        <v>64</v>
      </c>
    </row>
    <row r="28" spans="1:7" x14ac:dyDescent="0.25">
      <c r="A28">
        <v>27</v>
      </c>
      <c r="B28" t="s">
        <v>71</v>
      </c>
      <c r="C28" t="s">
        <v>72</v>
      </c>
      <c r="D28" s="1">
        <v>132703</v>
      </c>
      <c r="E28" s="2">
        <v>0.107</v>
      </c>
      <c r="F28" s="1">
        <v>262500</v>
      </c>
      <c r="G28" t="s">
        <v>73</v>
      </c>
    </row>
    <row r="29" spans="1:7" x14ac:dyDescent="0.25">
      <c r="A29">
        <v>28</v>
      </c>
      <c r="B29" t="s">
        <v>74</v>
      </c>
      <c r="C29" t="s">
        <v>75</v>
      </c>
      <c r="D29" s="1">
        <v>121596</v>
      </c>
      <c r="E29" s="2">
        <v>0.19700000000000001</v>
      </c>
      <c r="F29" s="1">
        <v>8000</v>
      </c>
      <c r="G29" t="s">
        <v>76</v>
      </c>
    </row>
    <row r="30" spans="1:7" x14ac:dyDescent="0.25">
      <c r="A30">
        <v>29</v>
      </c>
      <c r="B30" t="s">
        <v>77</v>
      </c>
      <c r="C30" t="s">
        <v>70</v>
      </c>
      <c r="D30" s="1">
        <v>121427</v>
      </c>
      <c r="E30" s="2">
        <v>4.2999999999999997E-2</v>
      </c>
      <c r="F30" s="1">
        <v>186000</v>
      </c>
      <c r="G30" t="s">
        <v>78</v>
      </c>
    </row>
    <row r="31" spans="1:7" x14ac:dyDescent="0.25">
      <c r="A31">
        <v>30</v>
      </c>
      <c r="B31" t="s">
        <v>79</v>
      </c>
      <c r="C31" t="s">
        <v>80</v>
      </c>
      <c r="D31" s="1">
        <v>120741</v>
      </c>
      <c r="E31" s="2">
        <v>0.28499999999999998</v>
      </c>
      <c r="F31" s="1">
        <v>160700</v>
      </c>
      <c r="G31" t="s">
        <v>81</v>
      </c>
    </row>
    <row r="32" spans="1:7" x14ac:dyDescent="0.25">
      <c r="A32">
        <v>31</v>
      </c>
      <c r="B32" t="s">
        <v>82</v>
      </c>
      <c r="C32" t="s">
        <v>83</v>
      </c>
      <c r="D32" s="1">
        <v>116609</v>
      </c>
      <c r="E32" s="2">
        <v>1.0999999999999999E-2</v>
      </c>
      <c r="F32" s="1">
        <v>86482</v>
      </c>
      <c r="G32" t="s">
        <v>84</v>
      </c>
    </row>
    <row r="33" spans="1:7" x14ac:dyDescent="0.25">
      <c r="A33">
        <v>32</v>
      </c>
      <c r="B33" t="s">
        <v>85</v>
      </c>
      <c r="C33" t="s">
        <v>75</v>
      </c>
      <c r="D33" s="1">
        <v>115053</v>
      </c>
      <c r="E33" s="2">
        <v>0.22600000000000001</v>
      </c>
      <c r="F33" s="1">
        <v>216823</v>
      </c>
      <c r="G33" t="s">
        <v>86</v>
      </c>
    </row>
    <row r="34" spans="1:7" x14ac:dyDescent="0.25">
      <c r="A34">
        <v>33</v>
      </c>
      <c r="B34" t="s">
        <v>87</v>
      </c>
      <c r="C34" t="s">
        <v>8</v>
      </c>
      <c r="D34" s="1">
        <v>109120</v>
      </c>
      <c r="E34" s="2">
        <v>2.9000000000000001E-2</v>
      </c>
      <c r="F34" s="1">
        <v>440000</v>
      </c>
      <c r="G34" t="s">
        <v>88</v>
      </c>
    </row>
    <row r="35" spans="1:7" x14ac:dyDescent="0.25">
      <c r="A35">
        <v>34</v>
      </c>
      <c r="B35" t="s">
        <v>89</v>
      </c>
      <c r="C35" t="s">
        <v>83</v>
      </c>
      <c r="D35" s="1">
        <v>102301</v>
      </c>
      <c r="E35" s="2">
        <v>4.3999999999999997E-2</v>
      </c>
      <c r="F35" s="1">
        <v>133000</v>
      </c>
      <c r="G35" t="s">
        <v>90</v>
      </c>
    </row>
    <row r="36" spans="1:7" x14ac:dyDescent="0.25">
      <c r="A36">
        <v>35</v>
      </c>
      <c r="B36" t="s">
        <v>91</v>
      </c>
      <c r="C36" t="s">
        <v>92</v>
      </c>
      <c r="D36" s="1">
        <v>101556</v>
      </c>
      <c r="E36" s="2">
        <v>0.191</v>
      </c>
      <c r="F36" s="1">
        <v>41181</v>
      </c>
      <c r="G36" t="s">
        <v>93</v>
      </c>
    </row>
    <row r="37" spans="1:7" x14ac:dyDescent="0.25">
      <c r="A37">
        <v>36</v>
      </c>
      <c r="B37" t="s">
        <v>94</v>
      </c>
      <c r="C37" t="s">
        <v>75</v>
      </c>
      <c r="D37" s="1">
        <v>101078</v>
      </c>
      <c r="E37" s="2">
        <v>0.26600000000000001</v>
      </c>
      <c r="F37" s="1">
        <v>238104</v>
      </c>
      <c r="G37" t="s">
        <v>64</v>
      </c>
    </row>
    <row r="38" spans="1:7" x14ac:dyDescent="0.25">
      <c r="A38">
        <v>37</v>
      </c>
      <c r="B38" t="s">
        <v>95</v>
      </c>
      <c r="C38" t="s">
        <v>96</v>
      </c>
      <c r="D38" s="1">
        <v>100338</v>
      </c>
      <c r="E38" s="2">
        <v>3.1E-2</v>
      </c>
      <c r="F38" s="1">
        <v>404700</v>
      </c>
      <c r="G38" t="s">
        <v>57</v>
      </c>
    </row>
    <row r="39" spans="1:7" x14ac:dyDescent="0.25">
      <c r="A39">
        <v>38</v>
      </c>
      <c r="B39" t="s">
        <v>97</v>
      </c>
      <c r="C39" t="s">
        <v>72</v>
      </c>
      <c r="D39" s="1">
        <v>100330</v>
      </c>
      <c r="E39" s="2">
        <v>0.23400000000000001</v>
      </c>
      <c r="F39" s="1">
        <v>83000</v>
      </c>
      <c r="G39" t="s">
        <v>64</v>
      </c>
    </row>
    <row r="40" spans="1:7" x14ac:dyDescent="0.25">
      <c r="A40">
        <v>39</v>
      </c>
      <c r="B40" t="s">
        <v>98</v>
      </c>
      <c r="C40" t="s">
        <v>8</v>
      </c>
      <c r="D40" s="1">
        <v>97059</v>
      </c>
      <c r="E40" s="2">
        <v>8.0000000000000002E-3</v>
      </c>
      <c r="F40" s="1">
        <v>244500</v>
      </c>
      <c r="G40" t="s">
        <v>99</v>
      </c>
    </row>
    <row r="41" spans="1:7" x14ac:dyDescent="0.25">
      <c r="A41">
        <v>40</v>
      </c>
      <c r="B41" t="s">
        <v>100</v>
      </c>
      <c r="C41" t="s">
        <v>72</v>
      </c>
      <c r="D41" s="1">
        <v>94943</v>
      </c>
      <c r="E41" s="2">
        <v>1.2E-2</v>
      </c>
      <c r="F41" s="1">
        <v>152700</v>
      </c>
      <c r="G41" t="s">
        <v>101</v>
      </c>
    </row>
    <row r="42" spans="1:7" x14ac:dyDescent="0.25">
      <c r="A42">
        <v>41</v>
      </c>
      <c r="B42" t="s">
        <v>102</v>
      </c>
      <c r="C42" t="s">
        <v>96</v>
      </c>
      <c r="D42" s="1">
        <v>93512</v>
      </c>
      <c r="E42" s="2">
        <v>0.114</v>
      </c>
      <c r="F42" s="1">
        <v>518249</v>
      </c>
      <c r="G42" t="s">
        <v>103</v>
      </c>
    </row>
    <row r="43" spans="1:7" x14ac:dyDescent="0.25">
      <c r="A43">
        <v>42</v>
      </c>
      <c r="B43" t="s">
        <v>104</v>
      </c>
      <c r="C43" t="s">
        <v>45</v>
      </c>
      <c r="D43" s="1">
        <v>92870</v>
      </c>
      <c r="E43" s="2">
        <v>0.11799999999999999</v>
      </c>
      <c r="F43" s="1">
        <v>67100</v>
      </c>
      <c r="G43" t="s">
        <v>105</v>
      </c>
    </row>
    <row r="44" spans="1:7" x14ac:dyDescent="0.25">
      <c r="A44">
        <v>43</v>
      </c>
      <c r="B44" t="s">
        <v>106</v>
      </c>
      <c r="C44" t="s">
        <v>14</v>
      </c>
      <c r="D44" s="1">
        <v>89876</v>
      </c>
      <c r="E44" s="2">
        <v>0.33300000000000002</v>
      </c>
      <c r="F44" s="1">
        <v>12565</v>
      </c>
      <c r="G44" t="s">
        <v>81</v>
      </c>
    </row>
    <row r="45" spans="1:7" x14ac:dyDescent="0.25">
      <c r="A45">
        <v>44</v>
      </c>
      <c r="B45" t="s">
        <v>107</v>
      </c>
      <c r="C45" t="s">
        <v>75</v>
      </c>
      <c r="D45" s="1">
        <v>89328</v>
      </c>
      <c r="E45" s="2">
        <v>8.5999999999999993E-2</v>
      </c>
      <c r="F45" s="1">
        <v>60519</v>
      </c>
      <c r="G45" t="s">
        <v>108</v>
      </c>
    </row>
    <row r="46" spans="1:7" x14ac:dyDescent="0.25">
      <c r="A46">
        <v>45</v>
      </c>
      <c r="B46" t="s">
        <v>109</v>
      </c>
      <c r="C46" t="s">
        <v>75</v>
      </c>
      <c r="D46" s="1">
        <v>86717</v>
      </c>
      <c r="E46" s="2">
        <v>0.316</v>
      </c>
      <c r="F46" s="1">
        <v>7819</v>
      </c>
      <c r="G46" t="s">
        <v>110</v>
      </c>
    </row>
    <row r="47" spans="1:7" x14ac:dyDescent="0.25">
      <c r="A47">
        <v>46</v>
      </c>
      <c r="B47" t="s">
        <v>111</v>
      </c>
      <c r="C47" t="s">
        <v>112</v>
      </c>
      <c r="D47" s="1">
        <v>86859</v>
      </c>
      <c r="E47" s="2">
        <v>8.6999999999999994E-2</v>
      </c>
      <c r="F47" s="1">
        <v>315000</v>
      </c>
      <c r="G47" t="s">
        <v>113</v>
      </c>
    </row>
    <row r="48" spans="1:7" x14ac:dyDescent="0.25">
      <c r="A48">
        <v>47</v>
      </c>
      <c r="B48" t="s">
        <v>114</v>
      </c>
      <c r="C48" t="s">
        <v>75</v>
      </c>
      <c r="D48" s="1">
        <v>82859</v>
      </c>
      <c r="E48" s="2">
        <v>5.0000000000000001E-3</v>
      </c>
      <c r="F48" s="1">
        <v>238000</v>
      </c>
      <c r="G48" t="s">
        <v>115</v>
      </c>
    </row>
    <row r="49" spans="1:7" x14ac:dyDescent="0.25">
      <c r="A49">
        <v>48</v>
      </c>
      <c r="B49" t="s">
        <v>116</v>
      </c>
      <c r="C49" t="s">
        <v>117</v>
      </c>
      <c r="D49" s="1">
        <v>82722</v>
      </c>
      <c r="E49" s="2">
        <v>0.22700000000000001</v>
      </c>
      <c r="F49" s="1">
        <v>195800</v>
      </c>
      <c r="G49" t="s">
        <v>118</v>
      </c>
    </row>
    <row r="50" spans="1:7" x14ac:dyDescent="0.25">
      <c r="A50">
        <v>49</v>
      </c>
      <c r="B50" t="s">
        <v>119</v>
      </c>
      <c r="C50" t="s">
        <v>14</v>
      </c>
      <c r="D50" s="1">
        <v>82156</v>
      </c>
      <c r="E50" s="2">
        <v>0.69899999999999995</v>
      </c>
      <c r="F50" s="1">
        <v>9500</v>
      </c>
      <c r="G50" t="s">
        <v>50</v>
      </c>
    </row>
    <row r="51" spans="1:7" x14ac:dyDescent="0.25">
      <c r="A51">
        <v>50</v>
      </c>
      <c r="B51" t="s">
        <v>120</v>
      </c>
      <c r="C51" t="s">
        <v>121</v>
      </c>
      <c r="D51" s="1">
        <v>81462</v>
      </c>
      <c r="E51" s="2">
        <v>0.51400000000000001</v>
      </c>
      <c r="F51" s="1">
        <v>127855</v>
      </c>
      <c r="G51" t="s">
        <v>122</v>
      </c>
    </row>
    <row r="52" spans="1:7" x14ac:dyDescent="0.25">
      <c r="A52">
        <v>51</v>
      </c>
      <c r="B52" t="s">
        <v>123</v>
      </c>
      <c r="C52" t="s">
        <v>124</v>
      </c>
      <c r="D52" s="1">
        <v>80187</v>
      </c>
      <c r="E52" s="2">
        <v>5.2999999999999999E-2</v>
      </c>
      <c r="F52" s="1">
        <v>106000</v>
      </c>
      <c r="G52" t="s">
        <v>66</v>
      </c>
    </row>
    <row r="53" spans="1:7" x14ac:dyDescent="0.25">
      <c r="A53">
        <v>52</v>
      </c>
      <c r="B53" t="s">
        <v>125</v>
      </c>
      <c r="C53" t="s">
        <v>126</v>
      </c>
      <c r="D53" s="1">
        <v>78620</v>
      </c>
      <c r="E53" s="2">
        <v>0.02</v>
      </c>
      <c r="F53" s="1">
        <v>576000</v>
      </c>
      <c r="G53" t="s">
        <v>76</v>
      </c>
    </row>
    <row r="54" spans="1:7" x14ac:dyDescent="0.2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25">
      <c r="A55">
        <v>54</v>
      </c>
      <c r="B55" t="s">
        <v>129</v>
      </c>
      <c r="C55" t="s">
        <v>25</v>
      </c>
      <c r="D55" s="1">
        <v>76555</v>
      </c>
      <c r="E55" s="2">
        <v>3.2000000000000001E-2</v>
      </c>
      <c r="F55" s="1">
        <v>172000</v>
      </c>
      <c r="G55" t="s">
        <v>130</v>
      </c>
    </row>
    <row r="56" spans="1:7" x14ac:dyDescent="0.25">
      <c r="A56">
        <v>55</v>
      </c>
      <c r="B56" t="s">
        <v>131</v>
      </c>
      <c r="C56" t="s">
        <v>75</v>
      </c>
      <c r="D56" s="1">
        <v>69898</v>
      </c>
      <c r="E56" s="2">
        <v>1.7000000000000001E-2</v>
      </c>
      <c r="F56" s="1">
        <v>45000</v>
      </c>
      <c r="G56" t="s">
        <v>64</v>
      </c>
    </row>
    <row r="57" spans="1:7" x14ac:dyDescent="0.25">
      <c r="A57">
        <v>56</v>
      </c>
      <c r="B57" t="s">
        <v>132</v>
      </c>
      <c r="C57" t="s">
        <v>75</v>
      </c>
      <c r="D57" s="1">
        <v>68711</v>
      </c>
      <c r="E57" s="2">
        <v>5.7000000000000002E-2</v>
      </c>
      <c r="F57" s="1">
        <v>48500</v>
      </c>
      <c r="G57" t="s">
        <v>64</v>
      </c>
    </row>
    <row r="58" spans="1:7" x14ac:dyDescent="0.25">
      <c r="A58">
        <v>57</v>
      </c>
      <c r="B58" t="s">
        <v>133</v>
      </c>
      <c r="C58" t="s">
        <v>134</v>
      </c>
      <c r="D58" s="1">
        <v>68636</v>
      </c>
      <c r="E58" s="2">
        <v>0.33800000000000002</v>
      </c>
      <c r="F58" s="1">
        <v>70510</v>
      </c>
      <c r="G58" t="s">
        <v>50</v>
      </c>
    </row>
    <row r="59" spans="1:7" x14ac:dyDescent="0.25">
      <c r="A59">
        <v>58</v>
      </c>
      <c r="B59" t="s">
        <v>135</v>
      </c>
      <c r="C59" t="s">
        <v>92</v>
      </c>
      <c r="D59" s="1">
        <v>67232</v>
      </c>
      <c r="E59" s="2">
        <v>0.13700000000000001</v>
      </c>
      <c r="F59" s="1">
        <v>23000</v>
      </c>
      <c r="G59" t="s">
        <v>136</v>
      </c>
    </row>
    <row r="60" spans="1:7" x14ac:dyDescent="0.25">
      <c r="A60">
        <v>59</v>
      </c>
      <c r="B60" t="s">
        <v>137</v>
      </c>
      <c r="C60" t="s">
        <v>25</v>
      </c>
      <c r="D60" s="1">
        <v>67074</v>
      </c>
      <c r="E60" s="2">
        <v>4.2000000000000003E-2</v>
      </c>
      <c r="F60" s="1">
        <v>182000</v>
      </c>
      <c r="G60" t="s">
        <v>138</v>
      </c>
    </row>
    <row r="61" spans="1:7" x14ac:dyDescent="0.25">
      <c r="A61">
        <v>60</v>
      </c>
      <c r="B61" t="s">
        <v>139</v>
      </c>
      <c r="C61" t="s">
        <v>140</v>
      </c>
      <c r="D61" s="1">
        <v>66608</v>
      </c>
      <c r="E61" s="2">
        <v>6.9000000000000006E-2</v>
      </c>
      <c r="F61" s="1">
        <v>156000</v>
      </c>
      <c r="G61" t="s">
        <v>138</v>
      </c>
    </row>
    <row r="62" spans="1:7" x14ac:dyDescent="0.25">
      <c r="A62">
        <v>61</v>
      </c>
      <c r="B62" t="s">
        <v>141</v>
      </c>
      <c r="C62" t="s">
        <v>75</v>
      </c>
      <c r="D62" s="1">
        <v>66036</v>
      </c>
      <c r="E62" s="2">
        <v>0.55300000000000005</v>
      </c>
      <c r="F62" t="s">
        <v>142</v>
      </c>
      <c r="G62" t="s">
        <v>64</v>
      </c>
    </row>
    <row r="63" spans="1:7" x14ac:dyDescent="0.25">
      <c r="A63">
        <v>62</v>
      </c>
      <c r="B63" t="s">
        <v>143</v>
      </c>
      <c r="C63" t="s">
        <v>140</v>
      </c>
      <c r="D63" s="1">
        <v>65984</v>
      </c>
      <c r="E63" s="2">
        <v>1.6E-2</v>
      </c>
      <c r="F63" s="1">
        <v>116000</v>
      </c>
      <c r="G63" t="s">
        <v>144</v>
      </c>
    </row>
    <row r="64" spans="1:7" x14ac:dyDescent="0.25">
      <c r="A64">
        <v>63</v>
      </c>
      <c r="B64" t="s">
        <v>145</v>
      </c>
      <c r="C64" t="s">
        <v>75</v>
      </c>
      <c r="D64" s="1">
        <v>65936</v>
      </c>
      <c r="E64" s="2">
        <v>7.9000000000000001E-2</v>
      </c>
      <c r="F64" s="1">
        <v>82427</v>
      </c>
      <c r="G64" t="s">
        <v>64</v>
      </c>
    </row>
    <row r="65" spans="1:7" x14ac:dyDescent="0.25">
      <c r="A65">
        <v>64</v>
      </c>
      <c r="B65" t="s">
        <v>146</v>
      </c>
      <c r="C65" t="s">
        <v>83</v>
      </c>
      <c r="D65" s="1">
        <v>63054</v>
      </c>
      <c r="E65" s="2">
        <v>0.20100000000000001</v>
      </c>
      <c r="F65" s="1">
        <v>131900</v>
      </c>
      <c r="G65" t="s">
        <v>147</v>
      </c>
    </row>
    <row r="66" spans="1:7" x14ac:dyDescent="0.25">
      <c r="A66">
        <v>65</v>
      </c>
      <c r="B66" t="s">
        <v>148</v>
      </c>
      <c r="C66" t="s">
        <v>83</v>
      </c>
      <c r="D66" s="1">
        <v>62983</v>
      </c>
      <c r="E66" s="2">
        <v>8.0000000000000002E-3</v>
      </c>
      <c r="F66" s="1">
        <v>58000</v>
      </c>
      <c r="G66" t="s">
        <v>149</v>
      </c>
    </row>
    <row r="67" spans="1:7" x14ac:dyDescent="0.25">
      <c r="A67">
        <v>66</v>
      </c>
      <c r="B67" t="s">
        <v>150</v>
      </c>
      <c r="C67" t="s">
        <v>151</v>
      </c>
      <c r="D67" s="1">
        <v>62344</v>
      </c>
      <c r="E67" s="2">
        <v>0.97199999999999998</v>
      </c>
      <c r="F67" s="1">
        <v>28500</v>
      </c>
      <c r="G67" t="s">
        <v>152</v>
      </c>
    </row>
    <row r="68" spans="1:7" x14ac:dyDescent="0.25">
      <c r="A68">
        <v>67</v>
      </c>
      <c r="B68" t="s">
        <v>153</v>
      </c>
      <c r="C68" t="s">
        <v>28</v>
      </c>
      <c r="D68" s="1">
        <v>60530</v>
      </c>
      <c r="E68" s="2">
        <v>0.16300000000000001</v>
      </c>
      <c r="F68" s="1">
        <v>303100</v>
      </c>
      <c r="G68" t="s">
        <v>154</v>
      </c>
    </row>
    <row r="69" spans="1:7" x14ac:dyDescent="0.25">
      <c r="A69">
        <v>68</v>
      </c>
      <c r="B69" t="s">
        <v>155</v>
      </c>
      <c r="C69" t="s">
        <v>20</v>
      </c>
      <c r="D69" s="1">
        <v>60233</v>
      </c>
      <c r="E69" s="2">
        <v>2.5000000000000001E-2</v>
      </c>
      <c r="F69" s="1">
        <v>250500</v>
      </c>
      <c r="G69" t="s">
        <v>156</v>
      </c>
    </row>
    <row r="70" spans="1:7" x14ac:dyDescent="0.25">
      <c r="A70">
        <v>69</v>
      </c>
      <c r="B70" t="s">
        <v>157</v>
      </c>
      <c r="C70" t="s">
        <v>75</v>
      </c>
      <c r="D70" s="1">
        <v>60050</v>
      </c>
      <c r="E70" s="2">
        <v>0.153</v>
      </c>
      <c r="F70" s="1">
        <v>39583</v>
      </c>
      <c r="G70" t="s">
        <v>158</v>
      </c>
    </row>
    <row r="71" spans="1:7" x14ac:dyDescent="0.25">
      <c r="A71">
        <v>70</v>
      </c>
      <c r="B71" t="s">
        <v>159</v>
      </c>
      <c r="C71" t="s">
        <v>160</v>
      </c>
      <c r="D71" s="1">
        <v>59427</v>
      </c>
      <c r="E71" s="2">
        <v>0.16600000000000001</v>
      </c>
      <c r="F71" s="1">
        <v>109100</v>
      </c>
      <c r="G71" t="s">
        <v>73</v>
      </c>
    </row>
    <row r="72" spans="1:7" x14ac:dyDescent="0.25">
      <c r="A72">
        <v>71</v>
      </c>
      <c r="B72" t="s">
        <v>161</v>
      </c>
      <c r="C72" t="s">
        <v>72</v>
      </c>
      <c r="D72" s="1">
        <v>59283</v>
      </c>
      <c r="E72" s="2">
        <v>0.158</v>
      </c>
      <c r="F72" s="1">
        <v>68000</v>
      </c>
      <c r="G72" t="s">
        <v>162</v>
      </c>
    </row>
    <row r="73" spans="1:7" x14ac:dyDescent="0.25">
      <c r="A73">
        <v>72</v>
      </c>
      <c r="B73" t="s">
        <v>163</v>
      </c>
      <c r="C73" t="s">
        <v>164</v>
      </c>
      <c r="D73" s="1">
        <v>59043</v>
      </c>
      <c r="E73" s="2">
        <v>0.88400000000000001</v>
      </c>
      <c r="F73" s="1">
        <v>5214</v>
      </c>
      <c r="G73" t="s">
        <v>165</v>
      </c>
    </row>
    <row r="74" spans="1:7" x14ac:dyDescent="0.25">
      <c r="A74">
        <v>73</v>
      </c>
      <c r="B74" t="s">
        <v>166</v>
      </c>
      <c r="C74" t="s">
        <v>167</v>
      </c>
      <c r="D74" s="1">
        <v>58445</v>
      </c>
      <c r="E74" s="2">
        <v>0.14199999999999999</v>
      </c>
      <c r="F74" s="1">
        <v>15050</v>
      </c>
      <c r="G74" t="s">
        <v>64</v>
      </c>
    </row>
    <row r="75" spans="1:7" x14ac:dyDescent="0.25">
      <c r="A75">
        <v>74</v>
      </c>
      <c r="B75" t="s">
        <v>168</v>
      </c>
      <c r="C75" t="s">
        <v>14</v>
      </c>
      <c r="D75" s="1">
        <v>58186</v>
      </c>
      <c r="E75" s="2">
        <v>0.42599999999999999</v>
      </c>
      <c r="F75" s="1">
        <v>7300</v>
      </c>
      <c r="G75" t="s">
        <v>50</v>
      </c>
    </row>
    <row r="76" spans="1:7" x14ac:dyDescent="0.25">
      <c r="A76">
        <v>75</v>
      </c>
      <c r="B76" t="s">
        <v>169</v>
      </c>
      <c r="C76" t="s">
        <v>72</v>
      </c>
      <c r="D76" s="1">
        <v>58054</v>
      </c>
      <c r="E76" s="2">
        <v>3.3000000000000002E-2</v>
      </c>
      <c r="F76" s="1">
        <v>50000</v>
      </c>
      <c r="G76" t="s">
        <v>170</v>
      </c>
    </row>
    <row r="77" spans="1:7" x14ac:dyDescent="0.25">
      <c r="A77">
        <v>76</v>
      </c>
      <c r="B77" t="s">
        <v>171</v>
      </c>
      <c r="C77" t="s">
        <v>14</v>
      </c>
      <c r="D77" s="1">
        <v>57342</v>
      </c>
      <c r="E77" s="2">
        <v>0.36299999999999999</v>
      </c>
      <c r="F77" s="1">
        <v>4100</v>
      </c>
      <c r="G77" t="s">
        <v>50</v>
      </c>
    </row>
    <row r="78" spans="1:7" x14ac:dyDescent="0.25">
      <c r="A78">
        <v>77</v>
      </c>
      <c r="B78" t="s">
        <v>172</v>
      </c>
      <c r="C78" t="s">
        <v>173</v>
      </c>
      <c r="D78" s="1">
        <v>56902</v>
      </c>
      <c r="E78" s="2">
        <v>3.5000000000000003E-2</v>
      </c>
      <c r="F78" s="1">
        <v>37800</v>
      </c>
      <c r="G78" t="s">
        <v>174</v>
      </c>
    </row>
    <row r="79" spans="1:7" x14ac:dyDescent="0.25">
      <c r="A79">
        <v>78</v>
      </c>
      <c r="B79" t="s">
        <v>175</v>
      </c>
      <c r="C79" t="s">
        <v>167</v>
      </c>
      <c r="D79" s="1">
        <v>56437</v>
      </c>
      <c r="E79" s="2">
        <v>8.4000000000000005E-2</v>
      </c>
      <c r="F79" s="1">
        <v>26200</v>
      </c>
      <c r="G79" t="s">
        <v>64</v>
      </c>
    </row>
    <row r="80" spans="1:7" x14ac:dyDescent="0.25">
      <c r="A80">
        <v>79</v>
      </c>
      <c r="B80" t="s">
        <v>176</v>
      </c>
      <c r="C80" t="s">
        <v>177</v>
      </c>
      <c r="D80" s="1">
        <v>55625</v>
      </c>
      <c r="E80" s="2">
        <v>0.27300000000000002</v>
      </c>
      <c r="F80" s="1">
        <v>77300</v>
      </c>
      <c r="G80" t="s">
        <v>64</v>
      </c>
    </row>
    <row r="81" spans="1:7" x14ac:dyDescent="0.25">
      <c r="A81">
        <v>80</v>
      </c>
      <c r="B81" t="s">
        <v>178</v>
      </c>
      <c r="C81" t="s">
        <v>8</v>
      </c>
      <c r="D81" s="1">
        <v>54942</v>
      </c>
      <c r="E81" s="2">
        <v>0.13500000000000001</v>
      </c>
      <c r="F81" s="1">
        <v>242000</v>
      </c>
      <c r="G81" t="s">
        <v>179</v>
      </c>
    </row>
    <row r="82" spans="1:7" x14ac:dyDescent="0.25">
      <c r="A82">
        <v>81</v>
      </c>
      <c r="B82" t="s">
        <v>180</v>
      </c>
      <c r="C82" t="s">
        <v>70</v>
      </c>
      <c r="D82" s="1">
        <v>54022</v>
      </c>
      <c r="E82" s="2">
        <v>4.4999999999999998E-2</v>
      </c>
      <c r="F82" s="1">
        <v>101700</v>
      </c>
      <c r="G82" t="s">
        <v>181</v>
      </c>
    </row>
    <row r="83" spans="1:7" x14ac:dyDescent="0.25">
      <c r="A83">
        <v>82</v>
      </c>
      <c r="B83" t="s">
        <v>182</v>
      </c>
      <c r="C83" t="s">
        <v>183</v>
      </c>
      <c r="D83" s="1">
        <v>53282</v>
      </c>
      <c r="E83" s="2">
        <v>0.13200000000000001</v>
      </c>
      <c r="F83" s="1">
        <v>142000</v>
      </c>
      <c r="G83" t="s">
        <v>184</v>
      </c>
    </row>
    <row r="84" spans="1:7" x14ac:dyDescent="0.25">
      <c r="A84">
        <v>83</v>
      </c>
      <c r="B84" t="s">
        <v>185</v>
      </c>
      <c r="C84" t="s">
        <v>186</v>
      </c>
      <c r="D84" s="1">
        <v>52577</v>
      </c>
      <c r="E84" s="2">
        <v>0.19400000000000001</v>
      </c>
      <c r="F84" s="1">
        <v>82239</v>
      </c>
      <c r="G84" t="s">
        <v>187</v>
      </c>
    </row>
    <row r="85" spans="1:7" x14ac:dyDescent="0.25">
      <c r="A85">
        <v>84</v>
      </c>
      <c r="B85" t="s">
        <v>188</v>
      </c>
      <c r="C85" t="s">
        <v>189</v>
      </c>
      <c r="D85" s="1">
        <v>51557</v>
      </c>
      <c r="E85" s="2">
        <v>3.5000000000000003E-2</v>
      </c>
      <c r="F85" s="1">
        <v>83300</v>
      </c>
      <c r="G85" t="s">
        <v>190</v>
      </c>
    </row>
    <row r="86" spans="1:7" x14ac:dyDescent="0.25">
      <c r="A86">
        <v>85</v>
      </c>
      <c r="B86" t="s">
        <v>191</v>
      </c>
      <c r="C86" t="s">
        <v>177</v>
      </c>
      <c r="D86" s="1">
        <v>51450</v>
      </c>
      <c r="E86" s="2">
        <v>8.5999999999999993E-2</v>
      </c>
      <c r="F86" s="1">
        <v>24791</v>
      </c>
      <c r="G86" t="s">
        <v>192</v>
      </c>
    </row>
    <row r="87" spans="1:7" x14ac:dyDescent="0.25">
      <c r="A87">
        <v>86</v>
      </c>
      <c r="B87" t="s">
        <v>193</v>
      </c>
      <c r="C87" t="s">
        <v>167</v>
      </c>
      <c r="D87" s="1">
        <v>51412</v>
      </c>
      <c r="E87" s="2">
        <v>3.4000000000000002E-2</v>
      </c>
      <c r="F87" s="1">
        <v>54250</v>
      </c>
      <c r="G87" t="s">
        <v>194</v>
      </c>
    </row>
    <row r="88" spans="1:7" x14ac:dyDescent="0.25">
      <c r="A88">
        <v>87</v>
      </c>
      <c r="B88" t="s">
        <v>195</v>
      </c>
      <c r="C88" t="s">
        <v>196</v>
      </c>
      <c r="D88" s="1">
        <v>50582</v>
      </c>
      <c r="E88" s="2">
        <v>0.69199999999999995</v>
      </c>
      <c r="F88" s="1">
        <v>95000</v>
      </c>
      <c r="G88" t="s">
        <v>57</v>
      </c>
    </row>
    <row r="89" spans="1:7" x14ac:dyDescent="0.25">
      <c r="A89">
        <v>88</v>
      </c>
      <c r="B89" t="s">
        <v>197</v>
      </c>
      <c r="C89" t="s">
        <v>167</v>
      </c>
      <c r="D89" s="1">
        <v>49956</v>
      </c>
      <c r="E89" s="2">
        <v>3.5999999999999997E-2</v>
      </c>
      <c r="F89" s="1">
        <v>50000</v>
      </c>
      <c r="G89" t="s">
        <v>130</v>
      </c>
    </row>
    <row r="90" spans="1:7" x14ac:dyDescent="0.25">
      <c r="A90">
        <v>89</v>
      </c>
      <c r="B90" t="s">
        <v>198</v>
      </c>
      <c r="C90" t="s">
        <v>8</v>
      </c>
      <c r="D90" s="1">
        <v>49936</v>
      </c>
      <c r="E90" s="2">
        <v>2.9000000000000001E-2</v>
      </c>
      <c r="F90" s="1">
        <v>329000</v>
      </c>
      <c r="G90" t="s">
        <v>199</v>
      </c>
    </row>
    <row r="91" spans="1:7" x14ac:dyDescent="0.25">
      <c r="A91">
        <v>90</v>
      </c>
      <c r="B91" t="s">
        <v>200</v>
      </c>
      <c r="C91" t="s">
        <v>167</v>
      </c>
      <c r="D91" s="1">
        <v>49611</v>
      </c>
      <c r="E91" s="2">
        <v>0.04</v>
      </c>
      <c r="F91" s="1">
        <v>55063</v>
      </c>
      <c r="G91" t="s">
        <v>201</v>
      </c>
    </row>
    <row r="92" spans="1:7" x14ac:dyDescent="0.25">
      <c r="A92">
        <v>91</v>
      </c>
      <c r="B92" t="s">
        <v>202</v>
      </c>
      <c r="C92" t="s">
        <v>196</v>
      </c>
      <c r="D92" s="1">
        <v>48971</v>
      </c>
      <c r="E92" s="2">
        <v>0.63900000000000001</v>
      </c>
      <c r="F92" s="1">
        <v>129700</v>
      </c>
      <c r="G92" t="s">
        <v>203</v>
      </c>
    </row>
    <row r="93" spans="1:7" x14ac:dyDescent="0.25">
      <c r="A93">
        <v>92</v>
      </c>
      <c r="B93" t="s">
        <v>204</v>
      </c>
      <c r="C93" t="s">
        <v>205</v>
      </c>
      <c r="D93" s="1">
        <v>47194</v>
      </c>
      <c r="E93" s="2">
        <v>0.24299999999999999</v>
      </c>
      <c r="F93" s="1">
        <v>10014</v>
      </c>
      <c r="G93" t="s">
        <v>206</v>
      </c>
    </row>
    <row r="94" spans="1:7" x14ac:dyDescent="0.25">
      <c r="A94">
        <v>93</v>
      </c>
      <c r="B94" t="s">
        <v>207</v>
      </c>
      <c r="C94" t="s">
        <v>183</v>
      </c>
      <c r="D94" s="1">
        <v>47194</v>
      </c>
      <c r="E94" s="2">
        <v>0.61599999999999999</v>
      </c>
      <c r="F94" s="1">
        <v>34825</v>
      </c>
      <c r="G94" t="s">
        <v>208</v>
      </c>
    </row>
    <row r="95" spans="1:7" x14ac:dyDescent="0.25">
      <c r="A95">
        <v>94</v>
      </c>
      <c r="B95" t="s">
        <v>209</v>
      </c>
      <c r="C95" t="s">
        <v>14</v>
      </c>
      <c r="D95" s="1">
        <v>46830</v>
      </c>
      <c r="E95" s="2">
        <v>0.71799999999999997</v>
      </c>
      <c r="F95" s="1">
        <v>3616</v>
      </c>
      <c r="G95" t="s">
        <v>210</v>
      </c>
    </row>
    <row r="96" spans="1:7" x14ac:dyDescent="0.25">
      <c r="A96">
        <v>95</v>
      </c>
      <c r="B96" t="s">
        <v>211</v>
      </c>
      <c r="C96" t="s">
        <v>212</v>
      </c>
      <c r="D96" s="1">
        <v>46710</v>
      </c>
      <c r="E96" s="2">
        <v>4.9000000000000002E-2</v>
      </c>
      <c r="F96" s="1">
        <v>79100</v>
      </c>
      <c r="G96" t="s">
        <v>213</v>
      </c>
    </row>
    <row r="97" spans="1:7" x14ac:dyDescent="0.25">
      <c r="A97">
        <v>96</v>
      </c>
      <c r="B97" t="s">
        <v>214</v>
      </c>
      <c r="C97" t="s">
        <v>8</v>
      </c>
      <c r="D97" s="1">
        <v>46298</v>
      </c>
      <c r="E97" s="2">
        <v>0.106</v>
      </c>
      <c r="F97" s="1">
        <v>71100</v>
      </c>
      <c r="G97" t="s">
        <v>215</v>
      </c>
    </row>
    <row r="98" spans="1:7" x14ac:dyDescent="0.25">
      <c r="A98">
        <v>97</v>
      </c>
      <c r="B98" t="s">
        <v>216</v>
      </c>
      <c r="C98" t="s">
        <v>72</v>
      </c>
      <c r="D98" s="1">
        <v>46159</v>
      </c>
      <c r="E98" s="2">
        <v>5.0000000000000001E-3</v>
      </c>
      <c r="F98" s="1">
        <v>34300</v>
      </c>
      <c r="G98" t="s">
        <v>64</v>
      </c>
    </row>
    <row r="99" spans="1:7" x14ac:dyDescent="0.25">
      <c r="A99">
        <v>98</v>
      </c>
      <c r="B99" t="s">
        <v>217</v>
      </c>
      <c r="C99" t="s">
        <v>196</v>
      </c>
      <c r="D99" s="1">
        <v>44955</v>
      </c>
      <c r="E99" s="2">
        <v>0.82499999999999996</v>
      </c>
      <c r="F99" s="1">
        <v>92795</v>
      </c>
      <c r="G99" t="s">
        <v>93</v>
      </c>
    </row>
    <row r="100" spans="1:7" x14ac:dyDescent="0.25">
      <c r="A100">
        <v>99</v>
      </c>
      <c r="B100" t="s">
        <v>218</v>
      </c>
      <c r="C100" t="s">
        <v>219</v>
      </c>
      <c r="D100" s="1">
        <v>44915</v>
      </c>
      <c r="E100" s="2">
        <v>0.14499999999999999</v>
      </c>
      <c r="F100" s="1">
        <v>130000</v>
      </c>
      <c r="G100" t="s">
        <v>220</v>
      </c>
    </row>
    <row r="101" spans="1:7" x14ac:dyDescent="0.25">
      <c r="A101">
        <v>100</v>
      </c>
      <c r="B101" t="s">
        <v>221</v>
      </c>
      <c r="C101" t="s">
        <v>83</v>
      </c>
      <c r="D101" s="1">
        <v>44200</v>
      </c>
      <c r="E101" s="2">
        <v>0.317</v>
      </c>
      <c r="F101" s="1">
        <v>51000</v>
      </c>
      <c r="G10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51B-D733-4E00-965B-AFF3160DF4EA}">
  <dimension ref="A1:E40"/>
  <sheetViews>
    <sheetView workbookViewId="0">
      <selection activeCell="G4" sqref="G4"/>
    </sheetView>
  </sheetViews>
  <sheetFormatPr defaultRowHeight="15" x14ac:dyDescent="0.25"/>
  <cols>
    <col min="1" max="1" width="36.7109375" bestFit="1" customWidth="1"/>
    <col min="2" max="2" width="27.5703125" bestFit="1" customWidth="1"/>
    <col min="3" max="3" width="29.5703125" bestFit="1" customWidth="1"/>
    <col min="4" max="4" width="29.7109375" bestFit="1" customWidth="1"/>
    <col min="5" max="5" width="34.42578125" bestFit="1" customWidth="1"/>
  </cols>
  <sheetData>
    <row r="1" spans="1:5" x14ac:dyDescent="0.25">
      <c r="A1" t="s">
        <v>2</v>
      </c>
      <c r="B1" t="s">
        <v>223</v>
      </c>
      <c r="C1" t="s">
        <v>224</v>
      </c>
      <c r="D1" t="s">
        <v>225</v>
      </c>
      <c r="E1" t="s">
        <v>232</v>
      </c>
    </row>
    <row r="2" spans="1:5" x14ac:dyDescent="0.25">
      <c r="A2" t="s">
        <v>8</v>
      </c>
      <c r="B2">
        <f>SUMIF(Companies!C:C, A2, Companies!D:D)</f>
        <v>1578909</v>
      </c>
      <c r="C2">
        <f>SUMIF(Companies!C:C,A2,Companies!F:F)</f>
        <v>4830850</v>
      </c>
      <c r="D2">
        <f>COUNTIF(Companies!C:C,A2)</f>
        <v>10</v>
      </c>
      <c r="E2" s="2">
        <f>AVERAGEIF(Companies!C:C,A2,Companies!E:E)</f>
        <v>7.2800000000000004E-2</v>
      </c>
    </row>
    <row r="3" spans="1:5" x14ac:dyDescent="0.25">
      <c r="A3" t="s">
        <v>11</v>
      </c>
      <c r="B3">
        <f>SUMIF(Companies!C:C, A3, Companies!D:D)</f>
        <v>513983</v>
      </c>
      <c r="C3">
        <f>SUMIF(Companies!C:C,A3,Companies!F:F)</f>
        <v>1540000</v>
      </c>
      <c r="D3">
        <f>COUNTIF(Companies!C:C,A3)</f>
        <v>1</v>
      </c>
      <c r="E3" s="2">
        <f>AVERAGEIF(Companies!C:C,A3,Companies!E:E)</f>
        <v>9.4E-2</v>
      </c>
    </row>
    <row r="4" spans="1:5" x14ac:dyDescent="0.25">
      <c r="A4" t="s">
        <v>14</v>
      </c>
      <c r="B4">
        <f>SUMIF(Companies!C:C, A4, Companies!D:D)</f>
        <v>1521225</v>
      </c>
      <c r="C4">
        <f>SUMIF(Companies!C:C,A4,Companies!F:F)</f>
        <v>183470</v>
      </c>
      <c r="D4">
        <f>COUNTIF(Companies!C:C,A4)</f>
        <v>10</v>
      </c>
      <c r="E4" s="2">
        <f>AVERAGEIF(Companies!C:C,A4,Companies!E:E)</f>
        <v>0.4889</v>
      </c>
    </row>
    <row r="5" spans="1:5" x14ac:dyDescent="0.25">
      <c r="A5" t="s">
        <v>17</v>
      </c>
      <c r="B5">
        <f>SUMIF(Companies!C:C, A5, Companies!D:D)</f>
        <v>394328</v>
      </c>
      <c r="C5">
        <f>SUMIF(Companies!C:C,A5,Companies!F:F)</f>
        <v>164000</v>
      </c>
      <c r="D5">
        <f>COUNTIF(Companies!C:C,A5)</f>
        <v>1</v>
      </c>
      <c r="E5" s="2">
        <f>AVERAGEIF(Companies!C:C,A5,Companies!E:E)</f>
        <v>7.8E-2</v>
      </c>
    </row>
    <row r="6" spans="1:5" x14ac:dyDescent="0.25">
      <c r="A6" t="s">
        <v>20</v>
      </c>
      <c r="B6">
        <f>SUMIF(Companies!C:C, A6, Companies!D:D)</f>
        <v>1189368</v>
      </c>
      <c r="C6">
        <f>SUMIF(Companies!C:C,A6,Companies!F:F)</f>
        <v>1132535</v>
      </c>
      <c r="D6">
        <f>COUNTIF(Companies!C:C,A6)</f>
        <v>6</v>
      </c>
      <c r="E6" s="2">
        <f>AVERAGEIF(Companies!C:C,A6,Companies!E:E)</f>
        <v>0.10816666666666667</v>
      </c>
    </row>
    <row r="7" spans="1:5" x14ac:dyDescent="0.25">
      <c r="A7" t="s">
        <v>25</v>
      </c>
      <c r="B7">
        <f>SUMIF(Companies!C:C, A7, Companies!D:D)</f>
        <v>445718</v>
      </c>
      <c r="C7">
        <f>SUMIF(Companies!C:C,A7,Companies!F:F)</f>
        <v>737000</v>
      </c>
      <c r="D7">
        <f>COUNTIF(Companies!C:C,A7)</f>
        <v>3</v>
      </c>
      <c r="E7" s="2">
        <f>AVERAGEIF(Companies!C:C,A7,Companies!E:E)</f>
        <v>5.6000000000000001E-2</v>
      </c>
    </row>
    <row r="8" spans="1:5" x14ac:dyDescent="0.25">
      <c r="A8" t="s">
        <v>28</v>
      </c>
      <c r="B8">
        <f>SUMIF(Companies!C:C, A8, Companies!D:D)</f>
        <v>541636</v>
      </c>
      <c r="C8">
        <f>SUMIF(Companies!C:C,A8,Companies!F:F)</f>
        <v>680100</v>
      </c>
      <c r="D8">
        <f>COUNTIF(Companies!C:C,A8)</f>
        <v>3</v>
      </c>
      <c r="E8" s="2">
        <f>AVERAGEIF(Companies!C:C,A8,Companies!E:E)</f>
        <v>0.14700000000000002</v>
      </c>
    </row>
    <row r="9" spans="1:5" x14ac:dyDescent="0.25">
      <c r="A9" t="s">
        <v>31</v>
      </c>
      <c r="B9">
        <f>SUMIF(Companies!C:C, A9, Companies!D:D)</f>
        <v>276711</v>
      </c>
      <c r="C9">
        <f>SUMIF(Companies!C:C,A9,Companies!F:F)</f>
        <v>48500</v>
      </c>
      <c r="D9">
        <f>COUNTIF(Companies!C:C,A9)</f>
        <v>1</v>
      </c>
      <c r="E9" s="2">
        <f>AVERAGEIF(Companies!C:C,A9,Companies!E:E)</f>
        <v>4.8000000000000001E-2</v>
      </c>
    </row>
    <row r="10" spans="1:5" x14ac:dyDescent="0.25">
      <c r="A10" t="s">
        <v>36</v>
      </c>
      <c r="B10">
        <f>SUMIF(Companies!C:C, A10, Companies!D:D)</f>
        <v>238587</v>
      </c>
      <c r="C10">
        <f>SUMIF(Companies!C:C,A10,Companies!F:F)</f>
        <v>41500</v>
      </c>
      <c r="D10">
        <f>COUNTIF(Companies!C:C,A10)</f>
        <v>1</v>
      </c>
      <c r="E10" s="2">
        <f>AVERAGEIF(Companies!C:C,A10,Companies!E:E)</f>
        <v>0.115</v>
      </c>
    </row>
    <row r="11" spans="1:5" x14ac:dyDescent="0.25">
      <c r="A11" t="s">
        <v>45</v>
      </c>
      <c r="B11">
        <f>SUMIF(Companies!C:C, A11, Companies!D:D)</f>
        <v>273386</v>
      </c>
      <c r="C11">
        <f>SUMIF(Companies!C:C,A11,Companies!F:F)</f>
        <v>137331</v>
      </c>
      <c r="D11">
        <f>COUNTIF(Companies!C:C,A11)</f>
        <v>2</v>
      </c>
      <c r="E11" s="2">
        <f>AVERAGEIF(Companies!C:C,A11,Companies!E:E)</f>
        <v>7.7499999999999999E-2</v>
      </c>
    </row>
    <row r="12" spans="1:5" x14ac:dyDescent="0.25">
      <c r="A12" t="s">
        <v>54</v>
      </c>
      <c r="B12">
        <f>SUMIF(Companies!C:C, A12, Companies!D:D)</f>
        <v>314792</v>
      </c>
      <c r="C12">
        <f>SUMIF(Companies!C:C,A12,Companies!F:F)</f>
        <v>340000</v>
      </c>
      <c r="D12">
        <f>COUNTIF(Companies!C:C,A12)</f>
        <v>2</v>
      </c>
      <c r="E12" s="2">
        <f>AVERAGEIF(Companies!C:C,A12,Companies!E:E)</f>
        <v>0.19650000000000001</v>
      </c>
    </row>
    <row r="13" spans="1:5" x14ac:dyDescent="0.25">
      <c r="A13" t="s">
        <v>63</v>
      </c>
      <c r="B13">
        <f>SUMIF(Companies!C:C, A13, Companies!D:D)</f>
        <v>154792</v>
      </c>
      <c r="C13">
        <f>SUMIF(Companies!C:C,A13,Companies!F:F)</f>
        <v>293723</v>
      </c>
      <c r="D13">
        <f>COUNTIF(Companies!C:C,A13)</f>
        <v>1</v>
      </c>
      <c r="E13" s="2">
        <f>AVERAGEIF(Companies!C:C,A13,Companies!E:E)</f>
        <v>0.217</v>
      </c>
    </row>
    <row r="14" spans="1:5" x14ac:dyDescent="0.25">
      <c r="A14" t="s">
        <v>70</v>
      </c>
      <c r="B14">
        <f>SUMIF(Companies!C:C, A14, Companies!D:D)</f>
        <v>312284</v>
      </c>
      <c r="C14">
        <f>SUMIF(Companies!C:C,A14,Companies!F:F)</f>
        <v>404800</v>
      </c>
      <c r="D14">
        <f>COUNTIF(Companies!C:C,A14)</f>
        <v>3</v>
      </c>
      <c r="E14" s="2">
        <f>AVERAGEIF(Companies!C:C,A14,Companies!E:E)</f>
        <v>3.7333333333333336E-2</v>
      </c>
    </row>
    <row r="15" spans="1:5" x14ac:dyDescent="0.25">
      <c r="A15" t="s">
        <v>72</v>
      </c>
      <c r="B15">
        <f>SUMIF(Companies!C:C, A15, Companies!D:D)</f>
        <v>491472</v>
      </c>
      <c r="C15">
        <f>SUMIF(Companies!C:C,A15,Companies!F:F)</f>
        <v>650500</v>
      </c>
      <c r="D15">
        <f>COUNTIF(Companies!C:C,A15)</f>
        <v>6</v>
      </c>
      <c r="E15" s="2">
        <f>AVERAGEIF(Companies!C:C,A15,Companies!E:E)</f>
        <v>9.1500000000000012E-2</v>
      </c>
    </row>
    <row r="16" spans="1:5" x14ac:dyDescent="0.25">
      <c r="A16" t="s">
        <v>75</v>
      </c>
      <c r="B16">
        <f>SUMIF(Companies!C:C, A16, Companies!D:D)</f>
        <v>927262</v>
      </c>
      <c r="C16">
        <f>SUMIF(Companies!C:C,A16,Companies!F:F)</f>
        <v>984775</v>
      </c>
      <c r="D16">
        <f>COUNTIF(Companies!C:C,A16)</f>
        <v>11</v>
      </c>
      <c r="E16" s="2">
        <f>AVERAGEIF(Companies!C:C,A16,Companies!E:E)</f>
        <v>0.17772727272727271</v>
      </c>
    </row>
    <row r="17" spans="1:5" x14ac:dyDescent="0.25">
      <c r="A17" t="s">
        <v>80</v>
      </c>
      <c r="B17">
        <f>SUMIF(Companies!C:C, A17, Companies!D:D)</f>
        <v>120741</v>
      </c>
      <c r="C17">
        <f>SUMIF(Companies!C:C,A17,Companies!F:F)</f>
        <v>160700</v>
      </c>
      <c r="D17">
        <f>COUNTIF(Companies!C:C,A17)</f>
        <v>1</v>
      </c>
      <c r="E17" s="2">
        <f>AVERAGEIF(Companies!C:C,A17,Companies!E:E)</f>
        <v>0.28499999999999998</v>
      </c>
    </row>
    <row r="18" spans="1:5" x14ac:dyDescent="0.25">
      <c r="A18" t="s">
        <v>83</v>
      </c>
      <c r="B18">
        <f>SUMIF(Companies!C:C, A18, Companies!D:D)</f>
        <v>389147</v>
      </c>
      <c r="C18">
        <f>SUMIF(Companies!C:C,A18,Companies!F:F)</f>
        <v>460382</v>
      </c>
      <c r="D18">
        <f>COUNTIF(Companies!C:C,A18)</f>
        <v>5</v>
      </c>
      <c r="E18" s="2">
        <f>AVERAGEIF(Companies!C:C,A18,Companies!E:E)</f>
        <v>0.1162</v>
      </c>
    </row>
    <row r="19" spans="1:5" x14ac:dyDescent="0.25">
      <c r="A19" t="s">
        <v>92</v>
      </c>
      <c r="B19">
        <f>SUMIF(Companies!C:C, A19, Companies!D:D)</f>
        <v>168788</v>
      </c>
      <c r="C19">
        <f>SUMIF(Companies!C:C,A19,Companies!F:F)</f>
        <v>64181</v>
      </c>
      <c r="D19">
        <f>COUNTIF(Companies!C:C,A19)</f>
        <v>2</v>
      </c>
      <c r="E19" s="2">
        <f>AVERAGEIF(Companies!C:C,A19,Companies!E:E)</f>
        <v>0.16400000000000001</v>
      </c>
    </row>
    <row r="20" spans="1:5" x14ac:dyDescent="0.25">
      <c r="A20" t="s">
        <v>96</v>
      </c>
      <c r="B20">
        <f>SUMIF(Companies!C:C, A20, Companies!D:D)</f>
        <v>193850</v>
      </c>
      <c r="C20">
        <f>SUMIF(Companies!C:C,A20,Companies!F:F)</f>
        <v>922949</v>
      </c>
      <c r="D20">
        <f>COUNTIF(Companies!C:C,A20)</f>
        <v>2</v>
      </c>
      <c r="E20" s="2">
        <f>AVERAGEIF(Companies!C:C,A20,Companies!E:E)</f>
        <v>7.2500000000000009E-2</v>
      </c>
    </row>
    <row r="21" spans="1:5" x14ac:dyDescent="0.25">
      <c r="A21" t="s">
        <v>112</v>
      </c>
      <c r="B21">
        <f>SUMIF(Companies!C:C, A21, Companies!D:D)</f>
        <v>86859</v>
      </c>
      <c r="C21">
        <f>SUMIF(Companies!C:C,A21,Companies!F:F)</f>
        <v>315000</v>
      </c>
      <c r="D21">
        <f>COUNTIF(Companies!C:C,A21)</f>
        <v>1</v>
      </c>
      <c r="E21" s="2">
        <f>AVERAGEIF(Companies!C:C,A21,Companies!E:E)</f>
        <v>8.6999999999999994E-2</v>
      </c>
    </row>
    <row r="22" spans="1:5" x14ac:dyDescent="0.25">
      <c r="A22" t="s">
        <v>117</v>
      </c>
      <c r="B22">
        <f>SUMIF(Companies!C:C, A22, Companies!D:D)</f>
        <v>82722</v>
      </c>
      <c r="C22">
        <f>SUMIF(Companies!C:C,A22,Companies!F:F)</f>
        <v>195800</v>
      </c>
      <c r="D22">
        <f>COUNTIF(Companies!C:C,A22)</f>
        <v>1</v>
      </c>
      <c r="E22" s="2">
        <f>AVERAGEIF(Companies!C:C,A22,Companies!E:E)</f>
        <v>0.22700000000000001</v>
      </c>
    </row>
    <row r="23" spans="1:5" x14ac:dyDescent="0.25">
      <c r="A23" t="s">
        <v>121</v>
      </c>
      <c r="B23">
        <f>SUMIF(Companies!C:C, A23, Companies!D:D)</f>
        <v>81462</v>
      </c>
      <c r="C23">
        <f>SUMIF(Companies!C:C,A23,Companies!F:F)</f>
        <v>127855</v>
      </c>
      <c r="D23">
        <f>COUNTIF(Companies!C:C,A23)</f>
        <v>1</v>
      </c>
      <c r="E23" s="2">
        <f>AVERAGEIF(Companies!C:C,A23,Companies!E:E)</f>
        <v>0.51400000000000001</v>
      </c>
    </row>
    <row r="24" spans="1:5" x14ac:dyDescent="0.25">
      <c r="A24" t="s">
        <v>124</v>
      </c>
      <c r="B24">
        <f>SUMIF(Companies!C:C, A24, Companies!D:D)</f>
        <v>80187</v>
      </c>
      <c r="C24">
        <f>SUMIF(Companies!C:C,A24,Companies!F:F)</f>
        <v>106000</v>
      </c>
      <c r="D24">
        <f>COUNTIF(Companies!C:C,A24)</f>
        <v>1</v>
      </c>
      <c r="E24" s="2">
        <f>AVERAGEIF(Companies!C:C,A24,Companies!E:E)</f>
        <v>5.2999999999999999E-2</v>
      </c>
    </row>
    <row r="25" spans="1:5" x14ac:dyDescent="0.25">
      <c r="A25" t="s">
        <v>126</v>
      </c>
      <c r="B25">
        <f>SUMIF(Companies!C:C, A25, Companies!D:D)</f>
        <v>78620</v>
      </c>
      <c r="C25">
        <f>SUMIF(Companies!C:C,A25,Companies!F:F)</f>
        <v>576000</v>
      </c>
      <c r="D25">
        <f>COUNTIF(Companies!C:C,A25)</f>
        <v>1</v>
      </c>
      <c r="E25" s="2">
        <f>AVERAGEIF(Companies!C:C,A25,Companies!E:E)</f>
        <v>0.02</v>
      </c>
    </row>
    <row r="26" spans="1:5" x14ac:dyDescent="0.25">
      <c r="A26" t="s">
        <v>134</v>
      </c>
      <c r="B26">
        <f>SUMIF(Companies!C:C, A26, Companies!D:D)</f>
        <v>68636</v>
      </c>
      <c r="C26">
        <f>SUMIF(Companies!C:C,A26,Companies!F:F)</f>
        <v>70510</v>
      </c>
      <c r="D26">
        <f>COUNTIF(Companies!C:C,A26)</f>
        <v>1</v>
      </c>
      <c r="E26" s="2">
        <f>AVERAGEIF(Companies!C:C,A26,Companies!E:E)</f>
        <v>0.33800000000000002</v>
      </c>
    </row>
    <row r="27" spans="1:5" x14ac:dyDescent="0.25">
      <c r="A27" t="s">
        <v>140</v>
      </c>
      <c r="B27">
        <f>SUMIF(Companies!C:C, A27, Companies!D:D)</f>
        <v>132592</v>
      </c>
      <c r="C27">
        <f>SUMIF(Companies!C:C,A27,Companies!F:F)</f>
        <v>272000</v>
      </c>
      <c r="D27">
        <f>COUNTIF(Companies!C:C,A27)</f>
        <v>2</v>
      </c>
      <c r="E27" s="2">
        <f>AVERAGEIF(Companies!C:C,A27,Companies!E:E)</f>
        <v>4.2500000000000003E-2</v>
      </c>
    </row>
    <row r="28" spans="1:5" x14ac:dyDescent="0.25">
      <c r="A28" t="s">
        <v>151</v>
      </c>
      <c r="B28">
        <f>SUMIF(Companies!C:C, A28, Companies!D:D)</f>
        <v>62344</v>
      </c>
      <c r="C28">
        <f>SUMIF(Companies!C:C,A28,Companies!F:F)</f>
        <v>28500</v>
      </c>
      <c r="D28">
        <f>COUNTIF(Companies!C:C,A28)</f>
        <v>1</v>
      </c>
      <c r="E28" s="2">
        <f>AVERAGEIF(Companies!C:C,A28,Companies!E:E)</f>
        <v>0.97199999999999998</v>
      </c>
    </row>
    <row r="29" spans="1:5" x14ac:dyDescent="0.25">
      <c r="A29" t="s">
        <v>160</v>
      </c>
      <c r="B29">
        <f>SUMIF(Companies!C:C, A29, Companies!D:D)</f>
        <v>59427</v>
      </c>
      <c r="C29">
        <f>SUMIF(Companies!C:C,A29,Companies!F:F)</f>
        <v>109100</v>
      </c>
      <c r="D29">
        <f>COUNTIF(Companies!C:C,A29)</f>
        <v>1</v>
      </c>
      <c r="E29" s="2">
        <f>AVERAGEIF(Companies!C:C,A29,Companies!E:E)</f>
        <v>0.16600000000000001</v>
      </c>
    </row>
    <row r="30" spans="1:5" x14ac:dyDescent="0.25">
      <c r="A30" t="s">
        <v>164</v>
      </c>
      <c r="B30">
        <f>SUMIF(Companies!C:C, A30, Companies!D:D)</f>
        <v>59043</v>
      </c>
      <c r="C30">
        <f>SUMIF(Companies!C:C,A30,Companies!F:F)</f>
        <v>5214</v>
      </c>
      <c r="D30">
        <f>COUNTIF(Companies!C:C,A30)</f>
        <v>1</v>
      </c>
      <c r="E30" s="2">
        <f>AVERAGEIF(Companies!C:C,A30,Companies!E:E)</f>
        <v>0.88400000000000001</v>
      </c>
    </row>
    <row r="31" spans="1:5" x14ac:dyDescent="0.25">
      <c r="A31" t="s">
        <v>167</v>
      </c>
      <c r="B31">
        <f>SUMIF(Companies!C:C, A31, Companies!D:D)</f>
        <v>265861</v>
      </c>
      <c r="C31">
        <f>SUMIF(Companies!C:C,A31,Companies!F:F)</f>
        <v>200563</v>
      </c>
      <c r="D31">
        <f>COUNTIF(Companies!C:C,A31)</f>
        <v>5</v>
      </c>
      <c r="E31" s="2">
        <f>AVERAGEIF(Companies!C:C,A31,Companies!E:E)</f>
        <v>6.7199999999999996E-2</v>
      </c>
    </row>
    <row r="32" spans="1:5" x14ac:dyDescent="0.25">
      <c r="A32" t="s">
        <v>173</v>
      </c>
      <c r="B32">
        <f>SUMIF(Companies!C:C, A32, Companies!D:D)</f>
        <v>56902</v>
      </c>
      <c r="C32">
        <f>SUMIF(Companies!C:C,A32,Companies!F:F)</f>
        <v>37800</v>
      </c>
      <c r="D32">
        <f>COUNTIF(Companies!C:C,A32)</f>
        <v>1</v>
      </c>
      <c r="E32" s="2">
        <f>AVERAGEIF(Companies!C:C,A32,Companies!E:E)</f>
        <v>3.5000000000000003E-2</v>
      </c>
    </row>
    <row r="33" spans="1:5" x14ac:dyDescent="0.25">
      <c r="A33" t="s">
        <v>177</v>
      </c>
      <c r="B33">
        <f>SUMIF(Companies!C:C, A33, Companies!D:D)</f>
        <v>107075</v>
      </c>
      <c r="C33">
        <f>SUMIF(Companies!C:C,A33,Companies!F:F)</f>
        <v>102091</v>
      </c>
      <c r="D33">
        <f>COUNTIF(Companies!C:C,A33)</f>
        <v>2</v>
      </c>
      <c r="E33" s="2">
        <f>AVERAGEIF(Companies!C:C,A33,Companies!E:E)</f>
        <v>0.17949999999999999</v>
      </c>
    </row>
    <row r="34" spans="1:5" x14ac:dyDescent="0.25">
      <c r="A34" t="s">
        <v>183</v>
      </c>
      <c r="B34">
        <f>SUMIF(Companies!C:C, A34, Companies!D:D)</f>
        <v>100476</v>
      </c>
      <c r="C34">
        <f>SUMIF(Companies!C:C,A34,Companies!F:F)</f>
        <v>176825</v>
      </c>
      <c r="D34">
        <f>COUNTIF(Companies!C:C,A34)</f>
        <v>2</v>
      </c>
      <c r="E34" s="2">
        <f>AVERAGEIF(Companies!C:C,A34,Companies!E:E)</f>
        <v>0.374</v>
      </c>
    </row>
    <row r="35" spans="1:5" x14ac:dyDescent="0.25">
      <c r="A35" t="s">
        <v>186</v>
      </c>
      <c r="B35">
        <f>SUMIF(Companies!C:C, A35, Companies!D:D)</f>
        <v>52577</v>
      </c>
      <c r="C35">
        <f>SUMIF(Companies!C:C,A35,Companies!F:F)</f>
        <v>82239</v>
      </c>
      <c r="D35">
        <f>COUNTIF(Companies!C:C,A35)</f>
        <v>1</v>
      </c>
      <c r="E35" s="2">
        <f>AVERAGEIF(Companies!C:C,A35,Companies!E:E)</f>
        <v>0.19400000000000001</v>
      </c>
    </row>
    <row r="36" spans="1:5" x14ac:dyDescent="0.25">
      <c r="A36" t="s">
        <v>189</v>
      </c>
      <c r="B36">
        <f>SUMIF(Companies!C:C, A36, Companies!D:D)</f>
        <v>51557</v>
      </c>
      <c r="C36">
        <f>SUMIF(Companies!C:C,A36,Companies!F:F)</f>
        <v>83300</v>
      </c>
      <c r="D36">
        <f>COUNTIF(Companies!C:C,A36)</f>
        <v>1</v>
      </c>
      <c r="E36" s="2">
        <f>AVERAGEIF(Companies!C:C,A36,Companies!E:E)</f>
        <v>3.5000000000000003E-2</v>
      </c>
    </row>
    <row r="37" spans="1:5" x14ac:dyDescent="0.25">
      <c r="A37" t="s">
        <v>196</v>
      </c>
      <c r="B37">
        <f>SUMIF(Companies!C:C, A37, Companies!D:D)</f>
        <v>144508</v>
      </c>
      <c r="C37">
        <f>SUMIF(Companies!C:C,A37,Companies!F:F)</f>
        <v>317495</v>
      </c>
      <c r="D37">
        <f>COUNTIF(Companies!C:C,A37)</f>
        <v>3</v>
      </c>
      <c r="E37" s="2">
        <f>AVERAGEIF(Companies!C:C,A37,Companies!E:E)</f>
        <v>0.71866666666666656</v>
      </c>
    </row>
    <row r="38" spans="1:5" x14ac:dyDescent="0.25">
      <c r="A38" t="s">
        <v>205</v>
      </c>
      <c r="B38">
        <f>SUMIF(Companies!C:C, A38, Companies!D:D)</f>
        <v>47194</v>
      </c>
      <c r="C38">
        <f>SUMIF(Companies!C:C,A38,Companies!F:F)</f>
        <v>10014</v>
      </c>
      <c r="D38">
        <f>COUNTIF(Companies!C:C,A38)</f>
        <v>1</v>
      </c>
      <c r="E38" s="2">
        <f>AVERAGEIF(Companies!C:C,A38,Companies!E:E)</f>
        <v>0.24299999999999999</v>
      </c>
    </row>
    <row r="39" spans="1:5" x14ac:dyDescent="0.25">
      <c r="A39" t="s">
        <v>212</v>
      </c>
      <c r="B39">
        <f>SUMIF(Companies!C:C, A39, Companies!D:D)</f>
        <v>46710</v>
      </c>
      <c r="C39">
        <f>SUMIF(Companies!C:C,A39,Companies!F:F)</f>
        <v>79100</v>
      </c>
      <c r="D39">
        <f>COUNTIF(Companies!C:C,A39)</f>
        <v>1</v>
      </c>
      <c r="E39" s="2">
        <f>AVERAGEIF(Companies!C:C,A39,Companies!E:E)</f>
        <v>4.9000000000000002E-2</v>
      </c>
    </row>
    <row r="40" spans="1:5" x14ac:dyDescent="0.25">
      <c r="A40" t="s">
        <v>219</v>
      </c>
      <c r="B40">
        <f>SUMIF(Companies!C:C, A40, Companies!D:D)</f>
        <v>44915</v>
      </c>
      <c r="C40">
        <f>SUMIF(Companies!C:C,A40,Companies!F:F)</f>
        <v>130000</v>
      </c>
      <c r="D40">
        <f>COUNTIF(Companies!C:C,A40)</f>
        <v>1</v>
      </c>
      <c r="E40" s="2">
        <f>AVERAGEIF(Companies!C:C,A40,Companies!E:E)</f>
        <v>0.14499999999999999</v>
      </c>
    </row>
  </sheetData>
  <conditionalFormatting sqref="B2:B40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{AC62A8AB-114B-41E9-B302-0E295F20022D}</x14:id>
        </ext>
      </extLst>
    </cfRule>
  </conditionalFormatting>
  <conditionalFormatting sqref="C2:C4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40">
    <cfRule type="iconSet" priority="2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E2:E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62A8AB-114B-41E9-B302-0E295F2002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ED5-16C0-4FF3-9BE1-973D51FF402B}">
  <dimension ref="A1:L15"/>
  <sheetViews>
    <sheetView workbookViewId="0">
      <selection activeCell="C1" sqref="C1"/>
    </sheetView>
  </sheetViews>
  <sheetFormatPr defaultRowHeight="15" x14ac:dyDescent="0.25"/>
  <cols>
    <col min="1" max="1" width="16.5703125" bestFit="1" customWidth="1"/>
    <col min="2" max="2" width="19.7109375" bestFit="1" customWidth="1"/>
    <col min="6" max="6" width="16.5703125" bestFit="1" customWidth="1"/>
    <col min="7" max="7" width="22.28515625" bestFit="1" customWidth="1"/>
    <col min="11" max="11" width="16.5703125" bestFit="1" customWidth="1"/>
    <col min="12" max="12" width="23.140625" bestFit="1" customWidth="1"/>
  </cols>
  <sheetData>
    <row r="1" spans="1:12" x14ac:dyDescent="0.25">
      <c r="A1" s="3" t="s">
        <v>227</v>
      </c>
      <c r="B1" s="4" t="str">
        <f>VLOOKUP(4, Companies!A2:G101,2, FALSE )</f>
        <v>Apple</v>
      </c>
      <c r="F1" s="9" t="s">
        <v>227</v>
      </c>
      <c r="G1" s="10" t="str">
        <f>VLOOKUP(50, Companies!A2:G101,2, FALSE )</f>
        <v>Tesla</v>
      </c>
      <c r="K1" s="7" t="s">
        <v>227</v>
      </c>
      <c r="L1" s="8" t="str">
        <f>VLOOKUP(23, Companies!A2:G101,2, FALSE )</f>
        <v>JPMorgan Chase</v>
      </c>
    </row>
    <row r="2" spans="1:12" x14ac:dyDescent="0.25">
      <c r="A2" s="3" t="s">
        <v>228</v>
      </c>
      <c r="B2" s="4" t="str">
        <f>VLOOKUP(4, Companies!A2:G101,3, FALSE )</f>
        <v>Electronics industry</v>
      </c>
      <c r="F2" s="9" t="s">
        <v>228</v>
      </c>
      <c r="G2" s="10" t="str">
        <f>VLOOKUP(50, Companies!A2:G101,3, FALSE )</f>
        <v>Automotive and energy</v>
      </c>
      <c r="K2" s="7" t="s">
        <v>228</v>
      </c>
      <c r="L2" s="8" t="str">
        <f>VLOOKUP(23, Companies!A2:G101,3, FALSE )</f>
        <v>Financial services</v>
      </c>
    </row>
    <row r="3" spans="1:12" x14ac:dyDescent="0.25">
      <c r="A3" s="3" t="s">
        <v>226</v>
      </c>
      <c r="B3" s="4">
        <f>VLOOKUP(4, Companies!A2:G101,4, FALSE )</f>
        <v>394328</v>
      </c>
      <c r="F3" s="9" t="s">
        <v>226</v>
      </c>
      <c r="G3" s="10">
        <f>VLOOKUP(50, Companies!A2:G101,4, FALSE )</f>
        <v>81462</v>
      </c>
      <c r="K3" s="7" t="s">
        <v>226</v>
      </c>
      <c r="L3" s="8">
        <f>VLOOKUP(23, Companies!A2:G101,4, FALSE )</f>
        <v>154792</v>
      </c>
    </row>
    <row r="4" spans="1:12" x14ac:dyDescent="0.25">
      <c r="A4" s="3" t="s">
        <v>229</v>
      </c>
      <c r="B4" s="4">
        <f>VLOOKUP(4, Companies!A1:G101,5, FALSE )</f>
        <v>7.8E-2</v>
      </c>
      <c r="F4" s="9" t="s">
        <v>229</v>
      </c>
      <c r="G4" s="10">
        <f>VLOOKUP(50, Companies!A2:G101,5, FALSE )</f>
        <v>0.51400000000000001</v>
      </c>
      <c r="K4" s="7" t="s">
        <v>229</v>
      </c>
      <c r="L4" s="8">
        <f>VLOOKUP(23, Companies!A2:G101,5, FALSE )</f>
        <v>0.217</v>
      </c>
    </row>
    <row r="5" spans="1:12" x14ac:dyDescent="0.25">
      <c r="A5" s="3" t="s">
        <v>230</v>
      </c>
      <c r="B5" s="4">
        <f>VLOOKUP(4, Companies!A2:G101,6, FALSE )</f>
        <v>164000</v>
      </c>
      <c r="F5" s="9" t="s">
        <v>230</v>
      </c>
      <c r="G5" s="10">
        <f>VLOOKUP(50, Companies!A2:G101,6, FALSE )</f>
        <v>127855</v>
      </c>
      <c r="K5" s="7" t="s">
        <v>230</v>
      </c>
      <c r="L5" s="8">
        <f>VLOOKUP(23, Companies!A2:G101,6, FALSE )</f>
        <v>293723</v>
      </c>
    </row>
    <row r="6" spans="1:12" x14ac:dyDescent="0.25">
      <c r="A6" s="3" t="s">
        <v>231</v>
      </c>
      <c r="B6" s="4" t="str">
        <f>VLOOKUP(4, Companies!A2:G101,7, FALSE )</f>
        <v>Cupertino, California</v>
      </c>
      <c r="F6" s="9" t="s">
        <v>231</v>
      </c>
      <c r="G6" s="10" t="str">
        <f>VLOOKUP(50, Companies!A2:G101,7, FALSE )</f>
        <v>Austin, Texas</v>
      </c>
      <c r="K6" s="7" t="s">
        <v>231</v>
      </c>
      <c r="L6" s="8" t="str">
        <f>VLOOKUP(23, Companies!A2:G101,7, FALSE )</f>
        <v>New York City, New York</v>
      </c>
    </row>
    <row r="10" spans="1:12" x14ac:dyDescent="0.25">
      <c r="A10" s="11" t="s">
        <v>227</v>
      </c>
      <c r="B10" s="12" t="str">
        <f>VLOOKUP(34, Companies!A2:G101,2, FALSE )</f>
        <v>Dell Technologies</v>
      </c>
      <c r="F10" s="5" t="s">
        <v>227</v>
      </c>
      <c r="G10" s="6" t="str">
        <f>VLOOKUP(78, Companies!A2:G101,2, FALSE )</f>
        <v>AIG</v>
      </c>
      <c r="K10" s="13" t="s">
        <v>227</v>
      </c>
      <c r="L10" s="14" t="str">
        <f>VLOOKUP(64, Companies!A2:G101,2, FALSE )</f>
        <v>Intel</v>
      </c>
    </row>
    <row r="11" spans="1:12" x14ac:dyDescent="0.25">
      <c r="A11" s="11" t="s">
        <v>228</v>
      </c>
      <c r="B11" s="12" t="str">
        <f>VLOOKUP(34, Companies!A2:G101,3, FALSE )</f>
        <v>Technology</v>
      </c>
      <c r="F11" s="5" t="s">
        <v>228</v>
      </c>
      <c r="G11" s="6" t="str">
        <f>VLOOKUP(78, Companies!A2:G101,3, FALSE )</f>
        <v>Insurance</v>
      </c>
      <c r="K11" s="13" t="s">
        <v>228</v>
      </c>
      <c r="L11" s="14" t="str">
        <f>VLOOKUP(64, Companies!A2:G101,3, FALSE )</f>
        <v>Technology</v>
      </c>
    </row>
    <row r="12" spans="1:12" x14ac:dyDescent="0.25">
      <c r="A12" s="11" t="s">
        <v>226</v>
      </c>
      <c r="B12" s="12">
        <f>VLOOKUP(34, Companies!A2:G101,4, FALSE )</f>
        <v>102301</v>
      </c>
      <c r="F12" s="5" t="s">
        <v>226</v>
      </c>
      <c r="G12" s="6">
        <f>VLOOKUP(78, Companies!A2:G101,4, FALSE )</f>
        <v>56437</v>
      </c>
      <c r="K12" s="13" t="s">
        <v>226</v>
      </c>
      <c r="L12" s="14">
        <f>VLOOKUP(64, Companies!A2:G101,4, FALSE )</f>
        <v>63054</v>
      </c>
    </row>
    <row r="13" spans="1:12" x14ac:dyDescent="0.25">
      <c r="A13" s="11" t="s">
        <v>229</v>
      </c>
      <c r="B13" s="12">
        <f>VLOOKUP(34, Companies!A2:G101,5, FALSE )</f>
        <v>4.3999999999999997E-2</v>
      </c>
      <c r="F13" s="5" t="s">
        <v>229</v>
      </c>
      <c r="G13" s="6">
        <f>VLOOKUP(78, Companies!A2:G101,5, FALSE )</f>
        <v>8.4000000000000005E-2</v>
      </c>
      <c r="K13" s="13" t="s">
        <v>229</v>
      </c>
      <c r="L13" s="14">
        <f>VLOOKUP(64, Companies!A2:G101,5, FALSE )</f>
        <v>0.20100000000000001</v>
      </c>
    </row>
    <row r="14" spans="1:12" x14ac:dyDescent="0.25">
      <c r="A14" s="11" t="s">
        <v>230</v>
      </c>
      <c r="B14" s="12">
        <f>VLOOKUP(34, Companies!A2:G101,6, FALSE )</f>
        <v>133000</v>
      </c>
      <c r="F14" s="5" t="s">
        <v>230</v>
      </c>
      <c r="G14" s="6">
        <f>VLOOKUP(78, Companies!A2:G101,6, FALSE )</f>
        <v>26200</v>
      </c>
      <c r="K14" s="13" t="s">
        <v>230</v>
      </c>
      <c r="L14" s="14">
        <f>VLOOKUP(64, Companies!A2:G101,6, FALSE )</f>
        <v>131900</v>
      </c>
    </row>
    <row r="15" spans="1:12" x14ac:dyDescent="0.25">
      <c r="A15" s="11" t="s">
        <v>231</v>
      </c>
      <c r="B15" s="12" t="str">
        <f>VLOOKUP(34, Companies!A2:G101,7, FALSE )</f>
        <v>Round Rock, Texas</v>
      </c>
      <c r="F15" s="5" t="s">
        <v>231</v>
      </c>
      <c r="G15" s="6" t="str">
        <f>VLOOKUP(78, Companies!A2:G101,7, FALSE )</f>
        <v>New York City, New York</v>
      </c>
      <c r="K15" s="13" t="s">
        <v>231</v>
      </c>
      <c r="L15" s="14" t="str">
        <f>VLOOKUP(64, Companies!A2:G101,7, FALSE )</f>
        <v>Santa Clara, California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Conditional Formating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 Gerontatis</cp:lastModifiedBy>
  <dcterms:created xsi:type="dcterms:W3CDTF">2024-09-05T22:02:12Z</dcterms:created>
  <dcterms:modified xsi:type="dcterms:W3CDTF">2024-09-05T22:04:49Z</dcterms:modified>
</cp:coreProperties>
</file>