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08c0e69345d0a3a1/Flames/"/>
    </mc:Choice>
  </mc:AlternateContent>
  <xr:revisionPtr revIDLastSave="9594" documentId="8_{B5E2534A-CE6D-4E92-BA57-8A73CA7A473A}" xr6:coauthVersionLast="47" xr6:coauthVersionMax="47" xr10:uidLastSave="{44CA6765-9619-489D-BD1B-72F815890EC6}"/>
  <bookViews>
    <workbookView xWindow="-120" yWindow="-120" windowWidth="28215" windowHeight="15840" firstSheet="2" activeTab="6" xr2:uid="{00000000-000D-0000-FFFF-FFFF00000000}"/>
  </bookViews>
  <sheets>
    <sheet name="BOWLING - HALL OF FAME old" sheetId="8" state="hidden" r:id="rId1"/>
    <sheet name="BATTING - HALL OF FAME - Old" sheetId="7" state="hidden" r:id="rId2"/>
    <sheet name="SQUAD" sheetId="12" r:id="rId3"/>
    <sheet name="BATTING - HALL OF FAME" sheetId="9" r:id="rId4"/>
    <sheet name="BOWLING - HALL OF FAME" sheetId="11" r:id="rId5"/>
    <sheet name="20-Overs" sheetId="1" r:id="rId6"/>
    <sheet name="Database - 20 Overs" sheetId="2" r:id="rId7"/>
    <sheet name="Economy Per Match - 20 overs" sheetId="6" r:id="rId8"/>
    <sheet name="4050-Overs" sheetId="3" r:id="rId9"/>
    <sheet name="Database - 4050 Overs" sheetId="4" r:id="rId10"/>
    <sheet name="Sheet1" sheetId="14" r:id="rId11"/>
    <sheet name="4050-Overs - old" sheetId="5" r:id="rId12"/>
    <sheet name="Do not Change" sheetId="13" r:id="rId13"/>
  </sheets>
  <definedNames>
    <definedName name="_xlnm._FilterDatabase" localSheetId="5" hidden="1">'20-Overs'!$B$8:$Z$26</definedName>
    <definedName name="_xlnm._FilterDatabase" localSheetId="8" hidden="1">'4050-Overs'!$C$5:$AA$23</definedName>
    <definedName name="_xlnm._FilterDatabase" localSheetId="3" hidden="1">'BATTING - HALL OF FAME'!#REF!</definedName>
    <definedName name="_xlnm._FilterDatabase" localSheetId="1" hidden="1">'BATTING - HALL OF FAME - Old'!#REF!</definedName>
    <definedName name="_xlnm._FilterDatabase" localSheetId="4" hidden="1">'BOWLING - HALL OF FAME'!#REF!</definedName>
    <definedName name="_xlnm._FilterDatabase" localSheetId="6" hidden="1">'Database - 20 Overs'!$A$2:$ACS$101</definedName>
    <definedName name="_xlnm._FilterDatabase" localSheetId="2" hidden="1">SQUAD!$B$6:$F$20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4" l="1"/>
  <c r="C7" i="14"/>
  <c r="A8" i="14"/>
  <c r="B7" i="14"/>
  <c r="A7" i="14"/>
  <c r="D75" i="14"/>
  <c r="C75" i="14"/>
  <c r="D9" i="14"/>
  <c r="C9" i="14"/>
  <c r="D31" i="14"/>
  <c r="C31" i="14"/>
  <c r="D18" i="14"/>
  <c r="C18" i="14"/>
  <c r="C32" i="2"/>
  <c r="C28" i="2"/>
  <c r="C26" i="2"/>
  <c r="C25" i="2"/>
  <c r="C23" i="2"/>
  <c r="C35" i="2"/>
  <c r="D12" i="14"/>
  <c r="A3" i="14"/>
  <c r="A4" i="14"/>
  <c r="A5" i="14"/>
  <c r="A6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C12" i="14"/>
  <c r="B11" i="14"/>
  <c r="D11" i="14"/>
  <c r="C3" i="2"/>
  <c r="C55" i="2"/>
  <c r="C54" i="2"/>
  <c r="C4" i="2"/>
  <c r="C20" i="2"/>
  <c r="C49" i="2"/>
  <c r="C52" i="2"/>
  <c r="C56" i="2"/>
  <c r="C17" i="2"/>
  <c r="C18" i="2"/>
  <c r="C19" i="2"/>
  <c r="C21" i="2"/>
  <c r="C22" i="2"/>
  <c r="C24" i="2"/>
  <c r="C53" i="2"/>
  <c r="C51" i="2"/>
  <c r="C50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4" i="2"/>
  <c r="C33" i="2"/>
  <c r="C31" i="2"/>
  <c r="C30" i="2"/>
  <c r="C29" i="2"/>
  <c r="C27" i="2"/>
  <c r="C16" i="2"/>
  <c r="C15" i="2"/>
  <c r="C14" i="2"/>
  <c r="C13" i="2"/>
  <c r="C12" i="2"/>
  <c r="C11" i="2"/>
  <c r="C10" i="2"/>
  <c r="C9" i="2"/>
  <c r="C8" i="2"/>
  <c r="C7" i="2"/>
  <c r="C6" i="2"/>
  <c r="C5" i="2"/>
  <c r="B13" i="14"/>
  <c r="C13" i="14"/>
  <c r="ACO4" i="2"/>
  <c r="ACJ4" i="2"/>
  <c r="ACE4" i="2"/>
  <c r="ABT4" i="2" s="1"/>
  <c r="ABZ4" i="2"/>
  <c r="ABS4" i="2"/>
  <c r="FK4" i="2"/>
  <c r="FK20" i="2"/>
  <c r="FK49" i="2"/>
  <c r="FK52" i="2"/>
  <c r="FK56" i="2"/>
  <c r="IM4" i="2"/>
  <c r="JG54" i="2"/>
  <c r="JG4" i="2"/>
  <c r="JG20" i="2"/>
  <c r="JG49" i="2"/>
  <c r="JG52" i="2"/>
  <c r="JG56" i="2"/>
  <c r="KS4" i="2"/>
  <c r="KS20" i="2"/>
  <c r="KS49" i="2"/>
  <c r="KS52" i="2"/>
  <c r="KS56" i="2"/>
  <c r="KS17" i="2"/>
  <c r="KS18" i="2"/>
  <c r="KS19" i="2"/>
  <c r="KS21" i="2"/>
  <c r="KS22" i="2"/>
  <c r="KS24" i="2"/>
  <c r="KS53" i="2"/>
  <c r="KS51" i="2"/>
  <c r="KS50" i="2"/>
  <c r="KS48" i="2"/>
  <c r="KS47" i="2"/>
  <c r="KS46" i="2"/>
  <c r="KS45" i="2"/>
  <c r="KS44" i="2"/>
  <c r="KS43" i="2"/>
  <c r="KS42" i="2"/>
  <c r="KS41" i="2"/>
  <c r="KS40" i="2"/>
  <c r="KS39" i="2"/>
  <c r="KS38" i="2"/>
  <c r="KS37" i="2"/>
  <c r="KS36" i="2"/>
  <c r="KS34" i="2"/>
  <c r="KS33" i="2"/>
  <c r="KS31" i="2"/>
  <c r="KS30" i="2"/>
  <c r="KS29" i="2"/>
  <c r="IA4" i="2"/>
  <c r="EY4" i="2"/>
  <c r="ACO20" i="2"/>
  <c r="ACJ20" i="2"/>
  <c r="ACE20" i="2"/>
  <c r="ABT20" i="2" s="1"/>
  <c r="ABZ20" i="2"/>
  <c r="ABS20" i="2"/>
  <c r="IM20" i="2"/>
  <c r="IM49" i="2"/>
  <c r="IM52" i="2"/>
  <c r="IM56" i="2"/>
  <c r="IM17" i="2"/>
  <c r="IM18" i="2"/>
  <c r="IM19" i="2"/>
  <c r="IM21" i="2"/>
  <c r="IM22" i="2"/>
  <c r="IM24" i="2"/>
  <c r="IM53" i="2"/>
  <c r="IM51" i="2"/>
  <c r="IM50" i="2"/>
  <c r="IM48" i="2"/>
  <c r="IM47" i="2"/>
  <c r="IM46" i="2"/>
  <c r="IM45" i="2"/>
  <c r="IM44" i="2"/>
  <c r="IM43" i="2"/>
  <c r="IM42" i="2"/>
  <c r="IA20" i="2"/>
  <c r="EE4" i="2"/>
  <c r="EE20" i="2"/>
  <c r="EE49" i="2"/>
  <c r="EE52" i="2"/>
  <c r="EE56" i="2"/>
  <c r="ACO49" i="2"/>
  <c r="ACJ49" i="2"/>
  <c r="ACJ52" i="2"/>
  <c r="ABS49" i="2"/>
  <c r="ACE49" i="2"/>
  <c r="ABT49" i="2" s="1"/>
  <c r="ABY49" i="2"/>
  <c r="ABZ49" i="2"/>
  <c r="SK20" i="2"/>
  <c r="SK49" i="2"/>
  <c r="SK52" i="2"/>
  <c r="SK56" i="2"/>
  <c r="SK17" i="2"/>
  <c r="HS54" i="2"/>
  <c r="HS4" i="2"/>
  <c r="HS20" i="2"/>
  <c r="HS49" i="2"/>
  <c r="HS52" i="2"/>
  <c r="HS56" i="2"/>
  <c r="ABQ20" i="2"/>
  <c r="ABQ49" i="2"/>
  <c r="ABQ52" i="2"/>
  <c r="ABQ56" i="2"/>
  <c r="DK54" i="2"/>
  <c r="DK4" i="2"/>
  <c r="DK20" i="2"/>
  <c r="DK49" i="2"/>
  <c r="DK52" i="2"/>
  <c r="DK56" i="2"/>
  <c r="JO49" i="2"/>
  <c r="HG23" i="2"/>
  <c r="HG35" i="2"/>
  <c r="HG55" i="2"/>
  <c r="HG54" i="2"/>
  <c r="HG4" i="2"/>
  <c r="HG20" i="2"/>
  <c r="HG49" i="2"/>
  <c r="HG52" i="2"/>
  <c r="HG56" i="2"/>
  <c r="ABE20" i="2"/>
  <c r="ABE49" i="2"/>
  <c r="ABE52" i="2"/>
  <c r="ABE56" i="2"/>
  <c r="QK23" i="2"/>
  <c r="QK35" i="2"/>
  <c r="QK55" i="2"/>
  <c r="QK54" i="2"/>
  <c r="QK4" i="2"/>
  <c r="QK20" i="2"/>
  <c r="QK49" i="2"/>
  <c r="QK52" i="2"/>
  <c r="QK56" i="2"/>
  <c r="ACO56" i="2"/>
  <c r="ACJ56" i="2"/>
  <c r="ACE56" i="2"/>
  <c r="ABT56" i="2" s="1"/>
  <c r="ABY56" i="2"/>
  <c r="ABZ56" i="2"/>
  <c r="ABS56" i="2"/>
  <c r="XU56" i="2"/>
  <c r="XI56" i="2"/>
  <c r="WO56" i="2"/>
  <c r="VM56" i="2"/>
  <c r="VA56" i="2"/>
  <c r="RY56" i="2"/>
  <c r="MO56" i="2"/>
  <c r="MG56" i="2"/>
  <c r="LU56" i="2"/>
  <c r="LM56" i="2"/>
  <c r="LA56" i="2"/>
  <c r="KA56" i="2"/>
  <c r="JO56" i="2"/>
  <c r="GY56" i="2"/>
  <c r="GM56" i="2"/>
  <c r="BC56" i="2"/>
  <c r="AI56" i="2"/>
  <c r="O56" i="2"/>
  <c r="ABV55" i="2"/>
  <c r="ABV54" i="2"/>
  <c r="ACE17" i="2"/>
  <c r="ABT17" i="2" s="1"/>
  <c r="ABT52" i="2"/>
  <c r="ABT54" i="2"/>
  <c r="ABT55" i="2"/>
  <c r="ABS63" i="2"/>
  <c r="ABS62" i="2"/>
  <c r="ABS61" i="2"/>
  <c r="ABS59" i="2"/>
  <c r="ABS57" i="2"/>
  <c r="ABS26" i="2"/>
  <c r="ABS52" i="2"/>
  <c r="XU23" i="2"/>
  <c r="XU35" i="2"/>
  <c r="XI55" i="2"/>
  <c r="XI54" i="2"/>
  <c r="XI4" i="2"/>
  <c r="XI20" i="2"/>
  <c r="XI49" i="2"/>
  <c r="XI52" i="2"/>
  <c r="LU28" i="2"/>
  <c r="LU26" i="2"/>
  <c r="LU25" i="2"/>
  <c r="LU23" i="2"/>
  <c r="LU35" i="2"/>
  <c r="LU55" i="2"/>
  <c r="LU54" i="2"/>
  <c r="LU4" i="2"/>
  <c r="LU20" i="2"/>
  <c r="LU49" i="2"/>
  <c r="LU52" i="2"/>
  <c r="LU17" i="2"/>
  <c r="LU18" i="2"/>
  <c r="LU19" i="2"/>
  <c r="LU21" i="2"/>
  <c r="LU22" i="2"/>
  <c r="LU24" i="2"/>
  <c r="LU53" i="2"/>
  <c r="LU51" i="2"/>
  <c r="LU50" i="2"/>
  <c r="LU48" i="2"/>
  <c r="LU47" i="2"/>
  <c r="LU46" i="2"/>
  <c r="LU45" i="2"/>
  <c r="LU44" i="2"/>
  <c r="LU43" i="2"/>
  <c r="LU42" i="2"/>
  <c r="LU41" i="2"/>
  <c r="MG55" i="2"/>
  <c r="MG54" i="2"/>
  <c r="MG4" i="2"/>
  <c r="MG20" i="2"/>
  <c r="MG49" i="2"/>
  <c r="MG52" i="2"/>
  <c r="MG17" i="2"/>
  <c r="MG18" i="2"/>
  <c r="LM23" i="2"/>
  <c r="LM35" i="2"/>
  <c r="LA55" i="2"/>
  <c r="LA54" i="2"/>
  <c r="LA4" i="2"/>
  <c r="LA20" i="2"/>
  <c r="LA49" i="2"/>
  <c r="LA52" i="2"/>
  <c r="KA26" i="2"/>
  <c r="KA25" i="2"/>
  <c r="KA23" i="2"/>
  <c r="KA35" i="2"/>
  <c r="GM35" i="2"/>
  <c r="VM55" i="2"/>
  <c r="VM54" i="2"/>
  <c r="VM4" i="2"/>
  <c r="VM20" i="2"/>
  <c r="VM49" i="2"/>
  <c r="VM52" i="2"/>
  <c r="VA55" i="2"/>
  <c r="VA54" i="2"/>
  <c r="VA4" i="2"/>
  <c r="VA20" i="2"/>
  <c r="VA49" i="2"/>
  <c r="VA52" i="2"/>
  <c r="WO55" i="2"/>
  <c r="WO54" i="2"/>
  <c r="WO4" i="2"/>
  <c r="WO20" i="2"/>
  <c r="WO49" i="2"/>
  <c r="WO52" i="2"/>
  <c r="AI28" i="2"/>
  <c r="AI26" i="2"/>
  <c r="AI25" i="2"/>
  <c r="AI23" i="2"/>
  <c r="AI35" i="2"/>
  <c r="AI55" i="2"/>
  <c r="O55" i="2"/>
  <c r="O54" i="2"/>
  <c r="O4" i="2"/>
  <c r="O20" i="2"/>
  <c r="O49" i="2"/>
  <c r="O52" i="2"/>
  <c r="RY55" i="2"/>
  <c r="RY54" i="2"/>
  <c r="RY4" i="2"/>
  <c r="RY20" i="2"/>
  <c r="RY49" i="2"/>
  <c r="RY52" i="2"/>
  <c r="RY17" i="2"/>
  <c r="BC26" i="2"/>
  <c r="BC25" i="2"/>
  <c r="BC23" i="2"/>
  <c r="BC35" i="2"/>
  <c r="AU54" i="2"/>
  <c r="AU4" i="2"/>
  <c r="AU20" i="2"/>
  <c r="AU49" i="2"/>
  <c r="AU52" i="2"/>
  <c r="AL55" i="2"/>
  <c r="AU55" i="2"/>
  <c r="GY35" i="2"/>
  <c r="GY55" i="2"/>
  <c r="GY54" i="2"/>
  <c r="GY4" i="2"/>
  <c r="GY20" i="2"/>
  <c r="GY49" i="2"/>
  <c r="GY52" i="2"/>
  <c r="KA55" i="2"/>
  <c r="KA54" i="2"/>
  <c r="KA4" i="2"/>
  <c r="KA20" i="2"/>
  <c r="XU55" i="2"/>
  <c r="LM55" i="2"/>
  <c r="GM55" i="2"/>
  <c r="GM54" i="2"/>
  <c r="GM4" i="2"/>
  <c r="GM20" i="2"/>
  <c r="GM49" i="2"/>
  <c r="GM52" i="2"/>
  <c r="FS55" i="2"/>
  <c r="BC55" i="2"/>
  <c r="LM54" i="2"/>
  <c r="LM4" i="2"/>
  <c r="LM20" i="2"/>
  <c r="LM49" i="2"/>
  <c r="XU54" i="2"/>
  <c r="XU4" i="2"/>
  <c r="XU20" i="2"/>
  <c r="XU49" i="2"/>
  <c r="XU52" i="2"/>
  <c r="JO54" i="2"/>
  <c r="JO4" i="2"/>
  <c r="JO20" i="2"/>
  <c r="JO52" i="2"/>
  <c r="AI54" i="2"/>
  <c r="AI4" i="2"/>
  <c r="AI20" i="2"/>
  <c r="AI49" i="2"/>
  <c r="AI52" i="2"/>
  <c r="FS54" i="2"/>
  <c r="FS4" i="2"/>
  <c r="FS20" i="2"/>
  <c r="FS49" i="2"/>
  <c r="FS52" i="2"/>
  <c r="FS17" i="2"/>
  <c r="BC54" i="2"/>
  <c r="BC4" i="2"/>
  <c r="BC20" i="2"/>
  <c r="BC49" i="2"/>
  <c r="BC17" i="2"/>
  <c r="LM52" i="2"/>
  <c r="BC52" i="2"/>
  <c r="ABY21" i="2"/>
  <c r="ABZ21" i="2"/>
  <c r="AA27" i="2"/>
  <c r="AA29" i="2"/>
  <c r="AA30" i="2"/>
  <c r="AA31" i="2"/>
  <c r="AA33" i="2"/>
  <c r="AA34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50" i="2"/>
  <c r="AA51" i="2"/>
  <c r="AA53" i="2"/>
  <c r="AA24" i="2"/>
  <c r="AA22" i="2"/>
  <c r="AA21" i="2"/>
  <c r="AA19" i="2"/>
  <c r="HG43" i="2"/>
  <c r="HS43" i="2"/>
  <c r="JO24" i="2"/>
  <c r="HJ24" i="2"/>
  <c r="IU24" i="2"/>
  <c r="PQ24" i="2"/>
  <c r="ABY19" i="2"/>
  <c r="ABZ19" i="2"/>
  <c r="MO59" i="2"/>
  <c r="MO58" i="2"/>
  <c r="MO57" i="2"/>
  <c r="MO32" i="2"/>
  <c r="MO28" i="2"/>
  <c r="MO26" i="2"/>
  <c r="MO25" i="2"/>
  <c r="MO23" i="2"/>
  <c r="MO35" i="2"/>
  <c r="MO55" i="2"/>
  <c r="MO54" i="2"/>
  <c r="MO4" i="2"/>
  <c r="MO20" i="2"/>
  <c r="MO49" i="2"/>
  <c r="MO52" i="2"/>
  <c r="MO17" i="2"/>
  <c r="MO18" i="2"/>
  <c r="MO19" i="2"/>
  <c r="MO21" i="2"/>
  <c r="MO22" i="2"/>
  <c r="MO24" i="2"/>
  <c r="MO53" i="2"/>
  <c r="MO51" i="2"/>
  <c r="MO50" i="2"/>
  <c r="MO48" i="2"/>
  <c r="MO47" i="2"/>
  <c r="MO46" i="2"/>
  <c r="MO45" i="2"/>
  <c r="MO44" i="2"/>
  <c r="MO43" i="2"/>
  <c r="MO42" i="2"/>
  <c r="MO41" i="2"/>
  <c r="MO40" i="2"/>
  <c r="MO39" i="2"/>
  <c r="MO38" i="2"/>
  <c r="MO37" i="2"/>
  <c r="MO36" i="2"/>
  <c r="MO34" i="2"/>
  <c r="MO33" i="2"/>
  <c r="MO31" i="2"/>
  <c r="MO30" i="2"/>
  <c r="MO29" i="2"/>
  <c r="MO27" i="2"/>
  <c r="MO16" i="2"/>
  <c r="MO15" i="2"/>
  <c r="MO14" i="2"/>
  <c r="MO13" i="2"/>
  <c r="MO12" i="2"/>
  <c r="MO11" i="2"/>
  <c r="MO10" i="2"/>
  <c r="MO9" i="2"/>
  <c r="MO8" i="2"/>
  <c r="MO7" i="2"/>
  <c r="MO6" i="2"/>
  <c r="F9" i="1"/>
  <c r="B3" i="11"/>
  <c r="VD51" i="2"/>
  <c r="VM51" i="2"/>
  <c r="ACI18" i="2"/>
  <c r="ACJ18" i="2"/>
  <c r="ABS17" i="2"/>
  <c r="ABS19" i="2"/>
  <c r="ABS21" i="2"/>
  <c r="ABS22" i="2"/>
  <c r="ABS24" i="2"/>
  <c r="ABS53" i="2"/>
  <c r="ABS51" i="2"/>
  <c r="ABS50" i="2"/>
  <c r="ABS48" i="2"/>
  <c r="ABS47" i="2"/>
  <c r="ABS46" i="2"/>
  <c r="ABS45" i="2"/>
  <c r="ABS44" i="2"/>
  <c r="ABS43" i="2"/>
  <c r="ABS42" i="2"/>
  <c r="ABS41" i="2"/>
  <c r="ABS40" i="2"/>
  <c r="ABS39" i="2"/>
  <c r="ABS38" i="2"/>
  <c r="ABS37" i="2"/>
  <c r="ABS36" i="2"/>
  <c r="ABS34" i="2"/>
  <c r="ABS33" i="2"/>
  <c r="ABS31" i="2"/>
  <c r="ABS30" i="2"/>
  <c r="ABS29" i="2"/>
  <c r="ABS27" i="2"/>
  <c r="ABS16" i="2"/>
  <c r="ABS15" i="2"/>
  <c r="ABU15" i="2" s="1"/>
  <c r="ABV15" i="2" s="1"/>
  <c r="ABS14" i="2"/>
  <c r="ABS13" i="2"/>
  <c r="ABS12" i="2"/>
  <c r="ABS11" i="2"/>
  <c r="ABS10" i="2"/>
  <c r="ABS9" i="2"/>
  <c r="ABS8" i="2"/>
  <c r="ABS7" i="2"/>
  <c r="ABS6" i="2"/>
  <c r="ABS5" i="2"/>
  <c r="ABU5" i="2" s="1"/>
  <c r="ABV5" i="2" s="1"/>
  <c r="ABS18" i="2"/>
  <c r="EQ18" i="2"/>
  <c r="EQ19" i="2"/>
  <c r="EQ21" i="2"/>
  <c r="EQ22" i="2"/>
  <c r="EQ24" i="2"/>
  <c r="EQ53" i="2"/>
  <c r="EQ51" i="2"/>
  <c r="EQ50" i="2"/>
  <c r="EQ48" i="2"/>
  <c r="EQ47" i="2"/>
  <c r="EQ46" i="2"/>
  <c r="EQ45" i="2"/>
  <c r="EQ44" i="2"/>
  <c r="EQ43" i="2"/>
  <c r="EQ42" i="2"/>
  <c r="EQ41" i="2"/>
  <c r="EQ40" i="2"/>
  <c r="EQ39" i="2"/>
  <c r="EQ38" i="2"/>
  <c r="EQ37" i="2"/>
  <c r="EQ36" i="2"/>
  <c r="EQ34" i="2"/>
  <c r="EQ33" i="2"/>
  <c r="EQ31" i="2"/>
  <c r="EQ30" i="2"/>
  <c r="EQ29" i="2"/>
  <c r="AAN18" i="2"/>
  <c r="KA49" i="2"/>
  <c r="KA52" i="2"/>
  <c r="KA17" i="2"/>
  <c r="KA18" i="2"/>
  <c r="KA19" i="2"/>
  <c r="KA21" i="2"/>
  <c r="KA22" i="2"/>
  <c r="KA24" i="2"/>
  <c r="KA53" i="2"/>
  <c r="KA51" i="2"/>
  <c r="KA50" i="2"/>
  <c r="KA48" i="2"/>
  <c r="KA47" i="2"/>
  <c r="KA46" i="2"/>
  <c r="KA45" i="2"/>
  <c r="KA44" i="2"/>
  <c r="KA43" i="2"/>
  <c r="KA42" i="2"/>
  <c r="KA41" i="2"/>
  <c r="KA40" i="2"/>
  <c r="KA39" i="2"/>
  <c r="KA38" i="2"/>
  <c r="KA37" i="2"/>
  <c r="KA36" i="2"/>
  <c r="KA34" i="2"/>
  <c r="KA33" i="2"/>
  <c r="KA31" i="2"/>
  <c r="KA30" i="2"/>
  <c r="KA29" i="2"/>
  <c r="KA27" i="2"/>
  <c r="KA16" i="2"/>
  <c r="KA15" i="2"/>
  <c r="KA14" i="2"/>
  <c r="KA13" i="2"/>
  <c r="KA12" i="2"/>
  <c r="KA11" i="2"/>
  <c r="KA10" i="2"/>
  <c r="KA9" i="2"/>
  <c r="KA8" i="2"/>
  <c r="KA7" i="2"/>
  <c r="KA6" i="2"/>
  <c r="JO17" i="2"/>
  <c r="JO18" i="2"/>
  <c r="JO19" i="2"/>
  <c r="JO21" i="2"/>
  <c r="FS18" i="2"/>
  <c r="FS19" i="2"/>
  <c r="FS21" i="2"/>
  <c r="FS22" i="2"/>
  <c r="FS24" i="2"/>
  <c r="FS53" i="2"/>
  <c r="FS51" i="2"/>
  <c r="FS50" i="2"/>
  <c r="FS48" i="2"/>
  <c r="FS47" i="2"/>
  <c r="FS46" i="2"/>
  <c r="FS45" i="2"/>
  <c r="FS44" i="2"/>
  <c r="FS43" i="2"/>
  <c r="FS42" i="2"/>
  <c r="FS41" i="2"/>
  <c r="FS40" i="2"/>
  <c r="FS39" i="2"/>
  <c r="FS38" i="2"/>
  <c r="FS37" i="2"/>
  <c r="FS36" i="2"/>
  <c r="FS34" i="2"/>
  <c r="FS33" i="2"/>
  <c r="FS31" i="2"/>
  <c r="FS30" i="2"/>
  <c r="FS29" i="2"/>
  <c r="FS27" i="2"/>
  <c r="FS16" i="2"/>
  <c r="FS15" i="2"/>
  <c r="FS14" i="2"/>
  <c r="FS13" i="2"/>
  <c r="FS12" i="2"/>
  <c r="FS11" i="2"/>
  <c r="FS10" i="2"/>
  <c r="FS9" i="2"/>
  <c r="FS8" i="2"/>
  <c r="FS7" i="2"/>
  <c r="FS6" i="2"/>
  <c r="ABQ17" i="2"/>
  <c r="ABE17" i="2"/>
  <c r="ABQ18" i="2"/>
  <c r="ABE18" i="2"/>
  <c r="ABQ19" i="2"/>
  <c r="ABE19" i="2"/>
  <c r="ABQ21" i="2"/>
  <c r="ABE21" i="2"/>
  <c r="ABQ22" i="2"/>
  <c r="ABE22" i="2"/>
  <c r="ABQ24" i="2"/>
  <c r="ABE24" i="2"/>
  <c r="ABQ53" i="2"/>
  <c r="ABE53" i="2"/>
  <c r="ABQ51" i="2"/>
  <c r="ABE51" i="2"/>
  <c r="ABQ50" i="2"/>
  <c r="ABE50" i="2"/>
  <c r="ABQ48" i="2"/>
  <c r="ABE48" i="2"/>
  <c r="ABQ47" i="2"/>
  <c r="ABE47" i="2"/>
  <c r="ABQ46" i="2"/>
  <c r="ABE46" i="2"/>
  <c r="ABQ45" i="2"/>
  <c r="ABE45" i="2"/>
  <c r="ABQ44" i="2"/>
  <c r="ABE44" i="2"/>
  <c r="ABQ43" i="2"/>
  <c r="ABE43" i="2"/>
  <c r="ABQ42" i="2"/>
  <c r="ABE42" i="2"/>
  <c r="ABQ41" i="2"/>
  <c r="ABE41" i="2"/>
  <c r="ABQ40" i="2"/>
  <c r="ABE40" i="2"/>
  <c r="ABQ39" i="2"/>
  <c r="ABE39" i="2"/>
  <c r="ABQ38" i="2"/>
  <c r="ABE38" i="2"/>
  <c r="ABQ37" i="2"/>
  <c r="ABE37" i="2"/>
  <c r="ABQ36" i="2"/>
  <c r="ABE36" i="2"/>
  <c r="ABQ34" i="2"/>
  <c r="ABE34" i="2"/>
  <c r="ABQ33" i="2"/>
  <c r="ABE33" i="2"/>
  <c r="ABQ31" i="2"/>
  <c r="ABE31" i="2"/>
  <c r="ABQ30" i="2"/>
  <c r="ABE30" i="2"/>
  <c r="ABQ29" i="2"/>
  <c r="ABE29" i="2"/>
  <c r="ABQ27" i="2"/>
  <c r="ABE27" i="2"/>
  <c r="ABQ16" i="2"/>
  <c r="ABE16" i="2"/>
  <c r="ABQ15" i="2"/>
  <c r="ABE15" i="2"/>
  <c r="ABQ14" i="2"/>
  <c r="ABE14" i="2"/>
  <c r="ABQ13" i="2"/>
  <c r="ABE13" i="2"/>
  <c r="ABQ12" i="2"/>
  <c r="ABE12" i="2"/>
  <c r="ABQ11" i="2"/>
  <c r="ABE11" i="2"/>
  <c r="ABQ10" i="2"/>
  <c r="ABE10" i="2"/>
  <c r="ABQ9" i="2"/>
  <c r="ABE9" i="2"/>
  <c r="ABQ8" i="2"/>
  <c r="ABE8" i="2"/>
  <c r="ABQ7" i="2"/>
  <c r="ABE7" i="2"/>
  <c r="ABQ6" i="2"/>
  <c r="ABE6" i="2"/>
  <c r="ABQ5" i="2"/>
  <c r="ABE5" i="2"/>
  <c r="LX50" i="2"/>
  <c r="S27" i="1"/>
  <c r="V27" i="1" s="1"/>
  <c r="ACO17" i="2"/>
  <c r="ACO18" i="2"/>
  <c r="ACO19" i="2"/>
  <c r="ACO21" i="2"/>
  <c r="ACO22" i="2"/>
  <c r="ACO24" i="2"/>
  <c r="ACO53" i="2"/>
  <c r="ACO51" i="2"/>
  <c r="ACO50" i="2"/>
  <c r="ACO47" i="2"/>
  <c r="ACO46" i="2"/>
  <c r="ACO45" i="2"/>
  <c r="ACO44" i="2"/>
  <c r="ACO43" i="2"/>
  <c r="ACO42" i="2"/>
  <c r="ACO41" i="2"/>
  <c r="ACO40" i="2"/>
  <c r="ACO39" i="2"/>
  <c r="ACO38" i="2"/>
  <c r="ACO37" i="2"/>
  <c r="ACO36" i="2"/>
  <c r="ACO34" i="2"/>
  <c r="ACO33" i="2"/>
  <c r="ACO31" i="2"/>
  <c r="ACO30" i="2"/>
  <c r="ACO29" i="2"/>
  <c r="ACJ17" i="2"/>
  <c r="ACJ19" i="2"/>
  <c r="ACJ21" i="2"/>
  <c r="ACJ22" i="2"/>
  <c r="ACJ24" i="2"/>
  <c r="ACJ53" i="2"/>
  <c r="ACJ51" i="2"/>
  <c r="ACJ50" i="2"/>
  <c r="ACJ48" i="2"/>
  <c r="ACJ47" i="2"/>
  <c r="ACJ46" i="2"/>
  <c r="ACJ45" i="2"/>
  <c r="ACJ44" i="2"/>
  <c r="ACJ43" i="2"/>
  <c r="ACJ42" i="2"/>
  <c r="ACJ41" i="2"/>
  <c r="ACJ40" i="2"/>
  <c r="ACJ39" i="2"/>
  <c r="ACJ38" i="2"/>
  <c r="ACJ37" i="2"/>
  <c r="ACJ36" i="2"/>
  <c r="ACJ34" i="2"/>
  <c r="ACJ33" i="2"/>
  <c r="ACJ31" i="2"/>
  <c r="ACE18" i="2"/>
  <c r="ACE19" i="2"/>
  <c r="ABT19" i="2"/>
  <c r="ACE21" i="2"/>
  <c r="ABT21" i="2" s="1"/>
  <c r="ACE22" i="2"/>
  <c r="ABT22" i="2" s="1"/>
  <c r="ACE24" i="2"/>
  <c r="ABT24" i="2" s="1"/>
  <c r="ACE53" i="2"/>
  <c r="ABT53" i="2" s="1"/>
  <c r="ABU53" i="2" s="1"/>
  <c r="ABV53" i="2" s="1"/>
  <c r="ACE51" i="2"/>
  <c r="ABT51" i="2"/>
  <c r="ABZ18" i="2"/>
  <c r="ABZ22" i="2"/>
  <c r="ABZ24" i="2"/>
  <c r="ABZ53" i="2"/>
  <c r="ABZ51" i="2"/>
  <c r="ABZ50" i="2"/>
  <c r="ABZ48" i="2"/>
  <c r="ABZ47" i="2"/>
  <c r="ABZ46" i="2"/>
  <c r="ABZ45" i="2"/>
  <c r="ABZ44" i="2"/>
  <c r="ABZ43" i="2"/>
  <c r="ABZ42" i="2"/>
  <c r="ABZ41" i="2"/>
  <c r="ABZ40" i="2"/>
  <c r="ABZ39" i="2"/>
  <c r="ABZ38" i="2"/>
  <c r="ABZ37" i="2"/>
  <c r="ABZ36" i="2"/>
  <c r="ABZ34" i="2"/>
  <c r="ABZ33" i="2"/>
  <c r="ABZ31" i="2"/>
  <c r="ABY17" i="2"/>
  <c r="ABZ17" i="2"/>
  <c r="MG51" i="2"/>
  <c r="LM17" i="2"/>
  <c r="LM18" i="2"/>
  <c r="LM19" i="2"/>
  <c r="LM21" i="2"/>
  <c r="LM22" i="2"/>
  <c r="LM24" i="2"/>
  <c r="LM53" i="2"/>
  <c r="LM51" i="2"/>
  <c r="LM50" i="2"/>
  <c r="LM48" i="2"/>
  <c r="LM47" i="2"/>
  <c r="LM46" i="2"/>
  <c r="LM45" i="2"/>
  <c r="LM44" i="2"/>
  <c r="LM43" i="2"/>
  <c r="LM42" i="2"/>
  <c r="LM41" i="2"/>
  <c r="LM40" i="2"/>
  <c r="LM39" i="2"/>
  <c r="LM38" i="2"/>
  <c r="LM37" i="2"/>
  <c r="LM36" i="2"/>
  <c r="LM34" i="2"/>
  <c r="LM31" i="2"/>
  <c r="LM30" i="2"/>
  <c r="LM29" i="2"/>
  <c r="LM27" i="2"/>
  <c r="LM16" i="2"/>
  <c r="LM15" i="2"/>
  <c r="LM14" i="2"/>
  <c r="LM12" i="2"/>
  <c r="LM11" i="2"/>
  <c r="LM10" i="2"/>
  <c r="LM9" i="2"/>
  <c r="LM8" i="2"/>
  <c r="LM7" i="2"/>
  <c r="LM6" i="2"/>
  <c r="GY17" i="2"/>
  <c r="GY18" i="2"/>
  <c r="GY19" i="2"/>
  <c r="GY21" i="2"/>
  <c r="GY22" i="2"/>
  <c r="GY24" i="2"/>
  <c r="GY53" i="2"/>
  <c r="GY51" i="2"/>
  <c r="GY50" i="2"/>
  <c r="GY48" i="2"/>
  <c r="GY47" i="2"/>
  <c r="GY46" i="2"/>
  <c r="GY45" i="2"/>
  <c r="GY44" i="2"/>
  <c r="GY43" i="2"/>
  <c r="GY42" i="2"/>
  <c r="GY41" i="2"/>
  <c r="GY40" i="2"/>
  <c r="GY39" i="2"/>
  <c r="GY38" i="2"/>
  <c r="GY37" i="2"/>
  <c r="GY36" i="2"/>
  <c r="GY34" i="2"/>
  <c r="GY33" i="2"/>
  <c r="GY31" i="2"/>
  <c r="GY30" i="2"/>
  <c r="GY29" i="2"/>
  <c r="GY27" i="2"/>
  <c r="GY16" i="2"/>
  <c r="GY15" i="2"/>
  <c r="GY14" i="2"/>
  <c r="GY13" i="2"/>
  <c r="GY12" i="2"/>
  <c r="GY11" i="2"/>
  <c r="GY10" i="2"/>
  <c r="GY9" i="2"/>
  <c r="GY8" i="2"/>
  <c r="GY7" i="2"/>
  <c r="GY6" i="2"/>
  <c r="HS17" i="2"/>
  <c r="HS18" i="2"/>
  <c r="HS19" i="2"/>
  <c r="HS21" i="2"/>
  <c r="HS22" i="2"/>
  <c r="HS24" i="2"/>
  <c r="HS53" i="2"/>
  <c r="HS51" i="2"/>
  <c r="HS50" i="2"/>
  <c r="HS48" i="2"/>
  <c r="HS47" i="2"/>
  <c r="HS46" i="2"/>
  <c r="HS45" i="2"/>
  <c r="HS44" i="2"/>
  <c r="HS42" i="2"/>
  <c r="HS41" i="2"/>
  <c r="HS40" i="2"/>
  <c r="HS39" i="2"/>
  <c r="HS38" i="2"/>
  <c r="HS37" i="2"/>
  <c r="HS36" i="2"/>
  <c r="HS34" i="2"/>
  <c r="HS33" i="2"/>
  <c r="HS31" i="2"/>
  <c r="HS30" i="2"/>
  <c r="HS29" i="2"/>
  <c r="HS27" i="2"/>
  <c r="HS16" i="2"/>
  <c r="HS15" i="2"/>
  <c r="HS14" i="2"/>
  <c r="HS13" i="2"/>
  <c r="HS12" i="2"/>
  <c r="HS11" i="2"/>
  <c r="HS10" i="2"/>
  <c r="HS9" i="2"/>
  <c r="HS8" i="2"/>
  <c r="HS7" i="2"/>
  <c r="HS6" i="2"/>
  <c r="FK17" i="2"/>
  <c r="FK18" i="2"/>
  <c r="FK19" i="2"/>
  <c r="FK21" i="2"/>
  <c r="FK22" i="2"/>
  <c r="FK24" i="2"/>
  <c r="FK53" i="2"/>
  <c r="FK51" i="2"/>
  <c r="FK50" i="2"/>
  <c r="FK48" i="2"/>
  <c r="FK47" i="2"/>
  <c r="FK46" i="2"/>
  <c r="FK45" i="2"/>
  <c r="FK44" i="2"/>
  <c r="FK43" i="2"/>
  <c r="FK42" i="2"/>
  <c r="FK41" i="2"/>
  <c r="FK40" i="2"/>
  <c r="FK39" i="2"/>
  <c r="FK38" i="2"/>
  <c r="FK37" i="2"/>
  <c r="FK36" i="2"/>
  <c r="FK34" i="2"/>
  <c r="FK33" i="2"/>
  <c r="FK31" i="2"/>
  <c r="FK30" i="2"/>
  <c r="FK29" i="2"/>
  <c r="FK27" i="2"/>
  <c r="FK16" i="2"/>
  <c r="FK15" i="2"/>
  <c r="FK14" i="2"/>
  <c r="FK13" i="2"/>
  <c r="FK11" i="2"/>
  <c r="FK10" i="2"/>
  <c r="FK9" i="2"/>
  <c r="FK8" i="2"/>
  <c r="FK7" i="2"/>
  <c r="FK6" i="2"/>
  <c r="JO50" i="2"/>
  <c r="JO51" i="2"/>
  <c r="JO53" i="2"/>
  <c r="JO22" i="2"/>
  <c r="NA29" i="2"/>
  <c r="NA30" i="2"/>
  <c r="NA31" i="2"/>
  <c r="NA33" i="2"/>
  <c r="NA34" i="2"/>
  <c r="NA36" i="2"/>
  <c r="NA37" i="2"/>
  <c r="NA38" i="2"/>
  <c r="NA39" i="2"/>
  <c r="NA40" i="2"/>
  <c r="NA41" i="2"/>
  <c r="NA42" i="2"/>
  <c r="NA44" i="2"/>
  <c r="NA45" i="2"/>
  <c r="NA46" i="2"/>
  <c r="NA47" i="2"/>
  <c r="NA48" i="2"/>
  <c r="AAW17" i="2"/>
  <c r="AAK17" i="2"/>
  <c r="AAW18" i="2"/>
  <c r="AAK18" i="2"/>
  <c r="AAW19" i="2"/>
  <c r="AAK19" i="2"/>
  <c r="AAW21" i="2"/>
  <c r="AAK21" i="2"/>
  <c r="AAW22" i="2"/>
  <c r="AAK22" i="2"/>
  <c r="AAW24" i="2"/>
  <c r="AAK24" i="2"/>
  <c r="AAW53" i="2"/>
  <c r="AAK53" i="2"/>
  <c r="AAW51" i="2"/>
  <c r="AAK51" i="2"/>
  <c r="AAW50" i="2"/>
  <c r="AAK50" i="2"/>
  <c r="AAW48" i="2"/>
  <c r="AAK48" i="2"/>
  <c r="AAW47" i="2"/>
  <c r="AAK47" i="2"/>
  <c r="AAW46" i="2"/>
  <c r="AAK46" i="2"/>
  <c r="AAW45" i="2"/>
  <c r="AAK45" i="2"/>
  <c r="AAW44" i="2"/>
  <c r="AAK44" i="2"/>
  <c r="AAW43" i="2"/>
  <c r="AAK43" i="2"/>
  <c r="AAW42" i="2"/>
  <c r="AAK42" i="2"/>
  <c r="AAW41" i="2"/>
  <c r="AAK41" i="2"/>
  <c r="AAW40" i="2"/>
  <c r="AAK40" i="2"/>
  <c r="AAW39" i="2"/>
  <c r="AAK39" i="2"/>
  <c r="AAW38" i="2"/>
  <c r="AAK38" i="2"/>
  <c r="AAW37" i="2"/>
  <c r="AAK37" i="2"/>
  <c r="AAW36" i="2"/>
  <c r="AAK36" i="2"/>
  <c r="AAW34" i="2"/>
  <c r="AAK34" i="2"/>
  <c r="AAW33" i="2"/>
  <c r="AAK33" i="2"/>
  <c r="AAW31" i="2"/>
  <c r="AAK31" i="2"/>
  <c r="AAW30" i="2"/>
  <c r="AAK30" i="2"/>
  <c r="AAW29" i="2"/>
  <c r="AAK29" i="2"/>
  <c r="AAW27" i="2"/>
  <c r="AAK27" i="2"/>
  <c r="AAW16" i="2"/>
  <c r="AAK16" i="2"/>
  <c r="AAW15" i="2"/>
  <c r="AAK15" i="2"/>
  <c r="AAW14" i="2"/>
  <c r="AAK14" i="2"/>
  <c r="AAW13" i="2"/>
  <c r="AAK13" i="2"/>
  <c r="AAW12" i="2"/>
  <c r="AAK12" i="2"/>
  <c r="AAW11" i="2"/>
  <c r="AAK11" i="2"/>
  <c r="AAW10" i="2"/>
  <c r="AAK10" i="2"/>
  <c r="AAW9" i="2"/>
  <c r="AAK9" i="2"/>
  <c r="AAW8" i="2"/>
  <c r="AAK8" i="2"/>
  <c r="AAW7" i="2"/>
  <c r="AAK7" i="2"/>
  <c r="AAW6" i="2"/>
  <c r="AAK6" i="2"/>
  <c r="AAW5" i="2"/>
  <c r="AAK5" i="2"/>
  <c r="NA50" i="2"/>
  <c r="JG17" i="2"/>
  <c r="JG18" i="2"/>
  <c r="JG19" i="2"/>
  <c r="JG21" i="2"/>
  <c r="JG22" i="2"/>
  <c r="JG24" i="2"/>
  <c r="JG53" i="2"/>
  <c r="JG51" i="2"/>
  <c r="JG50" i="2"/>
  <c r="JG47" i="2"/>
  <c r="JG46" i="2"/>
  <c r="JG44" i="2"/>
  <c r="JG43" i="2"/>
  <c r="JG42" i="2"/>
  <c r="JG41" i="2"/>
  <c r="JG40" i="2"/>
  <c r="JG39" i="2"/>
  <c r="JG38" i="2"/>
  <c r="JG37" i="2"/>
  <c r="JG36" i="2"/>
  <c r="JG34" i="2"/>
  <c r="JG33" i="2"/>
  <c r="JG31" i="2"/>
  <c r="JG30" i="2"/>
  <c r="JG29" i="2"/>
  <c r="JG27" i="2"/>
  <c r="JG16" i="2"/>
  <c r="JG15" i="2"/>
  <c r="JG14" i="2"/>
  <c r="JG13" i="2"/>
  <c r="JG12" i="2"/>
  <c r="JG11" i="2"/>
  <c r="JG10" i="2"/>
  <c r="JG9" i="2"/>
  <c r="JG8" i="2"/>
  <c r="JG7" i="2"/>
  <c r="JG6" i="2"/>
  <c r="AU17" i="2"/>
  <c r="AU18" i="2"/>
  <c r="AU19" i="2"/>
  <c r="AU21" i="2"/>
  <c r="AU22" i="2"/>
  <c r="AU24" i="2"/>
  <c r="AU53" i="2"/>
  <c r="AU51" i="2"/>
  <c r="AU50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4" i="2"/>
  <c r="AU33" i="2"/>
  <c r="AU31" i="2"/>
  <c r="AU30" i="2"/>
  <c r="AU29" i="2"/>
  <c r="AU27" i="2"/>
  <c r="AU16" i="2"/>
  <c r="AU15" i="2"/>
  <c r="AU14" i="2"/>
  <c r="AU13" i="2"/>
  <c r="AU12" i="2"/>
  <c r="AU11" i="2"/>
  <c r="AU10" i="2"/>
  <c r="AU9" i="2"/>
  <c r="AU8" i="2"/>
  <c r="AU7" i="2"/>
  <c r="AU6" i="2"/>
  <c r="AU5" i="2"/>
  <c r="LA17" i="2"/>
  <c r="LA18" i="2"/>
  <c r="LA19" i="2"/>
  <c r="LA21" i="2"/>
  <c r="LA22" i="2"/>
  <c r="LA24" i="2"/>
  <c r="LA53" i="2"/>
  <c r="LA51" i="2"/>
  <c r="LA50" i="2"/>
  <c r="LA48" i="2"/>
  <c r="LA47" i="2"/>
  <c r="LA46" i="2"/>
  <c r="LA45" i="2"/>
  <c r="LA44" i="2"/>
  <c r="LA43" i="2"/>
  <c r="LA42" i="2"/>
  <c r="LA41" i="2"/>
  <c r="LA40" i="2"/>
  <c r="LA39" i="2"/>
  <c r="LA38" i="2"/>
  <c r="LA37" i="2"/>
  <c r="LA36" i="2"/>
  <c r="LA34" i="2"/>
  <c r="LA33" i="2"/>
  <c r="LA31" i="2"/>
  <c r="LA30" i="2"/>
  <c r="LA29" i="2"/>
  <c r="LA16" i="2"/>
  <c r="LA15" i="2"/>
  <c r="LA14" i="2"/>
  <c r="LA13" i="2"/>
  <c r="LA12" i="2"/>
  <c r="LA11" i="2"/>
  <c r="LA10" i="2"/>
  <c r="LA9" i="2"/>
  <c r="LA8" i="2"/>
  <c r="LA7" i="2"/>
  <c r="LA6" i="2"/>
  <c r="LA5" i="2"/>
  <c r="GM17" i="2"/>
  <c r="GM18" i="2"/>
  <c r="GM19" i="2"/>
  <c r="GM21" i="2"/>
  <c r="GM22" i="2"/>
  <c r="GM24" i="2"/>
  <c r="GM53" i="2"/>
  <c r="GM51" i="2"/>
  <c r="GM50" i="2"/>
  <c r="GM48" i="2"/>
  <c r="GM47" i="2"/>
  <c r="GM46" i="2"/>
  <c r="GM45" i="2"/>
  <c r="GM44" i="2"/>
  <c r="GM43" i="2"/>
  <c r="GM42" i="2"/>
  <c r="GM41" i="2"/>
  <c r="GM40" i="2"/>
  <c r="GM39" i="2"/>
  <c r="GM38" i="2"/>
  <c r="GM37" i="2"/>
  <c r="GM36" i="2"/>
  <c r="GM34" i="2"/>
  <c r="GM33" i="2"/>
  <c r="GM31" i="2"/>
  <c r="GM30" i="2"/>
  <c r="GM29" i="2"/>
  <c r="GM16" i="2"/>
  <c r="GM15" i="2"/>
  <c r="GM14" i="2"/>
  <c r="GM13" i="2"/>
  <c r="GM12" i="2"/>
  <c r="GM11" i="2"/>
  <c r="GM10" i="2"/>
  <c r="GM9" i="2"/>
  <c r="GM8" i="2"/>
  <c r="GM7" i="2"/>
  <c r="GM6" i="2"/>
  <c r="GM5" i="2"/>
  <c r="GM27" i="2"/>
  <c r="ACE50" i="2"/>
  <c r="ABT50" i="2" s="1"/>
  <c r="ABU50" i="2" s="1"/>
  <c r="ABV50" i="2" s="1"/>
  <c r="IU17" i="2"/>
  <c r="IU18" i="2"/>
  <c r="IU19" i="2"/>
  <c r="IU21" i="2"/>
  <c r="IU22" i="2"/>
  <c r="IU53" i="2"/>
  <c r="IU51" i="2"/>
  <c r="IU50" i="2"/>
  <c r="IU47" i="2"/>
  <c r="IU46" i="2"/>
  <c r="IU45" i="2"/>
  <c r="IU44" i="2"/>
  <c r="IU43" i="2"/>
  <c r="IU42" i="2"/>
  <c r="IU41" i="2"/>
  <c r="IU40" i="2"/>
  <c r="IU39" i="2"/>
  <c r="IU38" i="2"/>
  <c r="IU37" i="2"/>
  <c r="IU36" i="2"/>
  <c r="IU34" i="2"/>
  <c r="IU33" i="2"/>
  <c r="IU31" i="2"/>
  <c r="IU30" i="2"/>
  <c r="IU29" i="2"/>
  <c r="IU27" i="2"/>
  <c r="IU16" i="2"/>
  <c r="IU15" i="2"/>
  <c r="IU14" i="2"/>
  <c r="IU13" i="2"/>
  <c r="IU12" i="2"/>
  <c r="IU11" i="2"/>
  <c r="IU10" i="2"/>
  <c r="IU9" i="2"/>
  <c r="IU8" i="2"/>
  <c r="IU7" i="2"/>
  <c r="IU6" i="2"/>
  <c r="IU5" i="2"/>
  <c r="HG17" i="2"/>
  <c r="HG18" i="2"/>
  <c r="HG19" i="2"/>
  <c r="HG21" i="2"/>
  <c r="HG22" i="2"/>
  <c r="HG24" i="2"/>
  <c r="HG53" i="2"/>
  <c r="HG51" i="2"/>
  <c r="HG50" i="2"/>
  <c r="HG48" i="2"/>
  <c r="HG47" i="2"/>
  <c r="HG46" i="2"/>
  <c r="HG45" i="2"/>
  <c r="HG44" i="2"/>
  <c r="HG42" i="2"/>
  <c r="HG41" i="2"/>
  <c r="HG40" i="2"/>
  <c r="HG39" i="2"/>
  <c r="HG38" i="2"/>
  <c r="HG37" i="2"/>
  <c r="HG36" i="2"/>
  <c r="HG34" i="2"/>
  <c r="HG33" i="2"/>
  <c r="HG31" i="2"/>
  <c r="HG30" i="2"/>
  <c r="HG29" i="2"/>
  <c r="HG16" i="2"/>
  <c r="HG15" i="2"/>
  <c r="HG14" i="2"/>
  <c r="HG13" i="2"/>
  <c r="HG12" i="2"/>
  <c r="HG11" i="2"/>
  <c r="HG10" i="2"/>
  <c r="HG9" i="2"/>
  <c r="HG8" i="2"/>
  <c r="HG7" i="2"/>
  <c r="HG6" i="2"/>
  <c r="HG5" i="2"/>
  <c r="HG27" i="2"/>
  <c r="AI17" i="2"/>
  <c r="AI18" i="2"/>
  <c r="AI19" i="2"/>
  <c r="AI21" i="2"/>
  <c r="AI22" i="2"/>
  <c r="AI24" i="2"/>
  <c r="AI53" i="2"/>
  <c r="AI51" i="2"/>
  <c r="AI50" i="2"/>
  <c r="AI48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4" i="2"/>
  <c r="AI33" i="2"/>
  <c r="AI31" i="2"/>
  <c r="AI30" i="2"/>
  <c r="AI29" i="2"/>
  <c r="AI27" i="2"/>
  <c r="AI16" i="2"/>
  <c r="AI15" i="2"/>
  <c r="AI14" i="2"/>
  <c r="AI13" i="2"/>
  <c r="AI12" i="2"/>
  <c r="AI11" i="2"/>
  <c r="AI10" i="2"/>
  <c r="AI9" i="2"/>
  <c r="AI8" i="2"/>
  <c r="AI7" i="2"/>
  <c r="AI6" i="2"/>
  <c r="AI5" i="2"/>
  <c r="EE17" i="2"/>
  <c r="EE18" i="2"/>
  <c r="EE19" i="2"/>
  <c r="EE21" i="2"/>
  <c r="EE22" i="2"/>
  <c r="EE24" i="2"/>
  <c r="EE53" i="2"/>
  <c r="EE51" i="2"/>
  <c r="EE50" i="2"/>
  <c r="EE48" i="2"/>
  <c r="EE47" i="2"/>
  <c r="EE46" i="2"/>
  <c r="EE45" i="2"/>
  <c r="EE44" i="2"/>
  <c r="EE43" i="2"/>
  <c r="EE42" i="2"/>
  <c r="EE41" i="2"/>
  <c r="EE40" i="2"/>
  <c r="EE39" i="2"/>
  <c r="EE38" i="2"/>
  <c r="EE37" i="2"/>
  <c r="EE36" i="2"/>
  <c r="EE34" i="2"/>
  <c r="EE33" i="2"/>
  <c r="EE31" i="2"/>
  <c r="EE30" i="2"/>
  <c r="EE29" i="2"/>
  <c r="EE27" i="2"/>
  <c r="EE16" i="2"/>
  <c r="EE15" i="2"/>
  <c r="EE14" i="2"/>
  <c r="EE13" i="2"/>
  <c r="EE12" i="2"/>
  <c r="EE11" i="2"/>
  <c r="EE10" i="2"/>
  <c r="EE9" i="2"/>
  <c r="EE8" i="2"/>
  <c r="EE7" i="2"/>
  <c r="EE6" i="2"/>
  <c r="EE5" i="2"/>
  <c r="O17" i="2"/>
  <c r="O18" i="2"/>
  <c r="O19" i="2"/>
  <c r="O21" i="2"/>
  <c r="O22" i="2"/>
  <c r="O24" i="2"/>
  <c r="O53" i="2"/>
  <c r="O51" i="2"/>
  <c r="O50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4" i="2"/>
  <c r="O33" i="2"/>
  <c r="O31" i="2"/>
  <c r="O30" i="2"/>
  <c r="O29" i="2"/>
  <c r="O27" i="2"/>
  <c r="O16" i="2"/>
  <c r="O15" i="2"/>
  <c r="O14" i="2"/>
  <c r="O13" i="2"/>
  <c r="O12" i="2"/>
  <c r="O11" i="2"/>
  <c r="O10" i="2"/>
  <c r="O9" i="2"/>
  <c r="O8" i="2"/>
  <c r="O7" i="2"/>
  <c r="O6" i="2"/>
  <c r="O5" i="2"/>
  <c r="MG43" i="2"/>
  <c r="MG44" i="2"/>
  <c r="MG45" i="2"/>
  <c r="MG46" i="2"/>
  <c r="MG47" i="2"/>
  <c r="MG48" i="2"/>
  <c r="MG53" i="2"/>
  <c r="MG24" i="2"/>
  <c r="MG22" i="2"/>
  <c r="MG21" i="2"/>
  <c r="MG19" i="2"/>
  <c r="CQ17" i="2"/>
  <c r="CQ18" i="2"/>
  <c r="CQ19" i="2"/>
  <c r="CQ21" i="2"/>
  <c r="CQ22" i="2"/>
  <c r="CQ24" i="2"/>
  <c r="CQ53" i="2"/>
  <c r="CQ51" i="2"/>
  <c r="CQ50" i="2"/>
  <c r="CQ48" i="2"/>
  <c r="CQ47" i="2"/>
  <c r="CQ46" i="2"/>
  <c r="CQ45" i="2"/>
  <c r="CQ44" i="2"/>
  <c r="CQ43" i="2"/>
  <c r="CQ42" i="2"/>
  <c r="CQ41" i="2"/>
  <c r="CQ40" i="2"/>
  <c r="CQ39" i="2"/>
  <c r="CQ38" i="2"/>
  <c r="CQ37" i="2"/>
  <c r="CQ36" i="2"/>
  <c r="CQ34" i="2"/>
  <c r="CQ33" i="2"/>
  <c r="CQ31" i="2"/>
  <c r="CQ30" i="2"/>
  <c r="CQ29" i="2"/>
  <c r="CQ27" i="2"/>
  <c r="CQ16" i="2"/>
  <c r="CQ15" i="2"/>
  <c r="CQ14" i="2"/>
  <c r="CQ13" i="2"/>
  <c r="CQ12" i="2"/>
  <c r="CQ11" i="2"/>
  <c r="CQ10" i="2"/>
  <c r="CQ9" i="2"/>
  <c r="CQ8" i="2"/>
  <c r="CQ7" i="2"/>
  <c r="CQ6" i="2"/>
  <c r="CQ5" i="2"/>
  <c r="OO42" i="2"/>
  <c r="OO43" i="2"/>
  <c r="OO44" i="2"/>
  <c r="OO45" i="2"/>
  <c r="OO46" i="2"/>
  <c r="OO47" i="2"/>
  <c r="BC18" i="2"/>
  <c r="BC19" i="2"/>
  <c r="BC21" i="2"/>
  <c r="BC22" i="2"/>
  <c r="BC24" i="2"/>
  <c r="BC53" i="2"/>
  <c r="BC51" i="2"/>
  <c r="BC50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4" i="2"/>
  <c r="BC33" i="2"/>
  <c r="BC31" i="2"/>
  <c r="BC30" i="2"/>
  <c r="BC29" i="2"/>
  <c r="BC27" i="2"/>
  <c r="BC16" i="2"/>
  <c r="BC15" i="2"/>
  <c r="BC14" i="2"/>
  <c r="BC13" i="2"/>
  <c r="BC12" i="2"/>
  <c r="BC11" i="2"/>
  <c r="BC10" i="2"/>
  <c r="BC9" i="2"/>
  <c r="BC8" i="2"/>
  <c r="BC7" i="2"/>
  <c r="BC6" i="2"/>
  <c r="BC5" i="2"/>
  <c r="EY17" i="2"/>
  <c r="EY18" i="2"/>
  <c r="EY19" i="2"/>
  <c r="EY21" i="2"/>
  <c r="EY22" i="2"/>
  <c r="EY24" i="2"/>
  <c r="EY53" i="2"/>
  <c r="EY51" i="2"/>
  <c r="EY50" i="2"/>
  <c r="EY48" i="2"/>
  <c r="EY47" i="2"/>
  <c r="EY46" i="2"/>
  <c r="EY45" i="2"/>
  <c r="EY44" i="2"/>
  <c r="EY43" i="2"/>
  <c r="EY42" i="2"/>
  <c r="EY41" i="2"/>
  <c r="EY40" i="2"/>
  <c r="EY39" i="2"/>
  <c r="EY38" i="2"/>
  <c r="EY37" i="2"/>
  <c r="EY36" i="2"/>
  <c r="EY34" i="2"/>
  <c r="EY33" i="2"/>
  <c r="EY31" i="2"/>
  <c r="EY30" i="2"/>
  <c r="EY29" i="2"/>
  <c r="EY27" i="2"/>
  <c r="EY16" i="2"/>
  <c r="EY15" i="2"/>
  <c r="EY14" i="2"/>
  <c r="EY13" i="2"/>
  <c r="EY12" i="2"/>
  <c r="EY11" i="2"/>
  <c r="EY10" i="2"/>
  <c r="EY9" i="2"/>
  <c r="EY8" i="2"/>
  <c r="EY7" i="2"/>
  <c r="EY6" i="2"/>
  <c r="EY5" i="2"/>
  <c r="DK17" i="2"/>
  <c r="DK18" i="2"/>
  <c r="DK19" i="2"/>
  <c r="DK21" i="2"/>
  <c r="DK22" i="2"/>
  <c r="DK24" i="2"/>
  <c r="DK53" i="2"/>
  <c r="DK51" i="2"/>
  <c r="DK50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4" i="2"/>
  <c r="DK33" i="2"/>
  <c r="DK31" i="2"/>
  <c r="DK30" i="2"/>
  <c r="DK29" i="2"/>
  <c r="DK27" i="2"/>
  <c r="DK16" i="2"/>
  <c r="DK15" i="2"/>
  <c r="DK14" i="2"/>
  <c r="DK13" i="2"/>
  <c r="DK12" i="2"/>
  <c r="DK11" i="2"/>
  <c r="DK10" i="2"/>
  <c r="DK9" i="2"/>
  <c r="DK8" i="2"/>
  <c r="DK7" i="2"/>
  <c r="DK6" i="2"/>
  <c r="DK5" i="2"/>
  <c r="NI47" i="2"/>
  <c r="NI48" i="2"/>
  <c r="NI50" i="2"/>
  <c r="NI51" i="2"/>
  <c r="NI53" i="2"/>
  <c r="NI24" i="2"/>
  <c r="NI22" i="2"/>
  <c r="NI21" i="2"/>
  <c r="NI19" i="2"/>
  <c r="NI18" i="2"/>
  <c r="NI17" i="2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3" i="11"/>
  <c r="H283" i="11"/>
  <c r="J282" i="11"/>
  <c r="H282" i="11"/>
  <c r="J281" i="11"/>
  <c r="H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07" i="11"/>
  <c r="H207" i="11"/>
  <c r="J206" i="11"/>
  <c r="H206" i="11"/>
  <c r="J205" i="11"/>
  <c r="H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XU45" i="2"/>
  <c r="IX45" i="2"/>
  <c r="JG45" i="2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D283" i="11"/>
  <c r="C283" i="11"/>
  <c r="D282" i="11"/>
  <c r="C282" i="11"/>
  <c r="D281" i="11"/>
  <c r="C281" i="11"/>
  <c r="D207" i="11"/>
  <c r="C207" i="11"/>
  <c r="D206" i="11"/>
  <c r="C206" i="11"/>
  <c r="D205" i="11"/>
  <c r="C20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T43" i="1"/>
  <c r="S43" i="1"/>
  <c r="V43" i="1" s="1"/>
  <c r="R43" i="1"/>
  <c r="Q43" i="1"/>
  <c r="P43" i="1"/>
  <c r="O43" i="1"/>
  <c r="N43" i="1"/>
  <c r="M43" i="1"/>
  <c r="L43" i="1"/>
  <c r="K43" i="1"/>
  <c r="H43" i="1"/>
  <c r="G43" i="1"/>
  <c r="E43" i="1"/>
  <c r="F43" i="1"/>
  <c r="AAC17" i="2"/>
  <c r="ZQ17" i="2"/>
  <c r="AAC18" i="2"/>
  <c r="ZQ18" i="2"/>
  <c r="AAC19" i="2"/>
  <c r="ZQ19" i="2"/>
  <c r="AAC21" i="2"/>
  <c r="ZQ21" i="2"/>
  <c r="AAC22" i="2"/>
  <c r="ZQ22" i="2"/>
  <c r="AAC24" i="2"/>
  <c r="ZQ24" i="2"/>
  <c r="AAC53" i="2"/>
  <c r="ZQ53" i="2"/>
  <c r="AAC51" i="2"/>
  <c r="ZQ51" i="2"/>
  <c r="AAC50" i="2"/>
  <c r="ZQ50" i="2"/>
  <c r="AAC48" i="2"/>
  <c r="ZQ48" i="2"/>
  <c r="AAC47" i="2"/>
  <c r="ZQ47" i="2"/>
  <c r="AAC46" i="2"/>
  <c r="ZQ46" i="2"/>
  <c r="AAC45" i="2"/>
  <c r="ZQ45" i="2"/>
  <c r="AAC44" i="2"/>
  <c r="ZQ44" i="2"/>
  <c r="AAC43" i="2"/>
  <c r="ZQ43" i="2"/>
  <c r="AAC42" i="2"/>
  <c r="ZQ42" i="2"/>
  <c r="AAC41" i="2"/>
  <c r="ZQ41" i="2"/>
  <c r="AAC40" i="2"/>
  <c r="ZQ40" i="2"/>
  <c r="AAC39" i="2"/>
  <c r="ZQ39" i="2"/>
  <c r="AAC38" i="2"/>
  <c r="ZQ38" i="2"/>
  <c r="AAC37" i="2"/>
  <c r="ZQ37" i="2"/>
  <c r="AAC36" i="2"/>
  <c r="ZQ36" i="2"/>
  <c r="AAC34" i="2"/>
  <c r="ZQ34" i="2"/>
  <c r="AAC33" i="2"/>
  <c r="ZQ33" i="2"/>
  <c r="AAC31" i="2"/>
  <c r="ZQ31" i="2"/>
  <c r="AAC30" i="2"/>
  <c r="ZQ30" i="2"/>
  <c r="AAC29" i="2"/>
  <c r="ZQ29" i="2"/>
  <c r="AAC27" i="2"/>
  <c r="ZQ27" i="2"/>
  <c r="AAC16" i="2"/>
  <c r="ZQ16" i="2"/>
  <c r="AAC15" i="2"/>
  <c r="ZQ15" i="2"/>
  <c r="AAC14" i="2"/>
  <c r="ZQ14" i="2"/>
  <c r="AAC13" i="2"/>
  <c r="ZQ13" i="2"/>
  <c r="AAC12" i="2"/>
  <c r="ZQ12" i="2"/>
  <c r="AAC11" i="2"/>
  <c r="ZQ11" i="2"/>
  <c r="AAC10" i="2"/>
  <c r="ZQ10" i="2"/>
  <c r="AAC9" i="2"/>
  <c r="ZQ9" i="2"/>
  <c r="AAC8" i="2"/>
  <c r="ZQ8" i="2"/>
  <c r="AAC7" i="2"/>
  <c r="ZQ7" i="2"/>
  <c r="AAC6" i="2"/>
  <c r="ZQ6" i="2"/>
  <c r="AAC5" i="2"/>
  <c r="ZQ5" i="2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S10" i="1"/>
  <c r="S11" i="1"/>
  <c r="S14" i="1"/>
  <c r="S15" i="1"/>
  <c r="W15" i="1" s="1"/>
  <c r="S16" i="1"/>
  <c r="S19" i="1"/>
  <c r="S20" i="1"/>
  <c r="S21" i="1"/>
  <c r="S22" i="1"/>
  <c r="S23" i="1"/>
  <c r="S24" i="1"/>
  <c r="S25" i="1"/>
  <c r="S28" i="1"/>
  <c r="S29" i="1"/>
  <c r="V29" i="1" s="1"/>
  <c r="S30" i="1"/>
  <c r="V30" i="1" s="1"/>
  <c r="S31" i="1"/>
  <c r="V31" i="1" s="1"/>
  <c r="S32" i="1"/>
  <c r="S33" i="1"/>
  <c r="S34" i="1"/>
  <c r="S35" i="1"/>
  <c r="S36" i="1"/>
  <c r="S37" i="1"/>
  <c r="S38" i="1"/>
  <c r="W38" i="1" s="1"/>
  <c r="S39" i="1"/>
  <c r="V39" i="1" s="1"/>
  <c r="S40" i="1"/>
  <c r="S41" i="1"/>
  <c r="S42" i="1"/>
  <c r="W42" i="1" s="1"/>
  <c r="S9" i="1"/>
  <c r="DW44" i="2"/>
  <c r="DW45" i="2"/>
  <c r="DW46" i="2"/>
  <c r="DW47" i="2"/>
  <c r="DW48" i="2"/>
  <c r="ACE48" i="2"/>
  <c r="ABT48" i="2" s="1"/>
  <c r="ACE47" i="2"/>
  <c r="ABT47" i="2"/>
  <c r="ACE46" i="2"/>
  <c r="ABT46" i="2"/>
  <c r="ACE45" i="2"/>
  <c r="ABT45" i="2"/>
  <c r="ABU45" i="2" s="1"/>
  <c r="ABV45" i="2" s="1"/>
  <c r="ACE44" i="2"/>
  <c r="ABT44" i="2" s="1"/>
  <c r="JO48" i="2"/>
  <c r="JO47" i="2"/>
  <c r="JO46" i="2"/>
  <c r="JO45" i="2"/>
  <c r="JO44" i="2"/>
  <c r="JO43" i="2"/>
  <c r="VU43" i="2"/>
  <c r="NA43" i="2"/>
  <c r="ACE43" i="2"/>
  <c r="ABT43" i="2"/>
  <c r="T42" i="1"/>
  <c r="U42" i="1" s="1"/>
  <c r="R42" i="1"/>
  <c r="Q42" i="1"/>
  <c r="T41" i="1"/>
  <c r="R41" i="1"/>
  <c r="Q41" i="1"/>
  <c r="T40" i="1"/>
  <c r="R40" i="1"/>
  <c r="W40" i="1" s="1"/>
  <c r="Q40" i="1"/>
  <c r="T39" i="1"/>
  <c r="R39" i="1"/>
  <c r="Q39" i="1"/>
  <c r="T38" i="1"/>
  <c r="U38" i="1" s="1"/>
  <c r="R38" i="1"/>
  <c r="Q38" i="1"/>
  <c r="T37" i="1"/>
  <c r="R37" i="1"/>
  <c r="Q37" i="1"/>
  <c r="T36" i="1"/>
  <c r="R36" i="1"/>
  <c r="Q36" i="1"/>
  <c r="T35" i="1"/>
  <c r="R35" i="1"/>
  <c r="W35" i="1" s="1"/>
  <c r="Q35" i="1"/>
  <c r="T34" i="1"/>
  <c r="U34" i="1" s="1"/>
  <c r="R34" i="1"/>
  <c r="Q34" i="1"/>
  <c r="T33" i="1"/>
  <c r="R33" i="1"/>
  <c r="Q33" i="1"/>
  <c r="T32" i="1"/>
  <c r="R32" i="1"/>
  <c r="Q32" i="1"/>
  <c r="T31" i="1"/>
  <c r="R31" i="1"/>
  <c r="U31" i="1" s="1"/>
  <c r="Q31" i="1"/>
  <c r="T30" i="1"/>
  <c r="U30" i="1" s="1"/>
  <c r="R30" i="1"/>
  <c r="Q30" i="1"/>
  <c r="T29" i="1"/>
  <c r="R29" i="1"/>
  <c r="Q29" i="1"/>
  <c r="T28" i="1"/>
  <c r="R28" i="1"/>
  <c r="Q28" i="1"/>
  <c r="T27" i="1"/>
  <c r="R27" i="1"/>
  <c r="Q27" i="1"/>
  <c r="T26" i="1"/>
  <c r="U26" i="1" s="1"/>
  <c r="R26" i="1"/>
  <c r="Q26" i="1"/>
  <c r="T25" i="1"/>
  <c r="R25" i="1"/>
  <c r="Q25" i="1"/>
  <c r="T24" i="1"/>
  <c r="R24" i="1"/>
  <c r="W24" i="1" s="1"/>
  <c r="Q24" i="1"/>
  <c r="ACE42" i="2"/>
  <c r="ABT42" i="2"/>
  <c r="MG42" i="2"/>
  <c r="T23" i="1"/>
  <c r="U23" i="1" s="1"/>
  <c r="R23" i="1"/>
  <c r="Q23" i="1"/>
  <c r="T22" i="1"/>
  <c r="R22" i="1"/>
  <c r="Q22" i="1"/>
  <c r="DN42" i="2"/>
  <c r="S17" i="1"/>
  <c r="T21" i="1"/>
  <c r="V21" i="1" s="1"/>
  <c r="R21" i="1"/>
  <c r="Q21" i="1"/>
  <c r="T20" i="1"/>
  <c r="R20" i="1"/>
  <c r="U20" i="1" s="1"/>
  <c r="Q20" i="1"/>
  <c r="T19" i="1"/>
  <c r="R19" i="1"/>
  <c r="Q19" i="1"/>
  <c r="OW42" i="2"/>
  <c r="T18" i="1"/>
  <c r="R18" i="1"/>
  <c r="Q18" i="1"/>
  <c r="T17" i="1"/>
  <c r="R17" i="1"/>
  <c r="Q17" i="1"/>
  <c r="GE42" i="2"/>
  <c r="T16" i="1"/>
  <c r="R16" i="1"/>
  <c r="Q16" i="1"/>
  <c r="T15" i="1"/>
  <c r="QC42" i="2"/>
  <c r="R15" i="1"/>
  <c r="Q15" i="1"/>
  <c r="PQ42" i="2"/>
  <c r="T14" i="1"/>
  <c r="R14" i="1"/>
  <c r="W14" i="1" s="1"/>
  <c r="Q14" i="1"/>
  <c r="T13" i="1"/>
  <c r="R13" i="1"/>
  <c r="Q13" i="1"/>
  <c r="T12" i="1"/>
  <c r="R12" i="1"/>
  <c r="Q12" i="1"/>
  <c r="T11" i="1"/>
  <c r="R11" i="1"/>
  <c r="Q11" i="1"/>
  <c r="T10" i="1"/>
  <c r="R10" i="1"/>
  <c r="W10" i="1" s="1"/>
  <c r="Q10" i="1"/>
  <c r="Q9" i="1"/>
  <c r="R9" i="1"/>
  <c r="T9" i="1"/>
  <c r="IM41" i="2"/>
  <c r="OO41" i="2"/>
  <c r="OC41" i="2"/>
  <c r="JO41" i="2"/>
  <c r="P42" i="1"/>
  <c r="O42" i="1"/>
  <c r="N42" i="1"/>
  <c r="M42" i="1"/>
  <c r="L42" i="1"/>
  <c r="K42" i="1"/>
  <c r="H42" i="1"/>
  <c r="PI41" i="2"/>
  <c r="G42" i="1"/>
  <c r="OW41" i="2"/>
  <c r="F42" i="1"/>
  <c r="I42" i="1" s="1"/>
  <c r="E42" i="1"/>
  <c r="P41" i="1"/>
  <c r="O41" i="1"/>
  <c r="N41" i="1"/>
  <c r="M41" i="1"/>
  <c r="L41" i="1"/>
  <c r="K41" i="1"/>
  <c r="H41" i="1"/>
  <c r="G41" i="1"/>
  <c r="F41" i="1"/>
  <c r="E41" i="1"/>
  <c r="P40" i="1"/>
  <c r="O40" i="1"/>
  <c r="N40" i="1"/>
  <c r="M40" i="1"/>
  <c r="L40" i="1"/>
  <c r="K40" i="1"/>
  <c r="H40" i="1"/>
  <c r="J40" i="1" s="1"/>
  <c r="G40" i="1"/>
  <c r="F40" i="1"/>
  <c r="E40" i="1"/>
  <c r="P39" i="1"/>
  <c r="O39" i="1"/>
  <c r="N39" i="1"/>
  <c r="M39" i="1"/>
  <c r="L39" i="1"/>
  <c r="K39" i="1"/>
  <c r="H39" i="1"/>
  <c r="G39" i="1"/>
  <c r="J39" i="1" s="1"/>
  <c r="F39" i="1"/>
  <c r="E39" i="1"/>
  <c r="P38" i="1"/>
  <c r="O38" i="1"/>
  <c r="N38" i="1"/>
  <c r="M38" i="1"/>
  <c r="ACE41" i="2"/>
  <c r="ABT41" i="2" s="1"/>
  <c r="L38" i="1"/>
  <c r="K38" i="1"/>
  <c r="H38" i="1"/>
  <c r="G38" i="1"/>
  <c r="F38" i="1"/>
  <c r="E38" i="1"/>
  <c r="ACE40" i="2"/>
  <c r="ABT40" i="2" s="1"/>
  <c r="ABU40" i="2" s="1"/>
  <c r="ABV40" i="2" s="1"/>
  <c r="P37" i="1"/>
  <c r="O37" i="1"/>
  <c r="N37" i="1"/>
  <c r="M37" i="1"/>
  <c r="L37" i="1"/>
  <c r="MG40" i="2"/>
  <c r="K37" i="1"/>
  <c r="H37" i="1"/>
  <c r="G37" i="1"/>
  <c r="MG39" i="2"/>
  <c r="F37" i="1"/>
  <c r="E37" i="1"/>
  <c r="LU40" i="2"/>
  <c r="P36" i="1"/>
  <c r="O36" i="1"/>
  <c r="N36" i="1"/>
  <c r="M36" i="1"/>
  <c r="L36" i="1"/>
  <c r="K36" i="1"/>
  <c r="H36" i="1"/>
  <c r="G36" i="1"/>
  <c r="F36" i="1"/>
  <c r="E36" i="1"/>
  <c r="P35" i="1"/>
  <c r="O35" i="1"/>
  <c r="IA40" i="2"/>
  <c r="N35" i="1"/>
  <c r="M35" i="1"/>
  <c r="L35" i="1"/>
  <c r="K35" i="1"/>
  <c r="H35" i="1"/>
  <c r="OC40" i="2"/>
  <c r="G35" i="1"/>
  <c r="F35" i="1"/>
  <c r="E35" i="1"/>
  <c r="P34" i="1"/>
  <c r="O34" i="1"/>
  <c r="N34" i="1"/>
  <c r="M34" i="1"/>
  <c r="PI40" i="2"/>
  <c r="OW40" i="2"/>
  <c r="L34" i="1"/>
  <c r="K34" i="1"/>
  <c r="H34" i="1"/>
  <c r="G34" i="1"/>
  <c r="F34" i="1"/>
  <c r="E34" i="1"/>
  <c r="N33" i="1"/>
  <c r="M33" i="1"/>
  <c r="L33" i="1"/>
  <c r="P33" i="1"/>
  <c r="O33" i="1"/>
  <c r="YW5" i="2"/>
  <c r="ZI5" i="2"/>
  <c r="YW6" i="2"/>
  <c r="ZI6" i="2"/>
  <c r="YW7" i="2"/>
  <c r="ZI7" i="2"/>
  <c r="YW8" i="2"/>
  <c r="ZI8" i="2"/>
  <c r="YW9" i="2"/>
  <c r="ZI9" i="2"/>
  <c r="YW10" i="2"/>
  <c r="ZI10" i="2"/>
  <c r="YW11" i="2"/>
  <c r="ZI11" i="2"/>
  <c r="YW12" i="2"/>
  <c r="ZI12" i="2"/>
  <c r="YW13" i="2"/>
  <c r="ZI13" i="2"/>
  <c r="YW14" i="2"/>
  <c r="ZI14" i="2"/>
  <c r="YW15" i="2"/>
  <c r="ZI15" i="2"/>
  <c r="YW16" i="2"/>
  <c r="ZI16" i="2"/>
  <c r="YW27" i="2"/>
  <c r="ZI27" i="2"/>
  <c r="YW29" i="2"/>
  <c r="ZI29" i="2"/>
  <c r="YW30" i="2"/>
  <c r="ZI30" i="2"/>
  <c r="YW31" i="2"/>
  <c r="ZI31" i="2"/>
  <c r="YW33" i="2"/>
  <c r="ZI33" i="2"/>
  <c r="YW34" i="2"/>
  <c r="ZI34" i="2"/>
  <c r="YW36" i="2"/>
  <c r="ZI36" i="2"/>
  <c r="YW37" i="2"/>
  <c r="ZI37" i="2"/>
  <c r="YW38" i="2"/>
  <c r="ZI38" i="2"/>
  <c r="YW39" i="2"/>
  <c r="ZI39" i="2"/>
  <c r="YW40" i="2"/>
  <c r="ZI40" i="2"/>
  <c r="YW41" i="2"/>
  <c r="ZI41" i="2"/>
  <c r="YW42" i="2"/>
  <c r="ZI42" i="2"/>
  <c r="YW43" i="2"/>
  <c r="ZI43" i="2"/>
  <c r="YW44" i="2"/>
  <c r="ZI44" i="2"/>
  <c r="YW45" i="2"/>
  <c r="ZI45" i="2"/>
  <c r="YW46" i="2"/>
  <c r="ZI46" i="2"/>
  <c r="YW47" i="2"/>
  <c r="ZI47" i="2"/>
  <c r="YW48" i="2"/>
  <c r="ZI48" i="2"/>
  <c r="YW50" i="2"/>
  <c r="ZI50" i="2"/>
  <c r="YW51" i="2"/>
  <c r="ZI51" i="2"/>
  <c r="YW53" i="2"/>
  <c r="ZI53" i="2"/>
  <c r="YW24" i="2"/>
  <c r="ZI24" i="2"/>
  <c r="YW22" i="2"/>
  <c r="ZI22" i="2"/>
  <c r="YW21" i="2"/>
  <c r="ZI21" i="2"/>
  <c r="YW19" i="2"/>
  <c r="ZI19" i="2"/>
  <c r="YW18" i="2"/>
  <c r="ZI18" i="2"/>
  <c r="YW17" i="2"/>
  <c r="ZI17" i="2"/>
  <c r="K33" i="1"/>
  <c r="H33" i="1"/>
  <c r="J33" i="1" s="1"/>
  <c r="G33" i="1"/>
  <c r="F33" i="1"/>
  <c r="E33" i="1"/>
  <c r="P32" i="1"/>
  <c r="OC39" i="2"/>
  <c r="O32" i="1"/>
  <c r="N32" i="1"/>
  <c r="M32" i="1"/>
  <c r="L32" i="1"/>
  <c r="K32" i="1"/>
  <c r="I32" i="1" s="1"/>
  <c r="H32" i="1"/>
  <c r="G32" i="1"/>
  <c r="F32" i="1"/>
  <c r="IM39" i="2"/>
  <c r="IA39" i="2"/>
  <c r="E32" i="1"/>
  <c r="P31" i="1"/>
  <c r="O31" i="1"/>
  <c r="N31" i="1"/>
  <c r="M31" i="1"/>
  <c r="L31" i="1"/>
  <c r="K31" i="1"/>
  <c r="I31" i="1" s="1"/>
  <c r="H31" i="1"/>
  <c r="G31" i="1"/>
  <c r="JO39" i="2"/>
  <c r="F31" i="1"/>
  <c r="E31" i="1"/>
  <c r="PI39" i="2"/>
  <c r="OW39" i="2"/>
  <c r="P30" i="1"/>
  <c r="O30" i="1"/>
  <c r="N30" i="1"/>
  <c r="M30" i="1"/>
  <c r="L30" i="1"/>
  <c r="K30" i="1"/>
  <c r="H30" i="1"/>
  <c r="G30" i="1"/>
  <c r="F30" i="1"/>
  <c r="E30" i="1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ACE39" i="2"/>
  <c r="ABT39" i="2" s="1"/>
  <c r="ABU39" i="2" s="1"/>
  <c r="ABV39" i="2" s="1"/>
  <c r="MG38" i="2"/>
  <c r="OO38" i="2"/>
  <c r="K133" i="9"/>
  <c r="G133" i="9"/>
  <c r="K92" i="9"/>
  <c r="G92" i="9"/>
  <c r="IA38" i="2"/>
  <c r="H28" i="1"/>
  <c r="H29" i="1"/>
  <c r="F28" i="1"/>
  <c r="PI38" i="2"/>
  <c r="OW38" i="2"/>
  <c r="ACE38" i="2"/>
  <c r="ABT38" i="2" s="1"/>
  <c r="ABU38" i="2" s="1"/>
  <c r="ABV38" i="2" s="1"/>
  <c r="ACE37" i="2"/>
  <c r="ABT37" i="2" s="1"/>
  <c r="ABU37" i="2" s="1"/>
  <c r="ABV37" i="2" s="1"/>
  <c r="OO37" i="2"/>
  <c r="OC37" i="2"/>
  <c r="YO17" i="2"/>
  <c r="YC17" i="2"/>
  <c r="YO18" i="2"/>
  <c r="YC18" i="2"/>
  <c r="YO19" i="2"/>
  <c r="YC19" i="2"/>
  <c r="YO21" i="2"/>
  <c r="YC21" i="2"/>
  <c r="YO22" i="2"/>
  <c r="YC22" i="2"/>
  <c r="YO24" i="2"/>
  <c r="YC24" i="2"/>
  <c r="YO53" i="2"/>
  <c r="YC53" i="2"/>
  <c r="YO51" i="2"/>
  <c r="YC51" i="2"/>
  <c r="YO50" i="2"/>
  <c r="YC50" i="2"/>
  <c r="YO48" i="2"/>
  <c r="YC48" i="2"/>
  <c r="YO47" i="2"/>
  <c r="YC47" i="2"/>
  <c r="YO46" i="2"/>
  <c r="YC46" i="2"/>
  <c r="YO45" i="2"/>
  <c r="YC45" i="2"/>
  <c r="YO44" i="2"/>
  <c r="YC44" i="2"/>
  <c r="YO43" i="2"/>
  <c r="YC43" i="2"/>
  <c r="YO42" i="2"/>
  <c r="YC42" i="2"/>
  <c r="YO41" i="2"/>
  <c r="YC41" i="2"/>
  <c r="YO40" i="2"/>
  <c r="YC40" i="2"/>
  <c r="YO39" i="2"/>
  <c r="YC39" i="2"/>
  <c r="YO38" i="2"/>
  <c r="YC38" i="2"/>
  <c r="YO37" i="2"/>
  <c r="YC37" i="2"/>
  <c r="YO36" i="2"/>
  <c r="YC36" i="2"/>
  <c r="YO34" i="2"/>
  <c r="YC34" i="2"/>
  <c r="YO33" i="2"/>
  <c r="YC33" i="2"/>
  <c r="YO31" i="2"/>
  <c r="YC31" i="2"/>
  <c r="YO30" i="2"/>
  <c r="YC30" i="2"/>
  <c r="YO29" i="2"/>
  <c r="YC29" i="2"/>
  <c r="YO27" i="2"/>
  <c r="YC27" i="2"/>
  <c r="YO16" i="2"/>
  <c r="YC16" i="2"/>
  <c r="YO15" i="2"/>
  <c r="YC15" i="2"/>
  <c r="YO14" i="2"/>
  <c r="YC14" i="2"/>
  <c r="YO13" i="2"/>
  <c r="YC13" i="2"/>
  <c r="YO12" i="2"/>
  <c r="YC12" i="2"/>
  <c r="YO11" i="2"/>
  <c r="YC11" i="2"/>
  <c r="YO10" i="2"/>
  <c r="YC10" i="2"/>
  <c r="YO9" i="2"/>
  <c r="YC9" i="2"/>
  <c r="YO8" i="2"/>
  <c r="YC8" i="2"/>
  <c r="YO7" i="2"/>
  <c r="YC7" i="2"/>
  <c r="YO6" i="2"/>
  <c r="YC6" i="2"/>
  <c r="YO5" i="2"/>
  <c r="YC5" i="2"/>
  <c r="PI37" i="2"/>
  <c r="OW37" i="2"/>
  <c r="ACE36" i="2"/>
  <c r="ABT36" i="2" s="1"/>
  <c r="ABU36" i="2" s="1"/>
  <c r="ABV36" i="2" s="1"/>
  <c r="XI5" i="2"/>
  <c r="XU5" i="2"/>
  <c r="XI6" i="2"/>
  <c r="XU6" i="2"/>
  <c r="XI7" i="2"/>
  <c r="XU7" i="2"/>
  <c r="XI8" i="2"/>
  <c r="XU8" i="2"/>
  <c r="XI9" i="2"/>
  <c r="XU9" i="2"/>
  <c r="XI10" i="2"/>
  <c r="XU10" i="2"/>
  <c r="XI11" i="2"/>
  <c r="XU11" i="2"/>
  <c r="XI12" i="2"/>
  <c r="XU12" i="2"/>
  <c r="XI13" i="2"/>
  <c r="XU13" i="2"/>
  <c r="XI14" i="2"/>
  <c r="XU14" i="2"/>
  <c r="XI15" i="2"/>
  <c r="XU15" i="2"/>
  <c r="XI16" i="2"/>
  <c r="XU16" i="2"/>
  <c r="XI27" i="2"/>
  <c r="XU27" i="2"/>
  <c r="XI29" i="2"/>
  <c r="XU29" i="2"/>
  <c r="XI30" i="2"/>
  <c r="XU30" i="2"/>
  <c r="XI31" i="2"/>
  <c r="XU31" i="2"/>
  <c r="XI33" i="2"/>
  <c r="XU33" i="2"/>
  <c r="XI34" i="2"/>
  <c r="XU34" i="2"/>
  <c r="XI36" i="2"/>
  <c r="XU36" i="2"/>
  <c r="XI37" i="2"/>
  <c r="XU37" i="2"/>
  <c r="XI38" i="2"/>
  <c r="XU38" i="2"/>
  <c r="XI39" i="2"/>
  <c r="XU39" i="2"/>
  <c r="XI40" i="2"/>
  <c r="XU40" i="2"/>
  <c r="XI41" i="2"/>
  <c r="XU41" i="2"/>
  <c r="XI42" i="2"/>
  <c r="XU42" i="2"/>
  <c r="XI43" i="2"/>
  <c r="XU43" i="2"/>
  <c r="XI44" i="2"/>
  <c r="XU44" i="2"/>
  <c r="XI45" i="2"/>
  <c r="XI46" i="2"/>
  <c r="XU46" i="2"/>
  <c r="XI47" i="2"/>
  <c r="XU47" i="2"/>
  <c r="XI48" i="2"/>
  <c r="XU48" i="2"/>
  <c r="XI50" i="2"/>
  <c r="XU50" i="2"/>
  <c r="XI51" i="2"/>
  <c r="XU51" i="2"/>
  <c r="XI53" i="2"/>
  <c r="XU53" i="2"/>
  <c r="XI24" i="2"/>
  <c r="XU24" i="2"/>
  <c r="XI22" i="2"/>
  <c r="XU22" i="2"/>
  <c r="XI21" i="2"/>
  <c r="XU21" i="2"/>
  <c r="XI19" i="2"/>
  <c r="XU19" i="2"/>
  <c r="XI18" i="2"/>
  <c r="XU18" i="2"/>
  <c r="XI17" i="2"/>
  <c r="XU17" i="2"/>
  <c r="LU36" i="2"/>
  <c r="K50" i="9"/>
  <c r="J53" i="9"/>
  <c r="L53" i="9"/>
  <c r="D95" i="9"/>
  <c r="H95" i="9"/>
  <c r="L95" i="9"/>
  <c r="D136" i="9"/>
  <c r="H136" i="9"/>
  <c r="L136" i="9"/>
  <c r="JO36" i="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PI36" i="2"/>
  <c r="OW36" i="2"/>
  <c r="ABT18" i="2"/>
  <c r="ABT5" i="2"/>
  <c r="ABT6" i="2"/>
  <c r="ABT7" i="2"/>
  <c r="ABU7" i="2"/>
  <c r="ABV7" i="2" s="1"/>
  <c r="ABT8" i="2"/>
  <c r="ABU8" i="2" s="1"/>
  <c r="ABV8" i="2" s="1"/>
  <c r="ABT9" i="2"/>
  <c r="ABT10" i="2"/>
  <c r="ABT11" i="2"/>
  <c r="ABT12" i="2"/>
  <c r="ABT13" i="2"/>
  <c r="ABU13" i="2" s="1"/>
  <c r="ABV13" i="2" s="1"/>
  <c r="ABT14" i="2"/>
  <c r="ABU14" i="2" s="1"/>
  <c r="ABV14" i="2" s="1"/>
  <c r="ABT15" i="2"/>
  <c r="ABT16" i="2"/>
  <c r="WO5" i="2"/>
  <c r="XA5" i="2"/>
  <c r="WO6" i="2"/>
  <c r="XA6" i="2"/>
  <c r="WO7" i="2"/>
  <c r="XA7" i="2"/>
  <c r="WO8" i="2"/>
  <c r="XA8" i="2"/>
  <c r="WO9" i="2"/>
  <c r="XA9" i="2"/>
  <c r="WO10" i="2"/>
  <c r="XA10" i="2"/>
  <c r="WO11" i="2"/>
  <c r="XA11" i="2"/>
  <c r="WO12" i="2"/>
  <c r="XA12" i="2"/>
  <c r="WO13" i="2"/>
  <c r="XA13" i="2"/>
  <c r="WO14" i="2"/>
  <c r="XA14" i="2"/>
  <c r="WO15" i="2"/>
  <c r="XA15" i="2"/>
  <c r="WO16" i="2"/>
  <c r="XA16" i="2"/>
  <c r="WO27" i="2"/>
  <c r="XA27" i="2"/>
  <c r="WO29" i="2"/>
  <c r="XA29" i="2"/>
  <c r="WO30" i="2"/>
  <c r="XA30" i="2"/>
  <c r="WO31" i="2"/>
  <c r="XA31" i="2"/>
  <c r="WO33" i="2"/>
  <c r="XA33" i="2"/>
  <c r="WO34" i="2"/>
  <c r="XA34" i="2"/>
  <c r="WO36" i="2"/>
  <c r="XA36" i="2"/>
  <c r="WO37" i="2"/>
  <c r="XA37" i="2"/>
  <c r="WO38" i="2"/>
  <c r="XA38" i="2"/>
  <c r="WO39" i="2"/>
  <c r="XA39" i="2"/>
  <c r="WO40" i="2"/>
  <c r="XA40" i="2"/>
  <c r="WO41" i="2"/>
  <c r="XA41" i="2"/>
  <c r="WO42" i="2"/>
  <c r="XA42" i="2"/>
  <c r="WO43" i="2"/>
  <c r="XA43" i="2"/>
  <c r="WO44" i="2"/>
  <c r="XA44" i="2"/>
  <c r="WO45" i="2"/>
  <c r="XA45" i="2"/>
  <c r="WO46" i="2"/>
  <c r="XA46" i="2"/>
  <c r="WO47" i="2"/>
  <c r="XA47" i="2"/>
  <c r="WO48" i="2"/>
  <c r="XA48" i="2"/>
  <c r="WO50" i="2"/>
  <c r="XA50" i="2"/>
  <c r="WO51" i="2"/>
  <c r="XA51" i="2"/>
  <c r="WO53" i="2"/>
  <c r="XA53" i="2"/>
  <c r="WO24" i="2"/>
  <c r="XA24" i="2"/>
  <c r="WO22" i="2"/>
  <c r="XA22" i="2"/>
  <c r="WO21" i="2"/>
  <c r="XA21" i="2"/>
  <c r="WO19" i="2"/>
  <c r="XA19" i="2"/>
  <c r="WO18" i="2"/>
  <c r="XA18" i="2"/>
  <c r="WO17" i="2"/>
  <c r="XA17" i="2"/>
  <c r="WG17" i="2"/>
  <c r="VU17" i="2"/>
  <c r="WG18" i="2"/>
  <c r="VU18" i="2"/>
  <c r="WG19" i="2"/>
  <c r="VU19" i="2"/>
  <c r="WG21" i="2"/>
  <c r="VU21" i="2"/>
  <c r="WG22" i="2"/>
  <c r="VU22" i="2"/>
  <c r="WG24" i="2"/>
  <c r="VU24" i="2"/>
  <c r="WG53" i="2"/>
  <c r="VU53" i="2"/>
  <c r="WG51" i="2"/>
  <c r="VU51" i="2"/>
  <c r="WG50" i="2"/>
  <c r="VU50" i="2"/>
  <c r="WG48" i="2"/>
  <c r="VU48" i="2"/>
  <c r="WG47" i="2"/>
  <c r="VU47" i="2"/>
  <c r="WG46" i="2"/>
  <c r="VU46" i="2"/>
  <c r="WG45" i="2"/>
  <c r="VU45" i="2"/>
  <c r="WG44" i="2"/>
  <c r="VU44" i="2"/>
  <c r="WG43" i="2"/>
  <c r="WG42" i="2"/>
  <c r="VU42" i="2"/>
  <c r="WG41" i="2"/>
  <c r="VU41" i="2"/>
  <c r="WG40" i="2"/>
  <c r="VU40" i="2"/>
  <c r="WG39" i="2"/>
  <c r="VU39" i="2"/>
  <c r="WG38" i="2"/>
  <c r="VU38" i="2"/>
  <c r="WG37" i="2"/>
  <c r="VU37" i="2"/>
  <c r="WG36" i="2"/>
  <c r="VU36" i="2"/>
  <c r="WG34" i="2"/>
  <c r="VU34" i="2"/>
  <c r="WG33" i="2"/>
  <c r="VU33" i="2"/>
  <c r="WG31" i="2"/>
  <c r="VU31" i="2"/>
  <c r="WG30" i="2"/>
  <c r="VU30" i="2"/>
  <c r="WG29" i="2"/>
  <c r="VU29" i="2"/>
  <c r="WG27" i="2"/>
  <c r="VU27" i="2"/>
  <c r="WG16" i="2"/>
  <c r="VU16" i="2"/>
  <c r="WG15" i="2"/>
  <c r="VU15" i="2"/>
  <c r="WG14" i="2"/>
  <c r="VU14" i="2"/>
  <c r="WG13" i="2"/>
  <c r="VU13" i="2"/>
  <c r="WG12" i="2"/>
  <c r="VU12" i="2"/>
  <c r="WG11" i="2"/>
  <c r="VU11" i="2"/>
  <c r="WG10" i="2"/>
  <c r="VU10" i="2"/>
  <c r="WG9" i="2"/>
  <c r="VU9" i="2"/>
  <c r="WG8" i="2"/>
  <c r="VU8" i="2"/>
  <c r="WG7" i="2"/>
  <c r="VU7" i="2"/>
  <c r="WG6" i="2"/>
  <c r="VU6" i="2"/>
  <c r="WG5" i="2"/>
  <c r="VU5" i="2"/>
  <c r="VM17" i="2"/>
  <c r="VA17" i="2"/>
  <c r="VM18" i="2"/>
  <c r="VA18" i="2"/>
  <c r="VM19" i="2"/>
  <c r="VA19" i="2"/>
  <c r="VM21" i="2"/>
  <c r="VA21" i="2"/>
  <c r="VM22" i="2"/>
  <c r="VA22" i="2"/>
  <c r="VM24" i="2"/>
  <c r="VA24" i="2"/>
  <c r="VM53" i="2"/>
  <c r="VA53" i="2"/>
  <c r="VA51" i="2"/>
  <c r="VM50" i="2"/>
  <c r="VA50" i="2"/>
  <c r="VM48" i="2"/>
  <c r="VA48" i="2"/>
  <c r="VM47" i="2"/>
  <c r="VA47" i="2"/>
  <c r="VM46" i="2"/>
  <c r="VA46" i="2"/>
  <c r="VM45" i="2"/>
  <c r="VA45" i="2"/>
  <c r="VM44" i="2"/>
  <c r="VA44" i="2"/>
  <c r="VM43" i="2"/>
  <c r="VA43" i="2"/>
  <c r="VM42" i="2"/>
  <c r="VA42" i="2"/>
  <c r="VM41" i="2"/>
  <c r="VA41" i="2"/>
  <c r="VM40" i="2"/>
  <c r="VA40" i="2"/>
  <c r="VM39" i="2"/>
  <c r="VA39" i="2"/>
  <c r="VM38" i="2"/>
  <c r="VA38" i="2"/>
  <c r="VM37" i="2"/>
  <c r="VA37" i="2"/>
  <c r="VM36" i="2"/>
  <c r="VA36" i="2"/>
  <c r="VM34" i="2"/>
  <c r="VA34" i="2"/>
  <c r="VM33" i="2"/>
  <c r="VA33" i="2"/>
  <c r="VM31" i="2"/>
  <c r="VA31" i="2"/>
  <c r="VM30" i="2"/>
  <c r="VA30" i="2"/>
  <c r="VM29" i="2"/>
  <c r="VA29" i="2"/>
  <c r="VM27" i="2"/>
  <c r="VA27" i="2"/>
  <c r="VM16" i="2"/>
  <c r="VA16" i="2"/>
  <c r="VM15" i="2"/>
  <c r="VA15" i="2"/>
  <c r="VM14" i="2"/>
  <c r="VA14" i="2"/>
  <c r="VM13" i="2"/>
  <c r="VA13" i="2"/>
  <c r="VM12" i="2"/>
  <c r="VA12" i="2"/>
  <c r="VM11" i="2"/>
  <c r="VA11" i="2"/>
  <c r="VM10" i="2"/>
  <c r="VA10" i="2"/>
  <c r="VM9" i="2"/>
  <c r="VA9" i="2"/>
  <c r="VM8" i="2"/>
  <c r="VA8" i="2"/>
  <c r="VM7" i="2"/>
  <c r="VA7" i="2"/>
  <c r="VM6" i="2"/>
  <c r="VA6" i="2"/>
  <c r="VM5" i="2"/>
  <c r="VA5" i="2"/>
  <c r="US17" i="2"/>
  <c r="UG17" i="2"/>
  <c r="US18" i="2"/>
  <c r="UG18" i="2"/>
  <c r="US19" i="2"/>
  <c r="UG19" i="2"/>
  <c r="US21" i="2"/>
  <c r="UG21" i="2"/>
  <c r="US22" i="2"/>
  <c r="UG22" i="2"/>
  <c r="US24" i="2"/>
  <c r="UG24" i="2"/>
  <c r="US53" i="2"/>
  <c r="UG53" i="2"/>
  <c r="US51" i="2"/>
  <c r="UG51" i="2"/>
  <c r="US50" i="2"/>
  <c r="UG50" i="2"/>
  <c r="US48" i="2"/>
  <c r="UG48" i="2"/>
  <c r="US47" i="2"/>
  <c r="UG47" i="2"/>
  <c r="US46" i="2"/>
  <c r="UG46" i="2"/>
  <c r="US45" i="2"/>
  <c r="UG45" i="2"/>
  <c r="US44" i="2"/>
  <c r="UG44" i="2"/>
  <c r="US43" i="2"/>
  <c r="UG43" i="2"/>
  <c r="US42" i="2"/>
  <c r="UG42" i="2"/>
  <c r="US41" i="2"/>
  <c r="UG41" i="2"/>
  <c r="US40" i="2"/>
  <c r="UG40" i="2"/>
  <c r="US39" i="2"/>
  <c r="UG39" i="2"/>
  <c r="US38" i="2"/>
  <c r="UG38" i="2"/>
  <c r="US37" i="2"/>
  <c r="UG37" i="2"/>
  <c r="US36" i="2"/>
  <c r="UG36" i="2"/>
  <c r="US34" i="2"/>
  <c r="UG34" i="2"/>
  <c r="US33" i="2"/>
  <c r="UG33" i="2"/>
  <c r="US31" i="2"/>
  <c r="UG31" i="2"/>
  <c r="US30" i="2"/>
  <c r="UG30" i="2"/>
  <c r="US29" i="2"/>
  <c r="UG29" i="2"/>
  <c r="US27" i="2"/>
  <c r="UG27" i="2"/>
  <c r="US16" i="2"/>
  <c r="UG16" i="2"/>
  <c r="US15" i="2"/>
  <c r="UG15" i="2"/>
  <c r="US14" i="2"/>
  <c r="UG14" i="2"/>
  <c r="US13" i="2"/>
  <c r="UG13" i="2"/>
  <c r="US12" i="2"/>
  <c r="UG12" i="2"/>
  <c r="US11" i="2"/>
  <c r="UG11" i="2"/>
  <c r="US10" i="2"/>
  <c r="UG10" i="2"/>
  <c r="US9" i="2"/>
  <c r="UG9" i="2"/>
  <c r="US8" i="2"/>
  <c r="UG8" i="2"/>
  <c r="US7" i="2"/>
  <c r="UG7" i="2"/>
  <c r="US6" i="2"/>
  <c r="UG6" i="2"/>
  <c r="US5" i="2"/>
  <c r="UG5" i="2"/>
  <c r="TY17" i="2"/>
  <c r="TM17" i="2"/>
  <c r="TY18" i="2"/>
  <c r="TM18" i="2"/>
  <c r="TY19" i="2"/>
  <c r="TM19" i="2"/>
  <c r="TY21" i="2"/>
  <c r="TM21" i="2"/>
  <c r="TY22" i="2"/>
  <c r="TM22" i="2"/>
  <c r="TY24" i="2"/>
  <c r="TM24" i="2"/>
  <c r="TY53" i="2"/>
  <c r="TM53" i="2"/>
  <c r="TY51" i="2"/>
  <c r="TM51" i="2"/>
  <c r="TY50" i="2"/>
  <c r="TM50" i="2"/>
  <c r="TY48" i="2"/>
  <c r="TM48" i="2"/>
  <c r="TY47" i="2"/>
  <c r="TM47" i="2"/>
  <c r="TY46" i="2"/>
  <c r="TM46" i="2"/>
  <c r="TY45" i="2"/>
  <c r="TM45" i="2"/>
  <c r="TY44" i="2"/>
  <c r="TM44" i="2"/>
  <c r="TY43" i="2"/>
  <c r="TM43" i="2"/>
  <c r="TY42" i="2"/>
  <c r="TM42" i="2"/>
  <c r="TY41" i="2"/>
  <c r="TM41" i="2"/>
  <c r="TY40" i="2"/>
  <c r="TM40" i="2"/>
  <c r="TY39" i="2"/>
  <c r="TM39" i="2"/>
  <c r="TY38" i="2"/>
  <c r="TM38" i="2"/>
  <c r="TY37" i="2"/>
  <c r="TM37" i="2"/>
  <c r="TY36" i="2"/>
  <c r="TM36" i="2"/>
  <c r="TY34" i="2"/>
  <c r="TM34" i="2"/>
  <c r="TY33" i="2"/>
  <c r="TM33" i="2"/>
  <c r="TY31" i="2"/>
  <c r="TM31" i="2"/>
  <c r="TY30" i="2"/>
  <c r="TM30" i="2"/>
  <c r="TY29" i="2"/>
  <c r="TM29" i="2"/>
  <c r="TY27" i="2"/>
  <c r="TM27" i="2"/>
  <c r="TY16" i="2"/>
  <c r="TM16" i="2"/>
  <c r="TY15" i="2"/>
  <c r="TM15" i="2"/>
  <c r="TY14" i="2"/>
  <c r="TM14" i="2"/>
  <c r="TY13" i="2"/>
  <c r="TM13" i="2"/>
  <c r="TY12" i="2"/>
  <c r="TM12" i="2"/>
  <c r="TY11" i="2"/>
  <c r="TM11" i="2"/>
  <c r="TY10" i="2"/>
  <c r="TM10" i="2"/>
  <c r="TY9" i="2"/>
  <c r="TM9" i="2"/>
  <c r="TY8" i="2"/>
  <c r="TM8" i="2"/>
  <c r="TY7" i="2"/>
  <c r="TM7" i="2"/>
  <c r="TY6" i="2"/>
  <c r="TM6" i="2"/>
  <c r="TY5" i="2"/>
  <c r="TM5" i="2"/>
  <c r="TE17" i="2"/>
  <c r="SS17" i="2"/>
  <c r="TE18" i="2"/>
  <c r="SS18" i="2"/>
  <c r="TE19" i="2"/>
  <c r="SS19" i="2"/>
  <c r="TE21" i="2"/>
  <c r="SS21" i="2"/>
  <c r="TE22" i="2"/>
  <c r="SS22" i="2"/>
  <c r="TE24" i="2"/>
  <c r="SS24" i="2"/>
  <c r="TE53" i="2"/>
  <c r="SS53" i="2"/>
  <c r="TE51" i="2"/>
  <c r="SS51" i="2"/>
  <c r="TE50" i="2"/>
  <c r="SS50" i="2"/>
  <c r="TE48" i="2"/>
  <c r="SS48" i="2"/>
  <c r="TE47" i="2"/>
  <c r="SS47" i="2"/>
  <c r="TE46" i="2"/>
  <c r="SS46" i="2"/>
  <c r="TE45" i="2"/>
  <c r="SS45" i="2"/>
  <c r="TE44" i="2"/>
  <c r="SS44" i="2"/>
  <c r="TE43" i="2"/>
  <c r="SS43" i="2"/>
  <c r="TE42" i="2"/>
  <c r="SS42" i="2"/>
  <c r="TE41" i="2"/>
  <c r="SS41" i="2"/>
  <c r="TE40" i="2"/>
  <c r="SS40" i="2"/>
  <c r="TE39" i="2"/>
  <c r="SS39" i="2"/>
  <c r="TE38" i="2"/>
  <c r="SS38" i="2"/>
  <c r="TE37" i="2"/>
  <c r="SS37" i="2"/>
  <c r="TE36" i="2"/>
  <c r="SS36" i="2"/>
  <c r="TE34" i="2"/>
  <c r="SS34" i="2"/>
  <c r="TE33" i="2"/>
  <c r="SS33" i="2"/>
  <c r="TE31" i="2"/>
  <c r="SS31" i="2"/>
  <c r="TE30" i="2"/>
  <c r="SS30" i="2"/>
  <c r="TE29" i="2"/>
  <c r="SS29" i="2"/>
  <c r="TE27" i="2"/>
  <c r="SS27" i="2"/>
  <c r="TE16" i="2"/>
  <c r="SS16" i="2"/>
  <c r="TE15" i="2"/>
  <c r="SS15" i="2"/>
  <c r="TE14" i="2"/>
  <c r="SS14" i="2"/>
  <c r="TE13" i="2"/>
  <c r="SS13" i="2"/>
  <c r="TE12" i="2"/>
  <c r="SS12" i="2"/>
  <c r="TE11" i="2"/>
  <c r="SS11" i="2"/>
  <c r="TE10" i="2"/>
  <c r="SS10" i="2"/>
  <c r="TE9" i="2"/>
  <c r="SS9" i="2"/>
  <c r="TE8" i="2"/>
  <c r="SS8" i="2"/>
  <c r="TE7" i="2"/>
  <c r="SS7" i="2"/>
  <c r="TE6" i="2"/>
  <c r="SS6" i="2"/>
  <c r="TE5" i="2"/>
  <c r="SS5" i="2"/>
  <c r="SK18" i="2"/>
  <c r="RY18" i="2"/>
  <c r="SK19" i="2"/>
  <c r="RY19" i="2"/>
  <c r="SK21" i="2"/>
  <c r="RY21" i="2"/>
  <c r="SK22" i="2"/>
  <c r="RY22" i="2"/>
  <c r="SK24" i="2"/>
  <c r="RY24" i="2"/>
  <c r="SK53" i="2"/>
  <c r="RY53" i="2"/>
  <c r="SK51" i="2"/>
  <c r="RY51" i="2"/>
  <c r="SK50" i="2"/>
  <c r="RY50" i="2"/>
  <c r="SK48" i="2"/>
  <c r="RY48" i="2"/>
  <c r="SK47" i="2"/>
  <c r="RY47" i="2"/>
  <c r="SK46" i="2"/>
  <c r="RY46" i="2"/>
  <c r="SK45" i="2"/>
  <c r="RY45" i="2"/>
  <c r="SK44" i="2"/>
  <c r="RY44" i="2"/>
  <c r="SK43" i="2"/>
  <c r="RY43" i="2"/>
  <c r="SK42" i="2"/>
  <c r="RY42" i="2"/>
  <c r="SK41" i="2"/>
  <c r="RY41" i="2"/>
  <c r="SK40" i="2"/>
  <c r="RY40" i="2"/>
  <c r="SK39" i="2"/>
  <c r="RY39" i="2"/>
  <c r="SK38" i="2"/>
  <c r="RY38" i="2"/>
  <c r="SK37" i="2"/>
  <c r="RY37" i="2"/>
  <c r="SK36" i="2"/>
  <c r="RY36" i="2"/>
  <c r="SK34" i="2"/>
  <c r="RY34" i="2"/>
  <c r="SK33" i="2"/>
  <c r="RY33" i="2"/>
  <c r="SK31" i="2"/>
  <c r="RY31" i="2"/>
  <c r="SK30" i="2"/>
  <c r="RY30" i="2"/>
  <c r="SK29" i="2"/>
  <c r="RY29" i="2"/>
  <c r="SK27" i="2"/>
  <c r="RY27" i="2"/>
  <c r="SK16" i="2"/>
  <c r="RY16" i="2"/>
  <c r="SK15" i="2"/>
  <c r="RY15" i="2"/>
  <c r="SK14" i="2"/>
  <c r="RY14" i="2"/>
  <c r="SK13" i="2"/>
  <c r="RY13" i="2"/>
  <c r="SK12" i="2"/>
  <c r="RY12" i="2"/>
  <c r="SK11" i="2"/>
  <c r="RY11" i="2"/>
  <c r="SK10" i="2"/>
  <c r="RY10" i="2"/>
  <c r="SK9" i="2"/>
  <c r="RY9" i="2"/>
  <c r="SK8" i="2"/>
  <c r="RY8" i="2"/>
  <c r="SK7" i="2"/>
  <c r="RY7" i="2"/>
  <c r="SK6" i="2"/>
  <c r="RY6" i="2"/>
  <c r="SK5" i="2"/>
  <c r="RY5" i="2"/>
  <c r="RQ17" i="2"/>
  <c r="RE17" i="2"/>
  <c r="RQ18" i="2"/>
  <c r="RE18" i="2"/>
  <c r="RQ19" i="2"/>
  <c r="RE19" i="2"/>
  <c r="RQ21" i="2"/>
  <c r="RE21" i="2"/>
  <c r="RQ22" i="2"/>
  <c r="RE22" i="2"/>
  <c r="RQ24" i="2"/>
  <c r="RE24" i="2"/>
  <c r="RQ53" i="2"/>
  <c r="RE53" i="2"/>
  <c r="RQ51" i="2"/>
  <c r="RE51" i="2"/>
  <c r="RQ50" i="2"/>
  <c r="RE50" i="2"/>
  <c r="RQ48" i="2"/>
  <c r="RE48" i="2"/>
  <c r="RQ47" i="2"/>
  <c r="RE47" i="2"/>
  <c r="RQ46" i="2"/>
  <c r="RE46" i="2"/>
  <c r="RQ45" i="2"/>
  <c r="RE45" i="2"/>
  <c r="RQ44" i="2"/>
  <c r="RE44" i="2"/>
  <c r="RQ43" i="2"/>
  <c r="RE43" i="2"/>
  <c r="RQ42" i="2"/>
  <c r="RE42" i="2"/>
  <c r="RQ41" i="2"/>
  <c r="RE41" i="2"/>
  <c r="RQ40" i="2"/>
  <c r="RE40" i="2"/>
  <c r="RQ39" i="2"/>
  <c r="RE39" i="2"/>
  <c r="RQ38" i="2"/>
  <c r="RE38" i="2"/>
  <c r="RQ37" i="2"/>
  <c r="RE37" i="2"/>
  <c r="RQ36" i="2"/>
  <c r="RE36" i="2"/>
  <c r="RQ34" i="2"/>
  <c r="RE34" i="2"/>
  <c r="RQ33" i="2"/>
  <c r="RE33" i="2"/>
  <c r="RQ31" i="2"/>
  <c r="RE31" i="2"/>
  <c r="RQ30" i="2"/>
  <c r="RE30" i="2"/>
  <c r="RQ29" i="2"/>
  <c r="RE29" i="2"/>
  <c r="RQ27" i="2"/>
  <c r="RE27" i="2"/>
  <c r="RQ16" i="2"/>
  <c r="RE16" i="2"/>
  <c r="RQ15" i="2"/>
  <c r="RE15" i="2"/>
  <c r="RQ14" i="2"/>
  <c r="RE14" i="2"/>
  <c r="RQ13" i="2"/>
  <c r="RE13" i="2"/>
  <c r="RQ12" i="2"/>
  <c r="RE12" i="2"/>
  <c r="RQ11" i="2"/>
  <c r="RE11" i="2"/>
  <c r="RQ10" i="2"/>
  <c r="RE10" i="2"/>
  <c r="RQ9" i="2"/>
  <c r="RE9" i="2"/>
  <c r="RQ8" i="2"/>
  <c r="RE8" i="2"/>
  <c r="RQ7" i="2"/>
  <c r="RE7" i="2"/>
  <c r="RQ6" i="2"/>
  <c r="RE6" i="2"/>
  <c r="RQ5" i="2"/>
  <c r="RE5" i="2"/>
  <c r="QW17" i="2"/>
  <c r="QW18" i="2"/>
  <c r="QW19" i="2"/>
  <c r="QW21" i="2"/>
  <c r="QW22" i="2"/>
  <c r="QW24" i="2"/>
  <c r="QW53" i="2"/>
  <c r="QW51" i="2"/>
  <c r="QW50" i="2"/>
  <c r="QW48" i="2"/>
  <c r="QW47" i="2"/>
  <c r="QW46" i="2"/>
  <c r="QW45" i="2"/>
  <c r="QW44" i="2"/>
  <c r="QW43" i="2"/>
  <c r="QW42" i="2"/>
  <c r="QW41" i="2"/>
  <c r="QW40" i="2"/>
  <c r="QW39" i="2"/>
  <c r="QW38" i="2"/>
  <c r="QW37" i="2"/>
  <c r="QW36" i="2"/>
  <c r="QW33" i="2"/>
  <c r="QW31" i="2"/>
  <c r="QW30" i="2"/>
  <c r="QW29" i="2"/>
  <c r="QW27" i="2"/>
  <c r="QW16" i="2"/>
  <c r="QW15" i="2"/>
  <c r="QW14" i="2"/>
  <c r="QW13" i="2"/>
  <c r="QW12" i="2"/>
  <c r="QW11" i="2"/>
  <c r="QW10" i="2"/>
  <c r="QW9" i="2"/>
  <c r="QW8" i="2"/>
  <c r="QW7" i="2"/>
  <c r="QW6" i="2"/>
  <c r="QK17" i="2"/>
  <c r="QK18" i="2"/>
  <c r="QK19" i="2"/>
  <c r="QK21" i="2"/>
  <c r="QK22" i="2"/>
  <c r="QK24" i="2"/>
  <c r="QK53" i="2"/>
  <c r="QK51" i="2"/>
  <c r="QK50" i="2"/>
  <c r="QK48" i="2"/>
  <c r="QK47" i="2"/>
  <c r="QK46" i="2"/>
  <c r="QK45" i="2"/>
  <c r="QK44" i="2"/>
  <c r="QK43" i="2"/>
  <c r="QK42" i="2"/>
  <c r="QK41" i="2"/>
  <c r="QK40" i="2"/>
  <c r="QK39" i="2"/>
  <c r="QK38" i="2"/>
  <c r="QK37" i="2"/>
  <c r="QK36" i="2"/>
  <c r="QK33" i="2"/>
  <c r="QK31" i="2"/>
  <c r="QK29" i="2"/>
  <c r="QK27" i="2"/>
  <c r="QK16" i="2"/>
  <c r="QK15" i="2"/>
  <c r="QK14" i="2"/>
  <c r="QK13" i="2"/>
  <c r="QK12" i="2"/>
  <c r="QK11" i="2"/>
  <c r="QK10" i="2"/>
  <c r="QK9" i="2"/>
  <c r="QK8" i="2"/>
  <c r="QK7" i="2"/>
  <c r="QK6" i="2"/>
  <c r="QK5" i="2"/>
  <c r="QK30" i="2"/>
  <c r="QW5" i="2"/>
  <c r="ACE34" i="2"/>
  <c r="ABT34" i="2" s="1"/>
  <c r="PI34" i="2"/>
  <c r="OW34" i="2"/>
  <c r="OO34" i="2"/>
  <c r="MG34" i="2"/>
  <c r="C50" i="9"/>
  <c r="PI33" i="2"/>
  <c r="OW33" i="2"/>
  <c r="LD33" i="2"/>
  <c r="LM33" i="2"/>
  <c r="ACE33" i="2"/>
  <c r="ABT33" i="2" s="1"/>
  <c r="PI31" i="2"/>
  <c r="OW31" i="2"/>
  <c r="OO31" i="2"/>
  <c r="JO14" i="2"/>
  <c r="JO11" i="2"/>
  <c r="JO10" i="2"/>
  <c r="JO9" i="2"/>
  <c r="JO8" i="2"/>
  <c r="JO31" i="2"/>
  <c r="FS5" i="2"/>
  <c r="ACE31" i="2"/>
  <c r="ABT31" i="2" s="1"/>
  <c r="ABU31" i="2" s="1"/>
  <c r="ABV31" i="2" s="1"/>
  <c r="ACJ30" i="2"/>
  <c r="ACE30" i="2"/>
  <c r="ABT30" i="2" s="1"/>
  <c r="ABU30" i="2" s="1"/>
  <c r="ABV30" i="2" s="1"/>
  <c r="ABY30" i="2"/>
  <c r="ABZ30" i="2"/>
  <c r="MG30" i="2"/>
  <c r="MG29" i="2"/>
  <c r="PQ30" i="2"/>
  <c r="QC16" i="2"/>
  <c r="QC15" i="2"/>
  <c r="QC14" i="2"/>
  <c r="QC13" i="2"/>
  <c r="QC12" i="2"/>
  <c r="QC11" i="2"/>
  <c r="QC10" i="2"/>
  <c r="QC9" i="2"/>
  <c r="QC8" i="2"/>
  <c r="QC7" i="2"/>
  <c r="QC6" i="2"/>
  <c r="QC5" i="2"/>
  <c r="LU29" i="2"/>
  <c r="LU27" i="2"/>
  <c r="LU16" i="2"/>
  <c r="LU15" i="2"/>
  <c r="LU14" i="2"/>
  <c r="LU13" i="2"/>
  <c r="LU12" i="2"/>
  <c r="LU11" i="2"/>
  <c r="LU10" i="2"/>
  <c r="LU9" i="2"/>
  <c r="LU8" i="2"/>
  <c r="LU7" i="2"/>
  <c r="LU6" i="2"/>
  <c r="LU5" i="2"/>
  <c r="LU30" i="2"/>
  <c r="OC30" i="2"/>
  <c r="MO5" i="2"/>
  <c r="OW30" i="2"/>
  <c r="ACQ29" i="2"/>
  <c r="ACJ29" i="2"/>
  <c r="ACE29" i="2"/>
  <c r="ABT29" i="2"/>
  <c r="ABU29" i="2" s="1"/>
  <c r="ABV29" i="2" s="1"/>
  <c r="ABY29" i="2"/>
  <c r="ABZ29" i="2"/>
  <c r="C92" i="9"/>
  <c r="C133" i="9"/>
  <c r="G50" i="9"/>
  <c r="P16" i="1"/>
  <c r="O16" i="1"/>
  <c r="N16" i="1"/>
  <c r="M16" i="1"/>
  <c r="L16" i="1"/>
  <c r="K16" i="1"/>
  <c r="H16" i="1"/>
  <c r="I16" i="1" s="1"/>
  <c r="G16" i="1"/>
  <c r="F16" i="1"/>
  <c r="E16" i="1"/>
  <c r="P29" i="1"/>
  <c r="O29" i="1"/>
  <c r="N29" i="1"/>
  <c r="M29" i="1"/>
  <c r="L29" i="1"/>
  <c r="K29" i="1"/>
  <c r="G29" i="1"/>
  <c r="F29" i="1"/>
  <c r="E29" i="1"/>
  <c r="P28" i="1"/>
  <c r="M28" i="1"/>
  <c r="O28" i="1"/>
  <c r="N28" i="1"/>
  <c r="L28" i="1"/>
  <c r="K28" i="1"/>
  <c r="G28" i="1"/>
  <c r="E28" i="1"/>
  <c r="PI29" i="2"/>
  <c r="OW29" i="2"/>
  <c r="OO29" i="2"/>
  <c r="JO29" i="2"/>
  <c r="H12" i="1"/>
  <c r="PI16" i="2"/>
  <c r="PI15" i="2"/>
  <c r="PI14" i="2"/>
  <c r="PI13" i="2"/>
  <c r="PI12" i="2"/>
  <c r="PI11" i="2"/>
  <c r="PI10" i="2"/>
  <c r="PI9" i="2"/>
  <c r="PI8" i="2"/>
  <c r="PI7" i="2"/>
  <c r="PI6" i="2"/>
  <c r="PI5" i="2"/>
  <c r="OO27" i="2"/>
  <c r="OO16" i="2"/>
  <c r="OO15" i="2"/>
  <c r="OO14" i="2"/>
  <c r="OO13" i="2"/>
  <c r="OO12" i="2"/>
  <c r="OO11" i="2"/>
  <c r="OO10" i="2"/>
  <c r="OO9" i="2"/>
  <c r="OO8" i="2"/>
  <c r="OO7" i="2"/>
  <c r="OO6" i="2"/>
  <c r="OO5" i="2"/>
  <c r="NU27" i="2"/>
  <c r="NU16" i="2"/>
  <c r="NU15" i="2"/>
  <c r="NU14" i="2"/>
  <c r="NU13" i="2"/>
  <c r="NU12" i="2"/>
  <c r="NU11" i="2"/>
  <c r="NU10" i="2"/>
  <c r="NU9" i="2"/>
  <c r="NU8" i="2"/>
  <c r="NU7" i="2"/>
  <c r="NU6" i="2"/>
  <c r="NU5" i="2"/>
  <c r="NA27" i="2"/>
  <c r="NA16" i="2"/>
  <c r="NA15" i="2"/>
  <c r="NA14" i="2"/>
  <c r="NA13" i="2"/>
  <c r="NA12" i="2"/>
  <c r="NA11" i="2"/>
  <c r="NA10" i="2"/>
  <c r="NA9" i="2"/>
  <c r="NA8" i="2"/>
  <c r="NA7" i="2"/>
  <c r="NA6" i="2"/>
  <c r="NA5" i="2"/>
  <c r="MG27" i="2"/>
  <c r="MG16" i="2"/>
  <c r="MG15" i="2"/>
  <c r="MG14" i="2"/>
  <c r="MG13" i="2"/>
  <c r="MG12" i="2"/>
  <c r="MG11" i="2"/>
  <c r="MG10" i="2"/>
  <c r="MG9" i="2"/>
  <c r="MG8" i="2"/>
  <c r="MG7" i="2"/>
  <c r="MG6" i="2"/>
  <c r="MG5" i="2"/>
  <c r="LD13" i="2"/>
  <c r="LM5" i="2"/>
  <c r="KS27" i="2"/>
  <c r="KS16" i="2"/>
  <c r="KS15" i="2"/>
  <c r="KS14" i="2"/>
  <c r="KS13" i="2"/>
  <c r="KS12" i="2"/>
  <c r="KS11" i="2"/>
  <c r="KS10" i="2"/>
  <c r="KS9" i="2"/>
  <c r="KS8" i="2"/>
  <c r="KS7" i="2"/>
  <c r="KS6" i="2"/>
  <c r="KS5" i="2"/>
  <c r="ID9" i="2"/>
  <c r="IM9" i="2"/>
  <c r="ID5" i="2"/>
  <c r="IM5" i="2"/>
  <c r="IM27" i="2"/>
  <c r="IM16" i="2"/>
  <c r="IM15" i="2"/>
  <c r="IM14" i="2"/>
  <c r="IM13" i="2"/>
  <c r="IM12" i="2"/>
  <c r="IM11" i="2"/>
  <c r="IM10" i="2"/>
  <c r="IM8" i="2"/>
  <c r="IM7" i="2"/>
  <c r="IM6" i="2"/>
  <c r="HS5" i="2"/>
  <c r="GY5" i="2"/>
  <c r="GE27" i="2"/>
  <c r="GE16" i="2"/>
  <c r="GE15" i="2"/>
  <c r="GE14" i="2"/>
  <c r="GE13" i="2"/>
  <c r="GE12" i="2"/>
  <c r="GE11" i="2"/>
  <c r="GE10" i="2"/>
  <c r="GE9" i="2"/>
  <c r="GE8" i="2"/>
  <c r="GE7" i="2"/>
  <c r="GE6" i="2"/>
  <c r="GE5" i="2"/>
  <c r="FB12" i="2"/>
  <c r="FK12" i="2"/>
  <c r="FK5" i="2"/>
  <c r="EQ27" i="2"/>
  <c r="EQ16" i="2"/>
  <c r="EQ15" i="2"/>
  <c r="EQ14" i="2"/>
  <c r="EQ13" i="2"/>
  <c r="EQ12" i="2"/>
  <c r="EQ11" i="2"/>
  <c r="EQ10" i="2"/>
  <c r="EQ9" i="2"/>
  <c r="EQ8" i="2"/>
  <c r="EQ7" i="2"/>
  <c r="EQ6" i="2"/>
  <c r="EQ5" i="2"/>
  <c r="DW27" i="2"/>
  <c r="DW16" i="2"/>
  <c r="DW15" i="2"/>
  <c r="DW14" i="2"/>
  <c r="DW13" i="2"/>
  <c r="DW12" i="2"/>
  <c r="DW11" i="2"/>
  <c r="DW10" i="2"/>
  <c r="DW9" i="2"/>
  <c r="DW8" i="2"/>
  <c r="DW7" i="2"/>
  <c r="DW6" i="2"/>
  <c r="DW5" i="2"/>
  <c r="DC27" i="2"/>
  <c r="DC16" i="2"/>
  <c r="DC15" i="2"/>
  <c r="DC14" i="2"/>
  <c r="DC13" i="2"/>
  <c r="DC12" i="2"/>
  <c r="DC11" i="2"/>
  <c r="DC10" i="2"/>
  <c r="DC9" i="2"/>
  <c r="DC8" i="2"/>
  <c r="DC7" i="2"/>
  <c r="DC6" i="2"/>
  <c r="DC5" i="2"/>
  <c r="CI27" i="2"/>
  <c r="CI16" i="2"/>
  <c r="CI15" i="2"/>
  <c r="CI14" i="2"/>
  <c r="CI13" i="2"/>
  <c r="CI12" i="2"/>
  <c r="CI11" i="2"/>
  <c r="CI10" i="2"/>
  <c r="CI9" i="2"/>
  <c r="CI8" i="2"/>
  <c r="CI7" i="2"/>
  <c r="CI6" i="2"/>
  <c r="CI5" i="2"/>
  <c r="BO27" i="2"/>
  <c r="BO16" i="2"/>
  <c r="BO15" i="2"/>
  <c r="BO14" i="2"/>
  <c r="BO13" i="2"/>
  <c r="BO12" i="2"/>
  <c r="BO11" i="2"/>
  <c r="BO10" i="2"/>
  <c r="BO9" i="2"/>
  <c r="BO8" i="2"/>
  <c r="BO7" i="2"/>
  <c r="BO6" i="2"/>
  <c r="BO5" i="2"/>
  <c r="AA16" i="2"/>
  <c r="AA15" i="2"/>
  <c r="AA14" i="2"/>
  <c r="AA13" i="2"/>
  <c r="AA12" i="2"/>
  <c r="AA11" i="2"/>
  <c r="AA10" i="2"/>
  <c r="AA9" i="2"/>
  <c r="AA8" i="2"/>
  <c r="AA7" i="2"/>
  <c r="AA6" i="2"/>
  <c r="AA5" i="2"/>
  <c r="KA5" i="2"/>
  <c r="NI27" i="2"/>
  <c r="LA27" i="2"/>
  <c r="JO27" i="2"/>
  <c r="IA27" i="2"/>
  <c r="S16" i="6"/>
  <c r="JG5" i="2"/>
  <c r="ACO27" i="2"/>
  <c r="ACJ27" i="2"/>
  <c r="ACE27" i="2"/>
  <c r="ABT27" i="2" s="1"/>
  <c r="ABZ27" i="2"/>
  <c r="L9" i="3"/>
  <c r="G51" i="11"/>
  <c r="C51" i="11"/>
  <c r="L54" i="11"/>
  <c r="D95" i="11"/>
  <c r="H95" i="11"/>
  <c r="C95" i="11"/>
  <c r="G95" i="11"/>
  <c r="J54" i="11"/>
  <c r="B95" i="11"/>
  <c r="F95" i="11"/>
  <c r="C16" i="8" a="1"/>
  <c r="C16" i="8" s="1"/>
  <c r="S11" i="8"/>
  <c r="O11" i="8"/>
  <c r="K11" i="8"/>
  <c r="G11" i="8"/>
  <c r="C11" i="8"/>
  <c r="L9" i="8"/>
  <c r="P9" i="8"/>
  <c r="T9" i="8"/>
  <c r="K9" i="8"/>
  <c r="O9" i="8"/>
  <c r="S9" i="8"/>
  <c r="J9" i="8"/>
  <c r="N9" i="8"/>
  <c r="R9" i="8"/>
  <c r="C95" i="9"/>
  <c r="G95" i="9"/>
  <c r="K95" i="9"/>
  <c r="C136" i="9"/>
  <c r="G136" i="9"/>
  <c r="K136" i="9"/>
  <c r="H10" i="1"/>
  <c r="J10" i="1" s="1"/>
  <c r="H9" i="1"/>
  <c r="H11" i="1"/>
  <c r="H13" i="1"/>
  <c r="H14" i="1"/>
  <c r="H17" i="1"/>
  <c r="H15" i="1"/>
  <c r="H18" i="1"/>
  <c r="H20" i="1"/>
  <c r="H22" i="1"/>
  <c r="H19" i="1"/>
  <c r="H21" i="1"/>
  <c r="J21" i="1" s="1"/>
  <c r="H23" i="1"/>
  <c r="I23" i="1" s="1"/>
  <c r="H24" i="1"/>
  <c r="I24" i="1" s="1"/>
  <c r="H25" i="1"/>
  <c r="H26" i="1"/>
  <c r="H27" i="1"/>
  <c r="B95" i="9"/>
  <c r="F95" i="9"/>
  <c r="J95" i="9"/>
  <c r="B136" i="9"/>
  <c r="F136" i="9"/>
  <c r="J136" i="9"/>
  <c r="J25" i="7"/>
  <c r="J26" i="7"/>
  <c r="J27" i="7"/>
  <c r="J28" i="7"/>
  <c r="J24" i="7"/>
  <c r="U16" i="6"/>
  <c r="T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K17" i="1"/>
  <c r="D15" i="6"/>
  <c r="D14" i="6"/>
  <c r="D13" i="6"/>
  <c r="D12" i="6"/>
  <c r="D11" i="6"/>
  <c r="D10" i="6"/>
  <c r="D9" i="6"/>
  <c r="D8" i="6"/>
  <c r="D7" i="6"/>
  <c r="D6" i="6"/>
  <c r="D5" i="6"/>
  <c r="E3" i="6"/>
  <c r="E15" i="6"/>
  <c r="F3" i="6"/>
  <c r="E9" i="6"/>
  <c r="E10" i="6"/>
  <c r="E8" i="6"/>
  <c r="E11" i="6"/>
  <c r="E12" i="6"/>
  <c r="E5" i="6"/>
  <c r="E13" i="6"/>
  <c r="E6" i="6"/>
  <c r="E14" i="6"/>
  <c r="E7" i="6"/>
  <c r="W30" i="5"/>
  <c r="V30" i="5"/>
  <c r="U30" i="5"/>
  <c r="J30" i="5"/>
  <c r="I30" i="5"/>
  <c r="W29" i="5"/>
  <c r="V29" i="5"/>
  <c r="U29" i="5"/>
  <c r="J29" i="5"/>
  <c r="I29" i="5"/>
  <c r="W28" i="5"/>
  <c r="V28" i="5"/>
  <c r="U28" i="5"/>
  <c r="J28" i="5"/>
  <c r="I28" i="5"/>
  <c r="W27" i="5"/>
  <c r="V27" i="5"/>
  <c r="U27" i="5"/>
  <c r="J27" i="5"/>
  <c r="I27" i="5"/>
  <c r="W26" i="5"/>
  <c r="V26" i="5"/>
  <c r="U26" i="5"/>
  <c r="J26" i="5"/>
  <c r="I26" i="5"/>
  <c r="W25" i="5"/>
  <c r="V25" i="5"/>
  <c r="U25" i="5"/>
  <c r="J25" i="5"/>
  <c r="I25" i="5"/>
  <c r="W24" i="5"/>
  <c r="V24" i="5"/>
  <c r="U24" i="5"/>
  <c r="J24" i="5"/>
  <c r="I24" i="5"/>
  <c r="T23" i="5"/>
  <c r="V23" i="5"/>
  <c r="S23" i="5"/>
  <c r="W23" i="5"/>
  <c r="R23" i="5"/>
  <c r="Q23" i="5"/>
  <c r="J23" i="5"/>
  <c r="I23" i="5"/>
  <c r="E23" i="5"/>
  <c r="W22" i="5"/>
  <c r="V22" i="5"/>
  <c r="U22" i="5"/>
  <c r="J22" i="5"/>
  <c r="I22" i="5"/>
  <c r="T21" i="5"/>
  <c r="V21" i="5"/>
  <c r="S21" i="5"/>
  <c r="W21" i="5"/>
  <c r="R21" i="5"/>
  <c r="Q21" i="5"/>
  <c r="P21" i="5"/>
  <c r="O21" i="5"/>
  <c r="N21" i="5"/>
  <c r="M21" i="5"/>
  <c r="K21" i="5"/>
  <c r="H21" i="5"/>
  <c r="G21" i="5"/>
  <c r="J21" i="5"/>
  <c r="F21" i="5"/>
  <c r="E21" i="5"/>
  <c r="W20" i="5"/>
  <c r="V20" i="5"/>
  <c r="U20" i="5"/>
  <c r="T20" i="5"/>
  <c r="S20" i="5"/>
  <c r="R20" i="5"/>
  <c r="Q20" i="5"/>
  <c r="P20" i="5"/>
  <c r="O20" i="5"/>
  <c r="N20" i="5"/>
  <c r="M20" i="5"/>
  <c r="K20" i="5"/>
  <c r="H20" i="5"/>
  <c r="G20" i="5"/>
  <c r="J20" i="5"/>
  <c r="F20" i="5"/>
  <c r="E20" i="5"/>
  <c r="V19" i="5"/>
  <c r="T19" i="5"/>
  <c r="S19" i="5"/>
  <c r="U19" i="5"/>
  <c r="R19" i="5"/>
  <c r="Q19" i="5"/>
  <c r="J19" i="5"/>
  <c r="I19" i="5"/>
  <c r="E19" i="5"/>
  <c r="X18" i="5"/>
  <c r="V18" i="5"/>
  <c r="T18" i="5"/>
  <c r="S18" i="5"/>
  <c r="W18" i="5"/>
  <c r="R18" i="5"/>
  <c r="Q18" i="5"/>
  <c r="J18" i="5"/>
  <c r="I18" i="5"/>
  <c r="E18" i="5"/>
  <c r="T17" i="5"/>
  <c r="V17" i="5"/>
  <c r="S17" i="5"/>
  <c r="W17" i="5"/>
  <c r="R17" i="5"/>
  <c r="Q17" i="5"/>
  <c r="P17" i="5"/>
  <c r="O17" i="5"/>
  <c r="N17" i="5"/>
  <c r="M17" i="5"/>
  <c r="K17" i="5"/>
  <c r="H17" i="5"/>
  <c r="G17" i="5"/>
  <c r="I17" i="5"/>
  <c r="F17" i="5"/>
  <c r="E17" i="5"/>
  <c r="U16" i="5"/>
  <c r="T16" i="5"/>
  <c r="S16" i="5"/>
  <c r="R16" i="5"/>
  <c r="W16" i="5"/>
  <c r="Q16" i="5"/>
  <c r="P16" i="5"/>
  <c r="O16" i="5"/>
  <c r="N16" i="5"/>
  <c r="M16" i="5"/>
  <c r="K16" i="5"/>
  <c r="I16" i="5"/>
  <c r="H16" i="5"/>
  <c r="G16" i="5"/>
  <c r="J16" i="5"/>
  <c r="F16" i="5"/>
  <c r="E16" i="5"/>
  <c r="X15" i="5"/>
  <c r="U15" i="5"/>
  <c r="T15" i="5"/>
  <c r="S15" i="5"/>
  <c r="W15" i="5"/>
  <c r="R15" i="5"/>
  <c r="V15" i="5"/>
  <c r="Q15" i="5"/>
  <c r="P15" i="5"/>
  <c r="O15" i="5"/>
  <c r="N15" i="5"/>
  <c r="M15" i="5"/>
  <c r="K15" i="5"/>
  <c r="I15" i="5"/>
  <c r="H15" i="5"/>
  <c r="J15" i="5"/>
  <c r="G15" i="5"/>
  <c r="F15" i="5"/>
  <c r="E15" i="5"/>
  <c r="X14" i="5"/>
  <c r="W14" i="5"/>
  <c r="V14" i="5"/>
  <c r="U14" i="5"/>
  <c r="P14" i="5"/>
  <c r="O14" i="5"/>
  <c r="N14" i="5"/>
  <c r="M14" i="5"/>
  <c r="K14" i="5"/>
  <c r="H14" i="5"/>
  <c r="G14" i="5"/>
  <c r="J14" i="5"/>
  <c r="F14" i="5"/>
  <c r="E14" i="5"/>
  <c r="X13" i="5"/>
  <c r="W13" i="5"/>
  <c r="T13" i="5"/>
  <c r="S13" i="5"/>
  <c r="U13" i="5"/>
  <c r="R13" i="5"/>
  <c r="V13" i="5"/>
  <c r="Q13" i="5"/>
  <c r="P13" i="5"/>
  <c r="O13" i="5"/>
  <c r="N13" i="5"/>
  <c r="M13" i="5"/>
  <c r="K13" i="5"/>
  <c r="J13" i="5"/>
  <c r="H13" i="5"/>
  <c r="G13" i="5"/>
  <c r="F13" i="5"/>
  <c r="I13" i="5"/>
  <c r="E13" i="5"/>
  <c r="W12" i="5"/>
  <c r="V12" i="5"/>
  <c r="U12" i="5"/>
  <c r="J12" i="5"/>
  <c r="I12" i="5"/>
  <c r="X11" i="5"/>
  <c r="W11" i="5"/>
  <c r="V11" i="5"/>
  <c r="U11" i="5"/>
  <c r="P11" i="5"/>
  <c r="O11" i="5"/>
  <c r="N11" i="5"/>
  <c r="M11" i="5"/>
  <c r="K11" i="5"/>
  <c r="J11" i="5"/>
  <c r="H11" i="5"/>
  <c r="G11" i="5"/>
  <c r="I11" i="5"/>
  <c r="F11" i="5"/>
  <c r="E11" i="5"/>
  <c r="W10" i="5"/>
  <c r="V10" i="5"/>
  <c r="U10" i="5"/>
  <c r="J10" i="5"/>
  <c r="I10" i="5"/>
  <c r="W9" i="5"/>
  <c r="V9" i="5"/>
  <c r="U9" i="5"/>
  <c r="P9" i="5"/>
  <c r="O9" i="5"/>
  <c r="N9" i="5"/>
  <c r="M9" i="5"/>
  <c r="K9" i="5"/>
  <c r="J9" i="5"/>
  <c r="I9" i="5"/>
  <c r="H9" i="5"/>
  <c r="G9" i="5"/>
  <c r="F9" i="5"/>
  <c r="E9" i="5"/>
  <c r="X8" i="5"/>
  <c r="W8" i="5"/>
  <c r="V8" i="5"/>
  <c r="U8" i="5"/>
  <c r="P8" i="5"/>
  <c r="O8" i="5"/>
  <c r="N8" i="5"/>
  <c r="M8" i="5"/>
  <c r="K8" i="5"/>
  <c r="I8" i="5"/>
  <c r="H8" i="5"/>
  <c r="J8" i="5"/>
  <c r="G8" i="5"/>
  <c r="F8" i="5"/>
  <c r="E8" i="5"/>
  <c r="W7" i="5"/>
  <c r="V7" i="5"/>
  <c r="U7" i="5"/>
  <c r="P7" i="5"/>
  <c r="O7" i="5"/>
  <c r="N7" i="5"/>
  <c r="M7" i="5"/>
  <c r="K7" i="5"/>
  <c r="J7" i="5"/>
  <c r="H7" i="5"/>
  <c r="G7" i="5"/>
  <c r="I7" i="5"/>
  <c r="F7" i="5"/>
  <c r="E7" i="5"/>
  <c r="W6" i="5"/>
  <c r="V6" i="5"/>
  <c r="U6" i="5"/>
  <c r="P6" i="5"/>
  <c r="O6" i="5"/>
  <c r="N6" i="5"/>
  <c r="M6" i="5"/>
  <c r="K6" i="5"/>
  <c r="H6" i="5"/>
  <c r="J6" i="5"/>
  <c r="G6" i="5"/>
  <c r="I6" i="5"/>
  <c r="F6" i="5"/>
  <c r="E6" i="5"/>
  <c r="FU7" i="4"/>
  <c r="EY7" i="4"/>
  <c r="DG6" i="4"/>
  <c r="EY5" i="4"/>
  <c r="DR4" i="4"/>
  <c r="GF3" i="4"/>
  <c r="DG3" i="4"/>
  <c r="X30" i="3"/>
  <c r="W30" i="3"/>
  <c r="V30" i="3"/>
  <c r="K30" i="3"/>
  <c r="J30" i="3"/>
  <c r="X29" i="3"/>
  <c r="W29" i="3"/>
  <c r="V29" i="3"/>
  <c r="K29" i="3"/>
  <c r="J29" i="3"/>
  <c r="X28" i="3"/>
  <c r="W28" i="3"/>
  <c r="V28" i="3"/>
  <c r="K28" i="3"/>
  <c r="J28" i="3"/>
  <c r="X27" i="3"/>
  <c r="W27" i="3"/>
  <c r="V27" i="3"/>
  <c r="K27" i="3"/>
  <c r="J27" i="3"/>
  <c r="X26" i="3"/>
  <c r="W26" i="3"/>
  <c r="V26" i="3"/>
  <c r="K26" i="3"/>
  <c r="J26" i="3"/>
  <c r="X25" i="3"/>
  <c r="W25" i="3"/>
  <c r="V25" i="3"/>
  <c r="K25" i="3"/>
  <c r="J25" i="3"/>
  <c r="X24" i="3"/>
  <c r="W24" i="3"/>
  <c r="V24" i="3"/>
  <c r="K24" i="3"/>
  <c r="J24" i="3"/>
  <c r="U20" i="3"/>
  <c r="T20" i="3"/>
  <c r="X20" i="3"/>
  <c r="S20" i="3"/>
  <c r="R20" i="3"/>
  <c r="Q20" i="3"/>
  <c r="P20" i="3"/>
  <c r="O20" i="3"/>
  <c r="N20" i="3"/>
  <c r="M20" i="3"/>
  <c r="L20" i="3"/>
  <c r="I20" i="3"/>
  <c r="H20" i="3"/>
  <c r="K20" i="3"/>
  <c r="G20" i="3"/>
  <c r="F20" i="3"/>
  <c r="U6" i="3"/>
  <c r="T6" i="3"/>
  <c r="V6" i="3"/>
  <c r="S6" i="3"/>
  <c r="X6" i="3"/>
  <c r="R6" i="3"/>
  <c r="Q6" i="3"/>
  <c r="P6" i="3"/>
  <c r="O6" i="3"/>
  <c r="N6" i="3"/>
  <c r="M6" i="3"/>
  <c r="L6" i="3"/>
  <c r="I6" i="3"/>
  <c r="H6" i="3"/>
  <c r="G6" i="3"/>
  <c r="J6" i="3"/>
  <c r="F6" i="3"/>
  <c r="U18" i="3"/>
  <c r="W18" i="3"/>
  <c r="T18" i="3"/>
  <c r="V18" i="3"/>
  <c r="S18" i="3"/>
  <c r="R18" i="3"/>
  <c r="Q18" i="3"/>
  <c r="P18" i="3"/>
  <c r="O18" i="3"/>
  <c r="N18" i="3"/>
  <c r="M18" i="3"/>
  <c r="L18" i="3"/>
  <c r="I18" i="3"/>
  <c r="H18" i="3"/>
  <c r="K18" i="3"/>
  <c r="G18" i="3"/>
  <c r="F18" i="3"/>
  <c r="U10" i="3"/>
  <c r="T10" i="3"/>
  <c r="S10" i="3"/>
  <c r="R10" i="3"/>
  <c r="Q10" i="3"/>
  <c r="P10" i="3"/>
  <c r="O10" i="3"/>
  <c r="N10" i="3"/>
  <c r="M10" i="3"/>
  <c r="L10" i="3"/>
  <c r="I10" i="3"/>
  <c r="H10" i="3"/>
  <c r="G10" i="3"/>
  <c r="F10" i="3"/>
  <c r="U16" i="3"/>
  <c r="T16" i="3"/>
  <c r="V16" i="3"/>
  <c r="S16" i="3"/>
  <c r="W16" i="3"/>
  <c r="R16" i="3"/>
  <c r="Q16" i="3"/>
  <c r="P16" i="3"/>
  <c r="O16" i="3"/>
  <c r="N16" i="3"/>
  <c r="M16" i="3"/>
  <c r="L16" i="3"/>
  <c r="I16" i="3"/>
  <c r="H16" i="3"/>
  <c r="G16" i="3"/>
  <c r="F16" i="3"/>
  <c r="U22" i="3"/>
  <c r="T22" i="3"/>
  <c r="S22" i="3"/>
  <c r="R22" i="3"/>
  <c r="Q22" i="3"/>
  <c r="P22" i="3"/>
  <c r="O22" i="3"/>
  <c r="N22" i="3"/>
  <c r="M22" i="3"/>
  <c r="L22" i="3"/>
  <c r="I22" i="3"/>
  <c r="H22" i="3"/>
  <c r="K22" i="3"/>
  <c r="G22" i="3"/>
  <c r="J22" i="3"/>
  <c r="F22" i="3"/>
  <c r="U8" i="3"/>
  <c r="T8" i="3"/>
  <c r="X8" i="3"/>
  <c r="S8" i="3"/>
  <c r="R8" i="3"/>
  <c r="Q8" i="3"/>
  <c r="P8" i="3"/>
  <c r="O8" i="3"/>
  <c r="N8" i="3"/>
  <c r="M8" i="3"/>
  <c r="L8" i="3"/>
  <c r="I8" i="3"/>
  <c r="H8" i="3"/>
  <c r="K8" i="3"/>
  <c r="G8" i="3"/>
  <c r="J8" i="3"/>
  <c r="F8" i="3"/>
  <c r="X11" i="3"/>
  <c r="U11" i="3"/>
  <c r="T11" i="3"/>
  <c r="S11" i="3"/>
  <c r="R11" i="3"/>
  <c r="Q11" i="3"/>
  <c r="P11" i="3"/>
  <c r="O11" i="3"/>
  <c r="N11" i="3"/>
  <c r="M11" i="3"/>
  <c r="L11" i="3"/>
  <c r="I11" i="3"/>
  <c r="H11" i="3"/>
  <c r="K11" i="3"/>
  <c r="G11" i="3"/>
  <c r="F11" i="3"/>
  <c r="U19" i="3"/>
  <c r="T19" i="3"/>
  <c r="X19" i="3"/>
  <c r="S19" i="3"/>
  <c r="R19" i="3"/>
  <c r="Q19" i="3"/>
  <c r="P19" i="3"/>
  <c r="O19" i="3"/>
  <c r="N19" i="3"/>
  <c r="M19" i="3"/>
  <c r="L19" i="3"/>
  <c r="J19" i="3"/>
  <c r="I19" i="3"/>
  <c r="H19" i="3"/>
  <c r="K19" i="3"/>
  <c r="G19" i="3"/>
  <c r="F19" i="3"/>
  <c r="X23" i="3"/>
  <c r="U23" i="3"/>
  <c r="T23" i="3"/>
  <c r="S23" i="3"/>
  <c r="W23" i="3"/>
  <c r="R23" i="3"/>
  <c r="Q23" i="3"/>
  <c r="P23" i="3"/>
  <c r="O23" i="3"/>
  <c r="N23" i="3"/>
  <c r="M23" i="3"/>
  <c r="L23" i="3"/>
  <c r="I23" i="3"/>
  <c r="H23" i="3"/>
  <c r="K23" i="3"/>
  <c r="G23" i="3"/>
  <c r="J23" i="3"/>
  <c r="F23" i="3"/>
  <c r="U21" i="3"/>
  <c r="T21" i="3"/>
  <c r="S21" i="3"/>
  <c r="W21" i="3"/>
  <c r="R21" i="3"/>
  <c r="Q21" i="3"/>
  <c r="P21" i="3"/>
  <c r="O21" i="3"/>
  <c r="N21" i="3"/>
  <c r="M21" i="3"/>
  <c r="L21" i="3"/>
  <c r="J21" i="3"/>
  <c r="I21" i="3"/>
  <c r="H21" i="3"/>
  <c r="G21" i="3"/>
  <c r="F21" i="3"/>
  <c r="U15" i="3"/>
  <c r="T15" i="3"/>
  <c r="X15" i="3"/>
  <c r="S15" i="3"/>
  <c r="R15" i="3"/>
  <c r="Q15" i="3"/>
  <c r="P15" i="3"/>
  <c r="O15" i="3"/>
  <c r="N15" i="3"/>
  <c r="M15" i="3"/>
  <c r="L15" i="3"/>
  <c r="I15" i="3"/>
  <c r="H15" i="3"/>
  <c r="K15" i="3"/>
  <c r="G15" i="3"/>
  <c r="F15" i="3"/>
  <c r="U14" i="3"/>
  <c r="W14" i="3"/>
  <c r="T14" i="3"/>
  <c r="V14" i="3"/>
  <c r="S14" i="3"/>
  <c r="R14" i="3"/>
  <c r="Q14" i="3"/>
  <c r="P14" i="3"/>
  <c r="O14" i="3"/>
  <c r="N14" i="3"/>
  <c r="M14" i="3"/>
  <c r="L14" i="3"/>
  <c r="I14" i="3"/>
  <c r="H14" i="3"/>
  <c r="K14" i="3"/>
  <c r="G14" i="3"/>
  <c r="F14" i="3"/>
  <c r="U17" i="3"/>
  <c r="T17" i="3"/>
  <c r="V17" i="3"/>
  <c r="S17" i="3"/>
  <c r="W17" i="3"/>
  <c r="R17" i="3"/>
  <c r="Q17" i="3"/>
  <c r="P17" i="3"/>
  <c r="O17" i="3"/>
  <c r="N17" i="3"/>
  <c r="M17" i="3"/>
  <c r="L17" i="3"/>
  <c r="I17" i="3"/>
  <c r="H17" i="3"/>
  <c r="G17" i="3"/>
  <c r="J17" i="3"/>
  <c r="F17" i="3"/>
  <c r="U13" i="3"/>
  <c r="T13" i="3"/>
  <c r="V13" i="3"/>
  <c r="S13" i="3"/>
  <c r="W13" i="3"/>
  <c r="R13" i="3"/>
  <c r="Q13" i="3"/>
  <c r="P13" i="3"/>
  <c r="O13" i="3"/>
  <c r="N13" i="3"/>
  <c r="M13" i="3"/>
  <c r="L13" i="3"/>
  <c r="I13" i="3"/>
  <c r="H13" i="3"/>
  <c r="G13" i="3"/>
  <c r="J13" i="3"/>
  <c r="F13" i="3"/>
  <c r="W9" i="3"/>
  <c r="U9" i="3"/>
  <c r="T9" i="3"/>
  <c r="S9" i="3"/>
  <c r="R9" i="3"/>
  <c r="Q9" i="3"/>
  <c r="P9" i="3"/>
  <c r="O9" i="3"/>
  <c r="N9" i="3"/>
  <c r="M9" i="3"/>
  <c r="I9" i="3"/>
  <c r="H9" i="3"/>
  <c r="K9" i="3"/>
  <c r="G9" i="3"/>
  <c r="J9" i="3"/>
  <c r="F9" i="3"/>
  <c r="U7" i="3"/>
  <c r="T7" i="3"/>
  <c r="X7" i="3"/>
  <c r="S7" i="3"/>
  <c r="W7" i="3"/>
  <c r="R7" i="3"/>
  <c r="Q7" i="3"/>
  <c r="P7" i="3"/>
  <c r="O7" i="3"/>
  <c r="N7" i="3"/>
  <c r="M7" i="3"/>
  <c r="L7" i="3"/>
  <c r="I7" i="3"/>
  <c r="H7" i="3"/>
  <c r="G7" i="3"/>
  <c r="J7" i="3"/>
  <c r="F7" i="3"/>
  <c r="U12" i="3"/>
  <c r="T12" i="3"/>
  <c r="V12" i="3"/>
  <c r="S12" i="3"/>
  <c r="R12" i="3"/>
  <c r="Q12" i="3"/>
  <c r="P12" i="3"/>
  <c r="O12" i="3"/>
  <c r="N12" i="3"/>
  <c r="M12" i="3"/>
  <c r="L12" i="3"/>
  <c r="I12" i="3"/>
  <c r="H12" i="3"/>
  <c r="K12" i="3"/>
  <c r="G12" i="3"/>
  <c r="F12" i="3"/>
  <c r="P26" i="1"/>
  <c r="O26" i="1"/>
  <c r="N26" i="1"/>
  <c r="M26" i="1"/>
  <c r="L26" i="1"/>
  <c r="K26" i="1"/>
  <c r="G26" i="1"/>
  <c r="F26" i="1"/>
  <c r="I26" i="1" s="1"/>
  <c r="E26" i="1"/>
  <c r="P27" i="1"/>
  <c r="O27" i="1"/>
  <c r="N27" i="1"/>
  <c r="M27" i="1"/>
  <c r="L27" i="1"/>
  <c r="K27" i="1"/>
  <c r="I27" i="1" s="1"/>
  <c r="G27" i="1"/>
  <c r="J27" i="1" s="1"/>
  <c r="F27" i="1"/>
  <c r="E27" i="1"/>
  <c r="P25" i="1"/>
  <c r="O25" i="1"/>
  <c r="N25" i="1"/>
  <c r="M25" i="1"/>
  <c r="L25" i="1"/>
  <c r="K25" i="1"/>
  <c r="G25" i="1"/>
  <c r="F25" i="1"/>
  <c r="E25" i="1"/>
  <c r="P24" i="1"/>
  <c r="O24" i="1"/>
  <c r="N24" i="1"/>
  <c r="M24" i="1"/>
  <c r="L24" i="1"/>
  <c r="K24" i="1"/>
  <c r="G24" i="1"/>
  <c r="F24" i="1"/>
  <c r="E24" i="1"/>
  <c r="P23" i="1"/>
  <c r="O23" i="1"/>
  <c r="N23" i="1"/>
  <c r="M23" i="1"/>
  <c r="L23" i="1"/>
  <c r="K23" i="1"/>
  <c r="G23" i="1"/>
  <c r="F23" i="1"/>
  <c r="E23" i="1"/>
  <c r="P15" i="1"/>
  <c r="O15" i="1"/>
  <c r="N15" i="1"/>
  <c r="M15" i="1"/>
  <c r="L15" i="1"/>
  <c r="K15" i="1"/>
  <c r="G15" i="1"/>
  <c r="F15" i="1"/>
  <c r="E15" i="1"/>
  <c r="P21" i="1"/>
  <c r="O21" i="1"/>
  <c r="N21" i="1"/>
  <c r="M21" i="1"/>
  <c r="L21" i="1"/>
  <c r="K21" i="1"/>
  <c r="G21" i="1"/>
  <c r="F21" i="1"/>
  <c r="E21" i="1"/>
  <c r="P20" i="1"/>
  <c r="O20" i="1"/>
  <c r="N20" i="1"/>
  <c r="M20" i="1"/>
  <c r="L20" i="1"/>
  <c r="K20" i="1"/>
  <c r="I20" i="1" s="1"/>
  <c r="G20" i="1"/>
  <c r="J20" i="1" s="1"/>
  <c r="F20" i="1"/>
  <c r="E20" i="1"/>
  <c r="P22" i="1"/>
  <c r="O22" i="1"/>
  <c r="N22" i="1"/>
  <c r="M22" i="1"/>
  <c r="L22" i="1"/>
  <c r="K22" i="1"/>
  <c r="G22" i="1"/>
  <c r="F22" i="1"/>
  <c r="E22" i="1"/>
  <c r="P14" i="1"/>
  <c r="O14" i="1"/>
  <c r="N14" i="1"/>
  <c r="M14" i="1"/>
  <c r="L14" i="1"/>
  <c r="K14" i="1"/>
  <c r="I14" i="1" s="1"/>
  <c r="G14" i="1"/>
  <c r="F14" i="1"/>
  <c r="E14" i="1"/>
  <c r="P19" i="1"/>
  <c r="O19" i="1"/>
  <c r="N19" i="1"/>
  <c r="M19" i="1"/>
  <c r="L19" i="1"/>
  <c r="K19" i="1"/>
  <c r="G19" i="1"/>
  <c r="F19" i="1"/>
  <c r="I19" i="1" s="1"/>
  <c r="E19" i="1"/>
  <c r="P13" i="1"/>
  <c r="O13" i="1"/>
  <c r="N13" i="1"/>
  <c r="M13" i="1"/>
  <c r="L13" i="1"/>
  <c r="K13" i="1"/>
  <c r="I13" i="1" s="1"/>
  <c r="G13" i="1"/>
  <c r="J13" i="1" s="1"/>
  <c r="F13" i="1"/>
  <c r="E13" i="1"/>
  <c r="P10" i="1"/>
  <c r="O10" i="1"/>
  <c r="N10" i="1"/>
  <c r="M10" i="1"/>
  <c r="L10" i="1"/>
  <c r="K10" i="1"/>
  <c r="G10" i="1"/>
  <c r="F10" i="1"/>
  <c r="E10" i="1"/>
  <c r="P17" i="1"/>
  <c r="O17" i="1"/>
  <c r="N17" i="1"/>
  <c r="M17" i="1"/>
  <c r="L17" i="1"/>
  <c r="G17" i="1"/>
  <c r="J17" i="1" s="1"/>
  <c r="F17" i="1"/>
  <c r="I17" i="1" s="1"/>
  <c r="E17" i="1"/>
  <c r="P18" i="1"/>
  <c r="O18" i="1"/>
  <c r="N18" i="1"/>
  <c r="M18" i="1"/>
  <c r="L18" i="1"/>
  <c r="K18" i="1"/>
  <c r="G18" i="1"/>
  <c r="F18" i="1"/>
  <c r="E18" i="1"/>
  <c r="P11" i="1"/>
  <c r="O11" i="1"/>
  <c r="N11" i="1"/>
  <c r="M11" i="1"/>
  <c r="L11" i="1"/>
  <c r="K11" i="1"/>
  <c r="G11" i="1"/>
  <c r="J11" i="1" s="1"/>
  <c r="F11" i="1"/>
  <c r="E11" i="1"/>
  <c r="P12" i="1"/>
  <c r="O12" i="1"/>
  <c r="N12" i="1"/>
  <c r="M12" i="1"/>
  <c r="L12" i="1"/>
  <c r="K12" i="1"/>
  <c r="G12" i="1"/>
  <c r="F12" i="1"/>
  <c r="E12" i="1"/>
  <c r="P9" i="1"/>
  <c r="O9" i="1"/>
  <c r="N9" i="1"/>
  <c r="M9" i="1"/>
  <c r="L9" i="1"/>
  <c r="K9" i="1"/>
  <c r="G9" i="1"/>
  <c r="E9" i="1"/>
  <c r="W12" i="3"/>
  <c r="K17" i="3"/>
  <c r="W15" i="3"/>
  <c r="V21" i="3"/>
  <c r="X12" i="3"/>
  <c r="K13" i="3"/>
  <c r="J14" i="3"/>
  <c r="K16" i="3"/>
  <c r="K10" i="3"/>
  <c r="J18" i="3"/>
  <c r="W6" i="3"/>
  <c r="X10" i="3"/>
  <c r="K7" i="3"/>
  <c r="X9" i="3"/>
  <c r="X14" i="3"/>
  <c r="W8" i="3"/>
  <c r="W22" i="3"/>
  <c r="W10" i="3"/>
  <c r="J20" i="3"/>
  <c r="X13" i="3"/>
  <c r="K21" i="3"/>
  <c r="J11" i="3"/>
  <c r="W11" i="3"/>
  <c r="V22" i="3"/>
  <c r="J15" i="3"/>
  <c r="V23" i="3"/>
  <c r="W19" i="3"/>
  <c r="V11" i="3"/>
  <c r="V8" i="3"/>
  <c r="X16" i="3"/>
  <c r="K6" i="3"/>
  <c r="W20" i="3"/>
  <c r="G3" i="6"/>
  <c r="F11" i="6"/>
  <c r="F5" i="6"/>
  <c r="F15" i="6"/>
  <c r="F14" i="6"/>
  <c r="F10" i="6"/>
  <c r="F6" i="6"/>
  <c r="F7" i="6"/>
  <c r="F8" i="6"/>
  <c r="F13" i="6"/>
  <c r="F12" i="6"/>
  <c r="F9" i="6"/>
  <c r="V9" i="3"/>
  <c r="X17" i="3"/>
  <c r="X22" i="3"/>
  <c r="J10" i="3"/>
  <c r="J17" i="5"/>
  <c r="I21" i="5"/>
  <c r="X21" i="3"/>
  <c r="X18" i="3"/>
  <c r="V16" i="5"/>
  <c r="W19" i="5"/>
  <c r="U17" i="5"/>
  <c r="U23" i="5"/>
  <c r="I14" i="5"/>
  <c r="U21" i="5"/>
  <c r="V15" i="3"/>
  <c r="V10" i="3"/>
  <c r="U18" i="5"/>
  <c r="V7" i="3"/>
  <c r="V19" i="3"/>
  <c r="J16" i="3"/>
  <c r="V20" i="3"/>
  <c r="J12" i="3"/>
  <c r="I20" i="5"/>
  <c r="H3" i="6"/>
  <c r="G15" i="6"/>
  <c r="G14" i="6"/>
  <c r="G13" i="6"/>
  <c r="G12" i="6"/>
  <c r="G11" i="6"/>
  <c r="G10" i="6"/>
  <c r="G9" i="6"/>
  <c r="G8" i="6"/>
  <c r="G7" i="6"/>
  <c r="G6" i="6"/>
  <c r="G5" i="6"/>
  <c r="I3" i="6"/>
  <c r="H15" i="6"/>
  <c r="H14" i="6"/>
  <c r="H13" i="6"/>
  <c r="H12" i="6"/>
  <c r="H11" i="6"/>
  <c r="H10" i="6"/>
  <c r="H9" i="6"/>
  <c r="H8" i="6"/>
  <c r="H7" i="6"/>
  <c r="H6" i="6"/>
  <c r="H5" i="6"/>
  <c r="J3" i="6"/>
  <c r="I15" i="6"/>
  <c r="I14" i="6"/>
  <c r="I13" i="6"/>
  <c r="I12" i="6"/>
  <c r="I11" i="6"/>
  <c r="I10" i="6"/>
  <c r="I9" i="6"/>
  <c r="I8" i="6"/>
  <c r="I7" i="6"/>
  <c r="I6" i="6"/>
  <c r="I5" i="6"/>
  <c r="K3" i="6"/>
  <c r="J6" i="6"/>
  <c r="J15" i="6"/>
  <c r="J14" i="6"/>
  <c r="J13" i="6"/>
  <c r="J12" i="6"/>
  <c r="J11" i="6"/>
  <c r="J10" i="6"/>
  <c r="J9" i="6"/>
  <c r="J8" i="6"/>
  <c r="J7" i="6"/>
  <c r="J5" i="6"/>
  <c r="L3" i="6"/>
  <c r="K15" i="6"/>
  <c r="K14" i="6"/>
  <c r="K13" i="6"/>
  <c r="K12" i="6"/>
  <c r="K11" i="6"/>
  <c r="K10" i="6"/>
  <c r="K9" i="6"/>
  <c r="K8" i="6"/>
  <c r="K7" i="6"/>
  <c r="K6" i="6"/>
  <c r="K5" i="6"/>
  <c r="M3" i="6"/>
  <c r="L15" i="6"/>
  <c r="L14" i="6"/>
  <c r="L13" i="6"/>
  <c r="L12" i="6"/>
  <c r="L11" i="6"/>
  <c r="L10" i="6"/>
  <c r="L9" i="6"/>
  <c r="L8" i="6"/>
  <c r="L7" i="6"/>
  <c r="L6" i="6"/>
  <c r="L5" i="6"/>
  <c r="N3" i="6"/>
  <c r="M15" i="6"/>
  <c r="M14" i="6"/>
  <c r="M13" i="6"/>
  <c r="M12" i="6"/>
  <c r="M11" i="6"/>
  <c r="M10" i="6"/>
  <c r="M9" i="6"/>
  <c r="M8" i="6"/>
  <c r="M7" i="6"/>
  <c r="M6" i="6"/>
  <c r="M5" i="6"/>
  <c r="O3" i="6"/>
  <c r="N7" i="6"/>
  <c r="N12" i="6"/>
  <c r="N11" i="6"/>
  <c r="N8" i="6"/>
  <c r="N5" i="6"/>
  <c r="N14" i="6"/>
  <c r="N9" i="6"/>
  <c r="N13" i="6"/>
  <c r="N15" i="6"/>
  <c r="N10" i="6"/>
  <c r="N6" i="6"/>
  <c r="P3" i="6"/>
  <c r="O15" i="6"/>
  <c r="O14" i="6"/>
  <c r="O13" i="6"/>
  <c r="O12" i="6"/>
  <c r="O11" i="6"/>
  <c r="O10" i="6"/>
  <c r="O9" i="6"/>
  <c r="O8" i="6"/>
  <c r="O7" i="6"/>
  <c r="O6" i="6"/>
  <c r="O5" i="6"/>
  <c r="Q3" i="6"/>
  <c r="P15" i="6"/>
  <c r="P14" i="6"/>
  <c r="P13" i="6"/>
  <c r="P12" i="6"/>
  <c r="P11" i="6"/>
  <c r="P10" i="6"/>
  <c r="P9" i="6"/>
  <c r="P8" i="6"/>
  <c r="P7" i="6"/>
  <c r="P6" i="6"/>
  <c r="P5" i="6"/>
  <c r="R3" i="6"/>
  <c r="Q15" i="6"/>
  <c r="Q14" i="6"/>
  <c r="Q13" i="6"/>
  <c r="Q12" i="6"/>
  <c r="Q11" i="6"/>
  <c r="Q10" i="6"/>
  <c r="Q9" i="6"/>
  <c r="Q8" i="6"/>
  <c r="Q7" i="6"/>
  <c r="Q6" i="6"/>
  <c r="Q5" i="6"/>
  <c r="S3" i="6"/>
  <c r="R6" i="6"/>
  <c r="R15" i="6"/>
  <c r="R14" i="6"/>
  <c r="R13" i="6"/>
  <c r="R12" i="6"/>
  <c r="R11" i="6"/>
  <c r="R10" i="6"/>
  <c r="R9" i="6"/>
  <c r="R8" i="6"/>
  <c r="R7" i="6"/>
  <c r="R5" i="6"/>
  <c r="T3" i="6"/>
  <c r="S15" i="6"/>
  <c r="S14" i="6"/>
  <c r="S13" i="6"/>
  <c r="S12" i="6"/>
  <c r="S11" i="6"/>
  <c r="S10" i="6"/>
  <c r="S9" i="6"/>
  <c r="S8" i="6"/>
  <c r="S7" i="6"/>
  <c r="S6" i="6"/>
  <c r="S5" i="6"/>
  <c r="U3" i="6"/>
  <c r="T15" i="6"/>
  <c r="T14" i="6"/>
  <c r="T13" i="6"/>
  <c r="T12" i="6"/>
  <c r="T11" i="6"/>
  <c r="T10" i="6"/>
  <c r="T9" i="6"/>
  <c r="T8" i="6"/>
  <c r="T7" i="6"/>
  <c r="T6" i="6"/>
  <c r="T5" i="6"/>
  <c r="U15" i="6"/>
  <c r="U14" i="6"/>
  <c r="U13" i="6"/>
  <c r="U12" i="6"/>
  <c r="U11" i="6"/>
  <c r="U10" i="6"/>
  <c r="U9" i="6"/>
  <c r="U8" i="6"/>
  <c r="U7" i="6"/>
  <c r="U6" i="6"/>
  <c r="U5" i="6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10" i="14"/>
  <c r="D10" i="14"/>
  <c r="C11" i="14"/>
  <c r="D13" i="14"/>
  <c r="DW42" i="2"/>
  <c r="S13" i="1"/>
  <c r="W13" i="1"/>
  <c r="B14" i="14"/>
  <c r="D14" i="14"/>
  <c r="ABU12" i="2"/>
  <c r="ABV12" i="2" s="1"/>
  <c r="J35" i="1"/>
  <c r="J37" i="1"/>
  <c r="J32" i="1"/>
  <c r="I41" i="1"/>
  <c r="V19" i="1"/>
  <c r="V36" i="1"/>
  <c r="J36" i="1"/>
  <c r="J22" i="1"/>
  <c r="U19" i="1"/>
  <c r="ABU11" i="2"/>
  <c r="ABV11" i="2" s="1"/>
  <c r="J30" i="1"/>
  <c r="J38" i="1"/>
  <c r="U16" i="1"/>
  <c r="U36" i="1"/>
  <c r="J19" i="1"/>
  <c r="S26" i="1"/>
  <c r="W26" i="1" s="1"/>
  <c r="U41" i="1"/>
  <c r="U25" i="1"/>
  <c r="I40" i="1"/>
  <c r="J42" i="1"/>
  <c r="U15" i="1"/>
  <c r="J43" i="1"/>
  <c r="LM13" i="2"/>
  <c r="J41" i="1"/>
  <c r="U29" i="1"/>
  <c r="U37" i="1"/>
  <c r="MG50" i="2"/>
  <c r="ABU51" i="2"/>
  <c r="ABV51" i="2" s="1"/>
  <c r="V20" i="1"/>
  <c r="V28" i="1"/>
  <c r="U9" i="1"/>
  <c r="U35" i="1"/>
  <c r="S18" i="1"/>
  <c r="V18" i="1" s="1"/>
  <c r="J16" i="1"/>
  <c r="U39" i="1"/>
  <c r="I30" i="1"/>
  <c r="W20" i="1"/>
  <c r="S12" i="1"/>
  <c r="V12" i="1" s="1"/>
  <c r="U33" i="1"/>
  <c r="U40" i="1"/>
  <c r="J14" i="1"/>
  <c r="J26" i="1"/>
  <c r="U22" i="1"/>
  <c r="I22" i="1"/>
  <c r="J23" i="1"/>
  <c r="U13" i="1"/>
  <c r="W23" i="1"/>
  <c r="J31" i="1"/>
  <c r="U12" i="1"/>
  <c r="L3" i="11"/>
  <c r="L3" i="9"/>
  <c r="W28" i="1"/>
  <c r="W41" i="1"/>
  <c r="V40" i="1"/>
  <c r="V24" i="1"/>
  <c r="J34" i="1"/>
  <c r="V37" i="1"/>
  <c r="W29" i="1"/>
  <c r="W37" i="1"/>
  <c r="V41" i="1"/>
  <c r="W31" i="1"/>
  <c r="W19" i="1"/>
  <c r="V35" i="1"/>
  <c r="V11" i="1"/>
  <c r="W34" i="1"/>
  <c r="W33" i="1"/>
  <c r="V33" i="1"/>
  <c r="W22" i="1"/>
  <c r="V22" i="1"/>
  <c r="L3" i="14"/>
  <c r="C10" i="14"/>
  <c r="B8" i="14"/>
  <c r="C8" i="14"/>
  <c r="B16" i="14"/>
  <c r="C14" i="14"/>
  <c r="D16" i="14"/>
  <c r="B15" i="14"/>
  <c r="D8" i="14"/>
  <c r="B6" i="14"/>
  <c r="B5" i="14"/>
  <c r="C16" i="14"/>
  <c r="B17" i="14"/>
  <c r="D17" i="14"/>
  <c r="D6" i="14"/>
  <c r="C6" i="14"/>
  <c r="D15" i="14"/>
  <c r="C15" i="14"/>
  <c r="B4" i="14"/>
  <c r="D5" i="14"/>
  <c r="C5" i="14"/>
  <c r="C17" i="14"/>
  <c r="B19" i="14"/>
  <c r="D19" i="14"/>
  <c r="B3" i="14"/>
  <c r="C4" i="14"/>
  <c r="D4" i="14"/>
  <c r="B21" i="14"/>
  <c r="C19" i="14"/>
  <c r="D21" i="14"/>
  <c r="B20" i="14"/>
  <c r="B2" i="14"/>
  <c r="D3" i="14"/>
  <c r="C3" i="14"/>
  <c r="C21" i="14"/>
  <c r="B22" i="14"/>
  <c r="D22" i="14"/>
  <c r="I16" i="14"/>
  <c r="I14" i="14"/>
  <c r="I13" i="14"/>
  <c r="I12" i="14"/>
  <c r="D20" i="14"/>
  <c r="C20" i="14"/>
  <c r="D2" i="14"/>
  <c r="C2" i="14"/>
  <c r="B24" i="14"/>
  <c r="C22" i="14"/>
  <c r="D24" i="14"/>
  <c r="B23" i="14"/>
  <c r="C24" i="14"/>
  <c r="B26" i="14"/>
  <c r="I17" i="14"/>
  <c r="D26" i="14"/>
  <c r="B25" i="14"/>
  <c r="D23" i="14"/>
  <c r="C23" i="14"/>
  <c r="C26" i="14"/>
  <c r="B27" i="14"/>
  <c r="D27" i="14"/>
  <c r="D25" i="14"/>
  <c r="C25" i="14"/>
  <c r="B28" i="14"/>
  <c r="C27" i="14"/>
  <c r="D28" i="14"/>
  <c r="C28" i="14"/>
  <c r="B29" i="14"/>
  <c r="J3" i="14"/>
  <c r="D29" i="14"/>
  <c r="C29" i="14"/>
  <c r="B30" i="14"/>
  <c r="D30" i="14"/>
  <c r="I19" i="14"/>
  <c r="B32" i="14"/>
  <c r="C30" i="14"/>
  <c r="D32" i="14"/>
  <c r="C32" i="14"/>
  <c r="B33" i="14"/>
  <c r="D33" i="14"/>
  <c r="C33" i="14"/>
  <c r="B34" i="14"/>
  <c r="D34" i="14"/>
  <c r="C34" i="14"/>
  <c r="B35" i="14"/>
  <c r="D35" i="14"/>
  <c r="C35" i="14"/>
  <c r="B36" i="14"/>
  <c r="D36" i="14"/>
  <c r="B37" i="14"/>
  <c r="D37" i="14"/>
  <c r="C36" i="14"/>
  <c r="C37" i="14"/>
  <c r="B38" i="14"/>
  <c r="D38" i="14"/>
  <c r="C38" i="14"/>
  <c r="B39" i="14"/>
  <c r="D39" i="14"/>
  <c r="C39" i="14"/>
  <c r="B40" i="14"/>
  <c r="D40" i="14"/>
  <c r="C40" i="14"/>
  <c r="B41" i="14"/>
  <c r="D41" i="14"/>
  <c r="B42" i="14"/>
  <c r="B43" i="14"/>
  <c r="D43" i="14"/>
  <c r="C41" i="14"/>
  <c r="C42" i="14"/>
  <c r="D42" i="14"/>
  <c r="C43" i="14"/>
  <c r="B45" i="14"/>
  <c r="D45" i="14"/>
  <c r="B44" i="14"/>
  <c r="C45" i="14"/>
  <c r="B46" i="14"/>
  <c r="D46" i="14"/>
  <c r="D44" i="14"/>
  <c r="C44" i="14"/>
  <c r="B47" i="14"/>
  <c r="D47" i="14"/>
  <c r="C46" i="14"/>
  <c r="C47" i="14"/>
  <c r="B48" i="14"/>
  <c r="D48" i="14"/>
  <c r="C48" i="14"/>
  <c r="B49" i="14"/>
  <c r="D49" i="14"/>
  <c r="C49" i="14"/>
  <c r="B50" i="14"/>
  <c r="D50" i="14"/>
  <c r="C50" i="14"/>
  <c r="B51" i="14"/>
  <c r="D51" i="14"/>
  <c r="B52" i="14"/>
  <c r="D52" i="14"/>
  <c r="C51" i="14"/>
  <c r="C52" i="14"/>
  <c r="B53" i="14"/>
  <c r="D53" i="14"/>
  <c r="C53" i="14"/>
  <c r="B54" i="14"/>
  <c r="D54" i="14"/>
  <c r="B55" i="14"/>
  <c r="D55" i="14"/>
  <c r="C54" i="14"/>
  <c r="C55" i="14"/>
  <c r="B56" i="14"/>
  <c r="D56" i="14"/>
  <c r="C56" i="14"/>
  <c r="B57" i="14"/>
  <c r="D57" i="14"/>
  <c r="B58" i="14"/>
  <c r="D58" i="14"/>
  <c r="C57" i="14"/>
  <c r="C58" i="14"/>
  <c r="B59" i="14"/>
  <c r="D59" i="14"/>
  <c r="B60" i="14"/>
  <c r="D60" i="14"/>
  <c r="C59" i="14"/>
  <c r="C60" i="14"/>
  <c r="B61" i="14"/>
  <c r="D61" i="14"/>
  <c r="C61" i="14"/>
  <c r="B62" i="14"/>
  <c r="D62" i="14"/>
  <c r="B63" i="14"/>
  <c r="D63" i="14"/>
  <c r="C62" i="14"/>
  <c r="C63" i="14"/>
  <c r="B64" i="14"/>
  <c r="D64" i="14"/>
  <c r="C64" i="14"/>
  <c r="B65" i="14"/>
  <c r="D65" i="14"/>
  <c r="B66" i="14"/>
  <c r="C65" i="14"/>
  <c r="B67" i="14"/>
  <c r="D67" i="14"/>
  <c r="D66" i="14"/>
  <c r="C66" i="14"/>
  <c r="C67" i="14"/>
  <c r="B68" i="14"/>
  <c r="D68" i="14"/>
  <c r="B69" i="14"/>
  <c r="D69" i="14"/>
  <c r="C68" i="14"/>
  <c r="C69" i="14"/>
  <c r="B70" i="14"/>
  <c r="D70" i="14"/>
  <c r="C70" i="14"/>
  <c r="B71" i="14"/>
  <c r="D71" i="14"/>
  <c r="B72" i="14"/>
  <c r="D72" i="14"/>
  <c r="C71" i="14"/>
  <c r="C72" i="14"/>
  <c r="B73" i="14"/>
  <c r="D73" i="14"/>
  <c r="C73" i="14"/>
  <c r="B74" i="14"/>
  <c r="D74" i="14"/>
  <c r="B76" i="14"/>
  <c r="D76" i="14"/>
  <c r="C74" i="14"/>
  <c r="C76" i="14"/>
  <c r="B77" i="14"/>
  <c r="D77" i="14"/>
  <c r="B78" i="14"/>
  <c r="D78" i="14"/>
  <c r="C77" i="14"/>
  <c r="C78" i="14"/>
  <c r="B79" i="14"/>
  <c r="D79" i="14"/>
  <c r="C79" i="14"/>
  <c r="B80" i="14"/>
  <c r="D80" i="14"/>
  <c r="B81" i="14"/>
  <c r="D81" i="14"/>
  <c r="C80" i="14"/>
  <c r="C81" i="14"/>
  <c r="B83" i="14"/>
  <c r="D83" i="14"/>
  <c r="B82" i="14"/>
  <c r="C83" i="14"/>
  <c r="B84" i="14"/>
  <c r="D84" i="14"/>
  <c r="D82" i="14"/>
  <c r="C82" i="14"/>
  <c r="B85" i="14"/>
  <c r="D85" i="14"/>
  <c r="C84" i="14"/>
  <c r="C85" i="14"/>
  <c r="B86" i="14"/>
  <c r="D86" i="14"/>
  <c r="C86" i="14"/>
  <c r="B87" i="14"/>
  <c r="D87" i="14"/>
  <c r="C87" i="14"/>
  <c r="B88" i="14"/>
  <c r="D88" i="14"/>
  <c r="C88" i="14"/>
  <c r="B89" i="14"/>
  <c r="D89" i="14"/>
  <c r="B90" i="14"/>
  <c r="D90" i="14"/>
  <c r="C89" i="14"/>
  <c r="C90" i="14"/>
  <c r="B91" i="14"/>
  <c r="D91" i="14"/>
  <c r="C91" i="14"/>
  <c r="B92" i="14"/>
  <c r="D92" i="14"/>
  <c r="B93" i="14"/>
  <c r="D93" i="14"/>
  <c r="C92" i="14"/>
  <c r="C93" i="14"/>
  <c r="B94" i="14"/>
  <c r="D94" i="14"/>
  <c r="C94" i="14"/>
  <c r="B95" i="14"/>
  <c r="D95" i="14"/>
  <c r="C95" i="14"/>
  <c r="B96" i="14"/>
  <c r="D96" i="14"/>
  <c r="C96" i="14"/>
  <c r="B97" i="14"/>
  <c r="D97" i="14"/>
  <c r="B98" i="14"/>
  <c r="D98" i="14"/>
  <c r="C97" i="14"/>
  <c r="C98" i="14"/>
  <c r="B99" i="14"/>
  <c r="D99" i="14"/>
  <c r="C99" i="14"/>
  <c r="B100" i="14"/>
  <c r="D100" i="14"/>
  <c r="B101" i="14"/>
  <c r="D101" i="14"/>
  <c r="C100" i="14"/>
  <c r="C101" i="14"/>
  <c r="B102" i="14"/>
  <c r="D102" i="14"/>
  <c r="C102" i="14"/>
  <c r="B103" i="14"/>
  <c r="D103" i="14"/>
  <c r="C103" i="14"/>
  <c r="B104" i="14"/>
  <c r="D104" i="14"/>
  <c r="C104" i="14"/>
  <c r="B105" i="14"/>
  <c r="D105" i="14"/>
  <c r="B106" i="14"/>
  <c r="D106" i="14"/>
  <c r="C105" i="14"/>
  <c r="C106" i="14"/>
  <c r="B107" i="14"/>
  <c r="D107" i="14"/>
  <c r="C107" i="14"/>
  <c r="B108" i="14"/>
  <c r="D108" i="14"/>
  <c r="B109" i="14"/>
  <c r="D109" i="14"/>
  <c r="C108" i="14"/>
  <c r="C109" i="14"/>
  <c r="B110" i="14"/>
  <c r="D110" i="14"/>
  <c r="C110" i="14"/>
  <c r="B111" i="14"/>
  <c r="D111" i="14"/>
  <c r="C111" i="14"/>
  <c r="B112" i="14"/>
  <c r="D112" i="14"/>
  <c r="C112" i="14"/>
  <c r="B113" i="14"/>
  <c r="D113" i="14"/>
  <c r="B114" i="14"/>
  <c r="D114" i="14"/>
  <c r="C113" i="14"/>
  <c r="C114" i="14"/>
  <c r="B115" i="14"/>
  <c r="D115" i="14"/>
  <c r="C115" i="14"/>
  <c r="B116" i="14"/>
  <c r="D116" i="14"/>
  <c r="B118" i="14"/>
  <c r="C116" i="14"/>
  <c r="D118" i="14"/>
  <c r="B117" i="14"/>
  <c r="C118" i="14"/>
  <c r="B119" i="14"/>
  <c r="D119" i="14"/>
  <c r="C117" i="14"/>
  <c r="D117" i="14"/>
  <c r="C119" i="14"/>
  <c r="B120" i="14"/>
  <c r="D120" i="14"/>
  <c r="C120" i="14"/>
  <c r="B121" i="14"/>
  <c r="D121" i="14"/>
  <c r="C121" i="14"/>
  <c r="B122" i="14"/>
  <c r="D122" i="14"/>
  <c r="B123" i="14"/>
  <c r="D123" i="14"/>
  <c r="C122" i="14"/>
  <c r="C123" i="14"/>
  <c r="B124" i="14"/>
  <c r="D124" i="14"/>
  <c r="C124" i="14"/>
  <c r="B125" i="14"/>
  <c r="D125" i="14"/>
  <c r="B126" i="14"/>
  <c r="D126" i="14"/>
  <c r="C125" i="14"/>
  <c r="C126" i="14"/>
  <c r="B127" i="14"/>
  <c r="D127" i="14"/>
  <c r="C127" i="14"/>
  <c r="B128" i="14"/>
  <c r="D128" i="14"/>
  <c r="C128" i="14"/>
  <c r="B129" i="14"/>
  <c r="D129" i="14"/>
  <c r="C129" i="14"/>
  <c r="B130" i="14"/>
  <c r="D130" i="14"/>
  <c r="B131" i="14"/>
  <c r="D131" i="14"/>
  <c r="C130" i="14"/>
  <c r="C131" i="14"/>
  <c r="B132" i="14"/>
  <c r="D132" i="14"/>
  <c r="C132" i="14"/>
  <c r="B133" i="14"/>
  <c r="I57" i="14"/>
  <c r="I44" i="14"/>
  <c r="I63" i="14"/>
  <c r="I64" i="14"/>
  <c r="I65" i="14"/>
  <c r="I59" i="14"/>
  <c r="I60" i="14"/>
  <c r="I62" i="14"/>
  <c r="I61" i="14"/>
  <c r="D133" i="14"/>
  <c r="I23" i="14"/>
  <c r="I31" i="14"/>
  <c r="I38" i="14"/>
  <c r="I41" i="14"/>
  <c r="I25" i="14"/>
  <c r="I28" i="14"/>
  <c r="I55" i="14"/>
  <c r="I52" i="14"/>
  <c r="I48" i="14"/>
  <c r="I45" i="14"/>
  <c r="I49" i="14"/>
  <c r="I40" i="14"/>
  <c r="I15" i="14"/>
  <c r="I20" i="14"/>
  <c r="I33" i="14"/>
  <c r="I27" i="14"/>
  <c r="I54" i="14"/>
  <c r="I46" i="14"/>
  <c r="I58" i="14"/>
  <c r="I51" i="14"/>
  <c r="I21" i="14"/>
  <c r="I22" i="14"/>
  <c r="I37" i="14"/>
  <c r="I24" i="14"/>
  <c r="I39" i="14"/>
  <c r="I18" i="14"/>
  <c r="I32" i="14"/>
  <c r="I36" i="14"/>
  <c r="I53" i="14"/>
  <c r="I26" i="14"/>
  <c r="I47" i="14"/>
  <c r="I56" i="14"/>
  <c r="I30" i="14"/>
  <c r="I34" i="14"/>
  <c r="I42" i="14"/>
  <c r="I29" i="14"/>
  <c r="I50" i="14"/>
  <c r="I35" i="14"/>
  <c r="I43" i="14"/>
  <c r="C133" i="14"/>
  <c r="W27" i="1" l="1"/>
  <c r="I33" i="1"/>
  <c r="ABU6" i="2"/>
  <c r="ABV6" i="2" s="1"/>
  <c r="ABU19" i="2"/>
  <c r="ABV19" i="2" s="1"/>
  <c r="V42" i="1"/>
  <c r="ABU16" i="2"/>
  <c r="ABV16" i="2" s="1"/>
  <c r="I39" i="1"/>
  <c r="V25" i="1"/>
  <c r="ABU17" i="2"/>
  <c r="ABV17" i="2" s="1"/>
  <c r="ABU18" i="2"/>
  <c r="ABV18" i="2" s="1"/>
  <c r="I34" i="1"/>
  <c r="I35" i="1"/>
  <c r="I36" i="1"/>
  <c r="I37" i="1"/>
  <c r="I38" i="1"/>
  <c r="W11" i="1"/>
  <c r="W18" i="1"/>
  <c r="U28" i="1"/>
  <c r="U32" i="1"/>
  <c r="W36" i="1"/>
  <c r="ABU24" i="2"/>
  <c r="ABV24" i="2" s="1"/>
  <c r="ABU49" i="2"/>
  <c r="ABV49" i="2" s="1"/>
  <c r="V34" i="1"/>
  <c r="J18" i="1"/>
  <c r="J12" i="1"/>
  <c r="I29" i="1"/>
  <c r="ABU22" i="2"/>
  <c r="ABV22" i="2" s="1"/>
  <c r="I15" i="1"/>
  <c r="ABU41" i="2"/>
  <c r="ABV41" i="2" s="1"/>
  <c r="ABU21" i="2"/>
  <c r="ABV21" i="2" s="1"/>
  <c r="I10" i="1"/>
  <c r="V23" i="1"/>
  <c r="I21" i="1"/>
  <c r="C19" i="7"/>
  <c r="W30" i="1"/>
  <c r="U27" i="1"/>
  <c r="V13" i="1"/>
  <c r="J25" i="1"/>
  <c r="ABU44" i="2"/>
  <c r="ABV44" i="2" s="1"/>
  <c r="V32" i="1"/>
  <c r="U43" i="1"/>
  <c r="J4" i="14"/>
  <c r="J5" i="14" s="1"/>
  <c r="L4" i="14" s="1"/>
  <c r="L5" i="14" s="1"/>
  <c r="W39" i="1"/>
  <c r="I28" i="1"/>
  <c r="ABU48" i="2"/>
  <c r="ABV48" i="2" s="1"/>
  <c r="ABU20" i="2"/>
  <c r="ABV20" i="2" s="1"/>
  <c r="J15" i="1"/>
  <c r="J29" i="1"/>
  <c r="U18" i="1"/>
  <c r="I18" i="1"/>
  <c r="L27" i="7"/>
  <c r="ABU56" i="2"/>
  <c r="ABV56" i="2" s="1"/>
  <c r="W12" i="1"/>
  <c r="V38" i="1"/>
  <c r="J24" i="1"/>
  <c r="U11" i="1"/>
  <c r="W25" i="1"/>
  <c r="ABU9" i="2"/>
  <c r="ABV9" i="2" s="1"/>
  <c r="ABU46" i="2"/>
  <c r="ABV46" i="2" s="1"/>
  <c r="ABU52" i="2"/>
  <c r="ABV52" i="2" s="1"/>
  <c r="I12" i="1"/>
  <c r="D24" i="7"/>
  <c r="L13" i="7"/>
  <c r="K93" i="9"/>
  <c r="K94" i="9" s="1"/>
  <c r="J117" i="9" s="1"/>
  <c r="L117" i="9" s="1"/>
  <c r="D478" i="9" s="1"/>
  <c r="D18" i="7"/>
  <c r="I11" i="1"/>
  <c r="ABU27" i="2"/>
  <c r="ABV27" i="2" s="1"/>
  <c r="ABU10" i="2"/>
  <c r="ABV10" i="2" s="1"/>
  <c r="ABU34" i="2"/>
  <c r="ABV34" i="2" s="1"/>
  <c r="ABU47" i="2"/>
  <c r="ABV47" i="2" s="1"/>
  <c r="D20" i="7"/>
  <c r="D13" i="7"/>
  <c r="H25" i="7"/>
  <c r="K12" i="7"/>
  <c r="W16" i="1"/>
  <c r="L26" i="7"/>
  <c r="C52" i="11"/>
  <c r="C53" i="11" s="1"/>
  <c r="B61" i="11" s="1"/>
  <c r="D61" i="11" s="1"/>
  <c r="I43" i="1"/>
  <c r="L20" i="7"/>
  <c r="ABU43" i="2"/>
  <c r="ABV43" i="2" s="1"/>
  <c r="U24" i="1"/>
  <c r="W17" i="1"/>
  <c r="ABU42" i="2"/>
  <c r="ABV42" i="2" s="1"/>
  <c r="L16" i="8"/>
  <c r="V14" i="1"/>
  <c r="V17" i="1"/>
  <c r="W21" i="1"/>
  <c r="ABU4" i="2"/>
  <c r="ABV4" i="2" s="1"/>
  <c r="ABU33" i="2"/>
  <c r="ABV33" i="2" s="1"/>
  <c r="V26" i="1"/>
  <c r="H24" i="7"/>
  <c r="C20" i="7"/>
  <c r="D25" i="7"/>
  <c r="U14" i="1"/>
  <c r="V16" i="1"/>
  <c r="U10" i="1"/>
  <c r="L28" i="7"/>
  <c r="D19" i="7"/>
  <c r="J28" i="1"/>
  <c r="D26" i="7"/>
  <c r="G93" i="9"/>
  <c r="G94" i="9" s="1"/>
  <c r="F127" i="9" s="1"/>
  <c r="H127" i="9" s="1"/>
  <c r="D369" i="9" s="1"/>
  <c r="L24" i="7"/>
  <c r="K24" i="7" s="1" a="1"/>
  <c r="K24" i="7" s="1"/>
  <c r="G12" i="8"/>
  <c r="G13" i="8" s="1"/>
  <c r="F17" i="8" s="1"/>
  <c r="C18" i="7"/>
  <c r="K134" i="9"/>
  <c r="K135" i="9" s="1"/>
  <c r="J164" i="9" s="1"/>
  <c r="L164" i="9" s="1"/>
  <c r="C14" i="7"/>
  <c r="C24" i="7"/>
  <c r="J9" i="1"/>
  <c r="I25" i="1"/>
  <c r="L25" i="7"/>
  <c r="L18" i="7"/>
  <c r="W32" i="1"/>
  <c r="K13" i="7"/>
  <c r="C93" i="9"/>
  <c r="C94" i="9" s="1"/>
  <c r="B115" i="9" s="1"/>
  <c r="D115" i="9" s="1"/>
  <c r="D241" i="9" s="1"/>
  <c r="V9" i="1"/>
  <c r="G134" i="9"/>
  <c r="G135" i="9" s="1"/>
  <c r="F153" i="9" s="1"/>
  <c r="H153" i="9" s="1"/>
  <c r="D392" i="9" s="1"/>
  <c r="L12" i="7"/>
  <c r="C51" i="9"/>
  <c r="C52" i="9" s="1"/>
  <c r="U21" i="1"/>
  <c r="V10" i="1"/>
  <c r="U17" i="1"/>
  <c r="V15" i="1"/>
  <c r="G52" i="11"/>
  <c r="G53" i="11" s="1"/>
  <c r="F82" i="11" s="1"/>
  <c r="H82" i="11" s="1"/>
  <c r="C134" i="9"/>
  <c r="C135" i="9" s="1"/>
  <c r="B168" i="9" s="1"/>
  <c r="D168" i="9" s="1"/>
  <c r="D291" i="9" s="1"/>
  <c r="C12" i="7"/>
  <c r="D16" i="8"/>
  <c r="D14" i="7"/>
  <c r="L14" i="7"/>
  <c r="D12" i="7"/>
  <c r="W43" i="1"/>
  <c r="K14" i="7"/>
  <c r="W9" i="1"/>
  <c r="C12" i="8"/>
  <c r="C13" i="8" s="1"/>
  <c r="B22" i="8" s="1"/>
  <c r="C13" i="7"/>
  <c r="C26" i="7"/>
  <c r="I9" i="1"/>
  <c r="L19" i="7"/>
  <c r="G24" i="7"/>
  <c r="C25" i="7"/>
  <c r="J144" i="9"/>
  <c r="L144" i="9" s="1"/>
  <c r="D502" i="9" s="1"/>
  <c r="J170" i="9"/>
  <c r="L170" i="9" s="1"/>
  <c r="F68" i="11"/>
  <c r="H68" i="11" s="1"/>
  <c r="D224" i="11" s="1"/>
  <c r="B28" i="8"/>
  <c r="B26" i="8"/>
  <c r="B24" i="8"/>
  <c r="B27" i="8"/>
  <c r="D522" i="9"/>
  <c r="F144" i="9"/>
  <c r="H144" i="9" s="1"/>
  <c r="F171" i="9"/>
  <c r="H171" i="9" s="1"/>
  <c r="F168" i="9"/>
  <c r="H168" i="9" s="1"/>
  <c r="F73" i="11"/>
  <c r="H73" i="11" s="1"/>
  <c r="F155" i="9"/>
  <c r="H155" i="9" s="1"/>
  <c r="F152" i="9"/>
  <c r="H152" i="9" s="1"/>
  <c r="F74" i="11"/>
  <c r="H74" i="11" s="1"/>
  <c r="F63" i="11"/>
  <c r="H63" i="11" s="1"/>
  <c r="F69" i="11"/>
  <c r="H69" i="11" s="1"/>
  <c r="J145" i="9"/>
  <c r="L145" i="9" s="1"/>
  <c r="J161" i="9"/>
  <c r="L161" i="9" s="1"/>
  <c r="J143" i="9"/>
  <c r="L143" i="9" s="1"/>
  <c r="J168" i="9"/>
  <c r="L168" i="9" s="1"/>
  <c r="J152" i="9"/>
  <c r="L152" i="9" s="1"/>
  <c r="J157" i="9"/>
  <c r="L157" i="9" s="1"/>
  <c r="J165" i="9"/>
  <c r="L165" i="9" s="1"/>
  <c r="J158" i="9"/>
  <c r="L158" i="9" s="1"/>
  <c r="J155" i="9"/>
  <c r="L155" i="9" s="1"/>
  <c r="F23" i="8"/>
  <c r="F24" i="8"/>
  <c r="F30" i="8"/>
  <c r="F31" i="8"/>
  <c r="F32" i="8"/>
  <c r="F29" i="8"/>
  <c r="F20" i="8"/>
  <c r="F21" i="8"/>
  <c r="B102" i="9"/>
  <c r="D102" i="9" s="1"/>
  <c r="B117" i="9"/>
  <c r="D117" i="9" s="1"/>
  <c r="B31" i="8"/>
  <c r="B16" i="8"/>
  <c r="B33" i="8"/>
  <c r="B23" i="8"/>
  <c r="B32" i="8"/>
  <c r="B18" i="8"/>
  <c r="B29" i="8"/>
  <c r="B20" i="8"/>
  <c r="B19" i="8"/>
  <c r="B120" i="9" l="1"/>
  <c r="D120" i="9" s="1"/>
  <c r="C120" i="9" s="1" a="1"/>
  <c r="C120" i="9" s="1"/>
  <c r="C246" i="9" s="1"/>
  <c r="H246" i="9" s="1"/>
  <c r="B118" i="9"/>
  <c r="D118" i="9" s="1"/>
  <c r="B112" i="9"/>
  <c r="D112" i="9" s="1"/>
  <c r="D238" i="9" s="1"/>
  <c r="J122" i="9"/>
  <c r="L122" i="9" s="1"/>
  <c r="B101" i="9"/>
  <c r="D101" i="9" s="1"/>
  <c r="B114" i="9"/>
  <c r="D114" i="9" s="1"/>
  <c r="B131" i="9"/>
  <c r="D131" i="9" s="1"/>
  <c r="B124" i="9"/>
  <c r="D124" i="9" s="1"/>
  <c r="B100" i="9"/>
  <c r="D100" i="9" s="1"/>
  <c r="B97" i="9"/>
  <c r="D97" i="9" s="1"/>
  <c r="B166" i="9"/>
  <c r="D166" i="9" s="1"/>
  <c r="C166" i="9" s="1" a="1"/>
  <c r="C166" i="9" s="1"/>
  <c r="C289" i="9" s="1"/>
  <c r="B103" i="9"/>
  <c r="D103" i="9" s="1"/>
  <c r="C109" i="9" s="1" a="1"/>
  <c r="C109" i="9" s="1"/>
  <c r="C235" i="9" s="1"/>
  <c r="H235" i="9" s="1"/>
  <c r="F66" i="11"/>
  <c r="H66" i="11" s="1"/>
  <c r="J141" i="9"/>
  <c r="L141" i="9" s="1"/>
  <c r="B127" i="9"/>
  <c r="D127" i="9" s="1"/>
  <c r="B122" i="9"/>
  <c r="D122" i="9" s="1"/>
  <c r="B159" i="9"/>
  <c r="D159" i="9" s="1"/>
  <c r="B109" i="9"/>
  <c r="D109" i="9" s="1"/>
  <c r="B129" i="9"/>
  <c r="D129" i="9" s="1"/>
  <c r="J154" i="9"/>
  <c r="L154" i="9" s="1"/>
  <c r="F85" i="11"/>
  <c r="H85" i="11" s="1"/>
  <c r="F67" i="11"/>
  <c r="H67" i="11" s="1"/>
  <c r="B121" i="9"/>
  <c r="D121" i="9" s="1"/>
  <c r="D247" i="9" s="1"/>
  <c r="J140" i="9"/>
  <c r="L140" i="9" s="1"/>
  <c r="K140" i="9" s="1" a="1"/>
  <c r="K140" i="9" s="1"/>
  <c r="C498" i="9" s="1"/>
  <c r="F71" i="11"/>
  <c r="H71" i="11" s="1"/>
  <c r="F76" i="11"/>
  <c r="H76" i="11" s="1"/>
  <c r="J120" i="9"/>
  <c r="L120" i="9" s="1"/>
  <c r="D481" i="9" s="1"/>
  <c r="B147" i="9"/>
  <c r="D147" i="9" s="1"/>
  <c r="B171" i="9"/>
  <c r="D171" i="9" s="1"/>
  <c r="B169" i="9"/>
  <c r="D169" i="9" s="1"/>
  <c r="J106" i="9"/>
  <c r="L106" i="9" s="1"/>
  <c r="J147" i="9"/>
  <c r="L147" i="9" s="1"/>
  <c r="F86" i="11"/>
  <c r="H86" i="11" s="1"/>
  <c r="F154" i="9"/>
  <c r="H154" i="9" s="1"/>
  <c r="D393" i="9" s="1"/>
  <c r="F166" i="9"/>
  <c r="H166" i="9" s="1"/>
  <c r="G166" i="9" s="1" a="1"/>
  <c r="G166" i="9" s="1"/>
  <c r="C405" i="9" s="1"/>
  <c r="B142" i="9"/>
  <c r="D142" i="9" s="1"/>
  <c r="C142" i="9" s="1" a="1"/>
  <c r="C142" i="9" s="1"/>
  <c r="C265" i="9" s="1"/>
  <c r="F64" i="11"/>
  <c r="H64" i="11" s="1"/>
  <c r="D220" i="11" s="1"/>
  <c r="F147" i="9"/>
  <c r="H147" i="9" s="1"/>
  <c r="J124" i="9"/>
  <c r="L124" i="9" s="1"/>
  <c r="F83" i="11"/>
  <c r="H83" i="11" s="1"/>
  <c r="G83" i="11" s="1" a="1"/>
  <c r="G83" i="11" s="1"/>
  <c r="C239" i="11" s="1"/>
  <c r="F70" i="11"/>
  <c r="H70" i="11" s="1"/>
  <c r="B162" i="9"/>
  <c r="D162" i="9" s="1"/>
  <c r="C162" i="9" s="1" a="1"/>
  <c r="C162" i="9" s="1"/>
  <c r="C285" i="9" s="1"/>
  <c r="B158" i="9"/>
  <c r="D158" i="9" s="1"/>
  <c r="C158" i="9" s="1" a="1"/>
  <c r="C158" i="9" s="1"/>
  <c r="C281" i="9" s="1"/>
  <c r="F58" i="11"/>
  <c r="H58" i="11" s="1"/>
  <c r="B154" i="9"/>
  <c r="D154" i="9" s="1"/>
  <c r="B145" i="9"/>
  <c r="D145" i="9" s="1"/>
  <c r="F33" i="8"/>
  <c r="F57" i="11"/>
  <c r="B213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J163" i="9"/>
  <c r="L163" i="9" s="1"/>
  <c r="D521" i="9" s="1"/>
  <c r="F72" i="11"/>
  <c r="H72" i="11" s="1"/>
  <c r="D228" i="11" s="1"/>
  <c r="J167" i="9"/>
  <c r="L167" i="9" s="1"/>
  <c r="F150" i="9"/>
  <c r="H150" i="9" s="1"/>
  <c r="F25" i="8"/>
  <c r="B153" i="9"/>
  <c r="D153" i="9" s="1"/>
  <c r="B170" i="9"/>
  <c r="D170" i="9" s="1"/>
  <c r="B152" i="9"/>
  <c r="D152" i="9" s="1"/>
  <c r="B143" i="9"/>
  <c r="D143" i="9" s="1"/>
  <c r="F88" i="11"/>
  <c r="H88" i="11" s="1"/>
  <c r="F79" i="11"/>
  <c r="H79" i="11" s="1"/>
  <c r="D235" i="11" s="1"/>
  <c r="J105" i="9"/>
  <c r="L105" i="9" s="1"/>
  <c r="D466" i="9" s="1"/>
  <c r="B140" i="9"/>
  <c r="D140" i="9" s="1"/>
  <c r="D263" i="9" s="1"/>
  <c r="F77" i="11"/>
  <c r="H77" i="11" s="1"/>
  <c r="J126" i="9"/>
  <c r="L126" i="9" s="1"/>
  <c r="D487" i="9" s="1"/>
  <c r="J130" i="9"/>
  <c r="L130" i="9" s="1"/>
  <c r="B139" i="9"/>
  <c r="D139" i="9" s="1"/>
  <c r="D262" i="9" s="1"/>
  <c r="F87" i="11"/>
  <c r="H87" i="11" s="1"/>
  <c r="G87" i="11" s="1" a="1"/>
  <c r="G87" i="11" s="1"/>
  <c r="C243" i="11" s="1"/>
  <c r="J129" i="9"/>
  <c r="L129" i="9" s="1"/>
  <c r="F89" i="11"/>
  <c r="H89" i="11" s="1"/>
  <c r="F65" i="11"/>
  <c r="H65" i="11" s="1"/>
  <c r="J99" i="9"/>
  <c r="L99" i="9" s="1"/>
  <c r="J153" i="9"/>
  <c r="L153" i="9" s="1"/>
  <c r="D511" i="9" s="1"/>
  <c r="F146" i="9"/>
  <c r="H146" i="9" s="1"/>
  <c r="D385" i="9" s="1"/>
  <c r="B98" i="9"/>
  <c r="D98" i="9" s="1"/>
  <c r="B126" i="9"/>
  <c r="D126" i="9" s="1"/>
  <c r="F27" i="8"/>
  <c r="J159" i="9"/>
  <c r="L159" i="9" s="1"/>
  <c r="J169" i="9"/>
  <c r="L169" i="9" s="1"/>
  <c r="B99" i="9"/>
  <c r="D99" i="9" s="1"/>
  <c r="D225" i="9" s="1"/>
  <c r="F19" i="8"/>
  <c r="B60" i="11"/>
  <c r="D60" i="11" s="1"/>
  <c r="J162" i="9"/>
  <c r="L162" i="9" s="1"/>
  <c r="F78" i="11"/>
  <c r="H78" i="11" s="1"/>
  <c r="D234" i="11" s="1"/>
  <c r="J123" i="9"/>
  <c r="L123" i="9" s="1"/>
  <c r="K123" i="9" s="1" a="1"/>
  <c r="K123" i="9" s="1"/>
  <c r="C484" i="9" s="1"/>
  <c r="F149" i="9"/>
  <c r="H149" i="9" s="1"/>
  <c r="D388" i="9" s="1"/>
  <c r="F165" i="9"/>
  <c r="H165" i="9" s="1"/>
  <c r="G165" i="9" s="1" a="1"/>
  <c r="G165" i="9" s="1"/>
  <c r="C404" i="9" s="1"/>
  <c r="B167" i="9"/>
  <c r="D167" i="9" s="1"/>
  <c r="B104" i="9"/>
  <c r="D104" i="9" s="1"/>
  <c r="J139" i="9"/>
  <c r="L139" i="9" s="1"/>
  <c r="J148" i="9"/>
  <c r="L148" i="9" s="1"/>
  <c r="F59" i="11"/>
  <c r="H59" i="11" s="1"/>
  <c r="J109" i="9"/>
  <c r="L109" i="9" s="1"/>
  <c r="F163" i="9"/>
  <c r="H163" i="9" s="1"/>
  <c r="F162" i="9"/>
  <c r="H162" i="9" s="1"/>
  <c r="D401" i="9" s="1"/>
  <c r="F80" i="11"/>
  <c r="H80" i="11" s="1"/>
  <c r="D236" i="11" s="1"/>
  <c r="J160" i="9"/>
  <c r="L160" i="9" s="1"/>
  <c r="D518" i="9" s="1"/>
  <c r="J166" i="9"/>
  <c r="L166" i="9" s="1"/>
  <c r="D524" i="9" s="1"/>
  <c r="F145" i="9"/>
  <c r="H145" i="9" s="1"/>
  <c r="D384" i="9" s="1"/>
  <c r="F62" i="11"/>
  <c r="H62" i="11" s="1"/>
  <c r="D218" i="11" s="1"/>
  <c r="F169" i="9"/>
  <c r="H169" i="9" s="1"/>
  <c r="D408" i="9" s="1"/>
  <c r="F160" i="9"/>
  <c r="H160" i="9" s="1"/>
  <c r="F60" i="11"/>
  <c r="H60" i="11" s="1"/>
  <c r="D216" i="11" s="1"/>
  <c r="B105" i="9"/>
  <c r="D105" i="9" s="1"/>
  <c r="D231" i="9" s="1"/>
  <c r="B106" i="9"/>
  <c r="D106" i="9" s="1"/>
  <c r="J150" i="9"/>
  <c r="L150" i="9" s="1"/>
  <c r="D508" i="9" s="1"/>
  <c r="F90" i="11"/>
  <c r="H90" i="11" s="1"/>
  <c r="D246" i="11" s="1"/>
  <c r="F161" i="9"/>
  <c r="H161" i="9" s="1"/>
  <c r="D400" i="9" s="1"/>
  <c r="F84" i="11"/>
  <c r="H84" i="11" s="1"/>
  <c r="D240" i="11" s="1"/>
  <c r="B111" i="9"/>
  <c r="D111" i="9" s="1"/>
  <c r="D237" i="9" s="1"/>
  <c r="F18" i="8"/>
  <c r="B75" i="11"/>
  <c r="D75" i="11" s="1"/>
  <c r="F81" i="11"/>
  <c r="H81" i="11" s="1"/>
  <c r="D237" i="11" s="1"/>
  <c r="B165" i="9"/>
  <c r="D165" i="9" s="1"/>
  <c r="C165" i="9" s="1" a="1"/>
  <c r="C165" i="9" s="1"/>
  <c r="C288" i="9" s="1"/>
  <c r="B156" i="9"/>
  <c r="D156" i="9" s="1"/>
  <c r="B128" i="9"/>
  <c r="D128" i="9" s="1"/>
  <c r="B125" i="9"/>
  <c r="D125" i="9" s="1"/>
  <c r="C125" i="9" s="1" a="1"/>
  <c r="C125" i="9" s="1"/>
  <c r="C251" i="9" s="1"/>
  <c r="H251" i="9" s="1"/>
  <c r="F16" i="8"/>
  <c r="B83" i="11"/>
  <c r="D83" i="11" s="1"/>
  <c r="D162" i="11" s="1"/>
  <c r="J146" i="9"/>
  <c r="L146" i="9" s="1"/>
  <c r="J171" i="9"/>
  <c r="L171" i="9" s="1"/>
  <c r="K171" i="9" s="1" a="1"/>
  <c r="K171" i="9" s="1"/>
  <c r="C529" i="9" s="1"/>
  <c r="F61" i="11"/>
  <c r="H61" i="11" s="1"/>
  <c r="D217" i="11" s="1"/>
  <c r="F141" i="9"/>
  <c r="H141" i="9" s="1"/>
  <c r="D380" i="9" s="1"/>
  <c r="J112" i="9"/>
  <c r="L112" i="9" s="1"/>
  <c r="F148" i="9"/>
  <c r="H148" i="9" s="1"/>
  <c r="F151" i="9"/>
  <c r="H151" i="9" s="1"/>
  <c r="F75" i="11"/>
  <c r="H75" i="11" s="1"/>
  <c r="D231" i="11" s="1"/>
  <c r="J156" i="9"/>
  <c r="L156" i="9" s="1"/>
  <c r="D514" i="9" s="1"/>
  <c r="J172" i="9"/>
  <c r="L172" i="9" s="1"/>
  <c r="D530" i="9" s="1"/>
  <c r="J151" i="9"/>
  <c r="L151" i="9" s="1"/>
  <c r="J138" i="9"/>
  <c r="L138" i="9" s="1"/>
  <c r="J149" i="9"/>
  <c r="L149" i="9" s="1"/>
  <c r="D507" i="9" s="1"/>
  <c r="F142" i="9"/>
  <c r="H142" i="9" s="1"/>
  <c r="D381" i="9" s="1"/>
  <c r="F167" i="9"/>
  <c r="H167" i="9" s="1"/>
  <c r="G167" i="9" s="1" a="1"/>
  <c r="G167" i="9" s="1"/>
  <c r="C406" i="9" s="1"/>
  <c r="F172" i="9"/>
  <c r="H172" i="9" s="1"/>
  <c r="G172" i="9" s="1" a="1"/>
  <c r="G172" i="9" s="1"/>
  <c r="C411" i="9" s="1"/>
  <c r="F157" i="9"/>
  <c r="H157" i="9" s="1"/>
  <c r="F159" i="9"/>
  <c r="H159" i="9" s="1"/>
  <c r="B141" i="9"/>
  <c r="D141" i="9" s="1"/>
  <c r="J142" i="9"/>
  <c r="L142" i="9" s="1"/>
  <c r="F138" i="9"/>
  <c r="H138" i="9" s="1"/>
  <c r="F130" i="9"/>
  <c r="H130" i="9" s="1"/>
  <c r="D372" i="9" s="1"/>
  <c r="B64" i="11"/>
  <c r="D64" i="11" s="1"/>
  <c r="B77" i="11"/>
  <c r="D77" i="11" s="1"/>
  <c r="B76" i="11"/>
  <c r="D76" i="11" s="1"/>
  <c r="D155" i="11" s="1"/>
  <c r="B65" i="11"/>
  <c r="D65" i="11" s="1"/>
  <c r="J115" i="9"/>
  <c r="L115" i="9" s="1"/>
  <c r="D476" i="9" s="1"/>
  <c r="J103" i="9"/>
  <c r="L103" i="9" s="1"/>
  <c r="D464" i="9" s="1"/>
  <c r="F99" i="9"/>
  <c r="H99" i="9" s="1"/>
  <c r="B160" i="9"/>
  <c r="D160" i="9" s="1"/>
  <c r="B57" i="11"/>
  <c r="D57" i="11" s="1"/>
  <c r="C57" i="11" s="1" a="1"/>
  <c r="C57" i="11" s="1"/>
  <c r="C136" i="11" s="1"/>
  <c r="B69" i="11"/>
  <c r="D69" i="11" s="1"/>
  <c r="B85" i="11"/>
  <c r="D85" i="11" s="1"/>
  <c r="B148" i="9"/>
  <c r="D148" i="9" s="1"/>
  <c r="C148" i="9" s="1" a="1"/>
  <c r="C148" i="9" s="1"/>
  <c r="C271" i="9" s="1"/>
  <c r="B80" i="11"/>
  <c r="D80" i="11" s="1"/>
  <c r="B89" i="11"/>
  <c r="D89" i="11" s="1"/>
  <c r="C89" i="11" s="1" a="1"/>
  <c r="C89" i="11" s="1"/>
  <c r="C168" i="11" s="1"/>
  <c r="H168" i="11" s="1"/>
  <c r="B72" i="11"/>
  <c r="D72" i="11" s="1"/>
  <c r="D151" i="11" s="1"/>
  <c r="J127" i="9"/>
  <c r="L127" i="9" s="1"/>
  <c r="K127" i="9" s="1" a="1"/>
  <c r="K127" i="9" s="1"/>
  <c r="C488" i="9" s="1"/>
  <c r="J102" i="9"/>
  <c r="L102" i="9" s="1"/>
  <c r="D463" i="9" s="1"/>
  <c r="F170" i="9"/>
  <c r="H170" i="9" s="1"/>
  <c r="G170" i="9" s="1" a="1"/>
  <c r="G170" i="9" s="1"/>
  <c r="C409" i="9" s="1"/>
  <c r="F164" i="9"/>
  <c r="H164" i="9" s="1"/>
  <c r="D403" i="9" s="1"/>
  <c r="F126" i="9"/>
  <c r="H126" i="9" s="1"/>
  <c r="B21" i="8"/>
  <c r="B150" i="9"/>
  <c r="D150" i="9" s="1"/>
  <c r="C150" i="9" s="1" a="1"/>
  <c r="C150" i="9" s="1"/>
  <c r="C273" i="9" s="1"/>
  <c r="B163" i="9"/>
  <c r="D163" i="9" s="1"/>
  <c r="D286" i="9" s="1"/>
  <c r="J100" i="9"/>
  <c r="L100" i="9" s="1"/>
  <c r="D461" i="9" s="1"/>
  <c r="B62" i="11"/>
  <c r="D62" i="11" s="1"/>
  <c r="D141" i="11" s="1"/>
  <c r="B68" i="11"/>
  <c r="D68" i="11" s="1"/>
  <c r="F120" i="9"/>
  <c r="H120" i="9" s="1"/>
  <c r="D362" i="9" s="1"/>
  <c r="B146" i="9"/>
  <c r="D146" i="9" s="1"/>
  <c r="B138" i="9"/>
  <c r="D138" i="9" s="1"/>
  <c r="C138" i="9" s="1" a="1"/>
  <c r="C138" i="9" s="1"/>
  <c r="C261" i="9" s="1"/>
  <c r="B59" i="11"/>
  <c r="D59" i="11" s="1"/>
  <c r="D138" i="11" s="1"/>
  <c r="B71" i="11"/>
  <c r="D71" i="11" s="1"/>
  <c r="B73" i="11"/>
  <c r="D73" i="11" s="1"/>
  <c r="J108" i="9"/>
  <c r="L108" i="9" s="1"/>
  <c r="K108" i="9" s="1" a="1"/>
  <c r="K108" i="9" s="1"/>
  <c r="C469" i="9" s="1"/>
  <c r="J131" i="9"/>
  <c r="L131" i="9" s="1"/>
  <c r="K131" i="9" s="1" a="1"/>
  <c r="K131" i="9" s="1"/>
  <c r="C492" i="9" s="1"/>
  <c r="F111" i="9"/>
  <c r="H111" i="9" s="1"/>
  <c r="D353" i="9" s="1"/>
  <c r="B157" i="9"/>
  <c r="D157" i="9" s="1"/>
  <c r="C157" i="9" s="1" a="1"/>
  <c r="C157" i="9" s="1"/>
  <c r="C280" i="9" s="1"/>
  <c r="K117" i="9" a="1"/>
  <c r="K117" i="9" s="1"/>
  <c r="C478" i="9" s="1"/>
  <c r="K51" i="11"/>
  <c r="K52" i="11" s="1"/>
  <c r="K53" i="11" s="1"/>
  <c r="J69" i="11" s="1"/>
  <c r="L69" i="11" s="1"/>
  <c r="D301" i="11" s="1"/>
  <c r="B79" i="11"/>
  <c r="D79" i="11" s="1"/>
  <c r="D158" i="11" s="1"/>
  <c r="B67" i="11"/>
  <c r="D67" i="11" s="1"/>
  <c r="B90" i="11"/>
  <c r="D90" i="11" s="1"/>
  <c r="D169" i="11" s="1"/>
  <c r="J116" i="9"/>
  <c r="L116" i="9" s="1"/>
  <c r="D477" i="9" s="1"/>
  <c r="J110" i="9"/>
  <c r="L110" i="9" s="1"/>
  <c r="J113" i="9"/>
  <c r="L113" i="9" s="1"/>
  <c r="F128" i="9"/>
  <c r="H128" i="9" s="1"/>
  <c r="B172" i="9"/>
  <c r="D172" i="9" s="1"/>
  <c r="D295" i="9" s="1"/>
  <c r="B161" i="9"/>
  <c r="D161" i="9" s="1"/>
  <c r="D284" i="9" s="1"/>
  <c r="B151" i="9"/>
  <c r="D151" i="9" s="1"/>
  <c r="B63" i="11"/>
  <c r="D63" i="11" s="1"/>
  <c r="B78" i="11"/>
  <c r="D78" i="11" s="1"/>
  <c r="D157" i="11" s="1"/>
  <c r="J114" i="9"/>
  <c r="L114" i="9" s="1"/>
  <c r="K114" i="9" s="1" a="1"/>
  <c r="K114" i="9" s="1"/>
  <c r="C475" i="9" s="1"/>
  <c r="J119" i="9"/>
  <c r="L119" i="9" s="1"/>
  <c r="K119" i="9" s="1" a="1"/>
  <c r="K119" i="9" s="1"/>
  <c r="C480" i="9" s="1"/>
  <c r="J104" i="9"/>
  <c r="L104" i="9" s="1"/>
  <c r="K104" i="9" s="1" a="1"/>
  <c r="K104" i="9" s="1"/>
  <c r="C465" i="9" s="1"/>
  <c r="F158" i="9"/>
  <c r="H158" i="9" s="1"/>
  <c r="F156" i="9"/>
  <c r="H156" i="9" s="1"/>
  <c r="F100" i="9"/>
  <c r="H100" i="9" s="1"/>
  <c r="B30" i="8"/>
  <c r="B155" i="9"/>
  <c r="D155" i="9" s="1"/>
  <c r="D278" i="9" s="1"/>
  <c r="J98" i="9"/>
  <c r="L98" i="9" s="1"/>
  <c r="D459" i="9" s="1"/>
  <c r="B25" i="8"/>
  <c r="F125" i="9"/>
  <c r="H125" i="9" s="1"/>
  <c r="D367" i="9" s="1"/>
  <c r="B66" i="11"/>
  <c r="D66" i="11" s="1"/>
  <c r="B84" i="11"/>
  <c r="D84" i="11" s="1"/>
  <c r="B86" i="11"/>
  <c r="D86" i="11" s="1"/>
  <c r="D165" i="11" s="1"/>
  <c r="J107" i="9"/>
  <c r="L107" i="9" s="1"/>
  <c r="K107" i="9" s="1" a="1"/>
  <c r="K107" i="9" s="1"/>
  <c r="C468" i="9" s="1"/>
  <c r="J121" i="9"/>
  <c r="L121" i="9" s="1"/>
  <c r="J128" i="9"/>
  <c r="L128" i="9" s="1"/>
  <c r="F124" i="9"/>
  <c r="H124" i="9" s="1"/>
  <c r="D366" i="9" s="1"/>
  <c r="B149" i="9"/>
  <c r="D149" i="9" s="1"/>
  <c r="B17" i="8"/>
  <c r="B58" i="11"/>
  <c r="D58" i="11" s="1"/>
  <c r="C58" i="11" s="1" a="1"/>
  <c r="C58" i="11" s="1"/>
  <c r="C137" i="11" s="1"/>
  <c r="H137" i="11" s="1"/>
  <c r="J125" i="9"/>
  <c r="L125" i="9" s="1"/>
  <c r="J118" i="9"/>
  <c r="L118" i="9" s="1"/>
  <c r="D479" i="9" s="1"/>
  <c r="K172" i="9" a="1"/>
  <c r="K172" i="9" s="1"/>
  <c r="C530" i="9" s="1"/>
  <c r="B144" i="9"/>
  <c r="D144" i="9" s="1"/>
  <c r="D267" i="9" s="1"/>
  <c r="B70" i="11"/>
  <c r="D70" i="11" s="1"/>
  <c r="D149" i="11" s="1"/>
  <c r="B74" i="11"/>
  <c r="D74" i="11" s="1"/>
  <c r="D153" i="11" s="1"/>
  <c r="B88" i="11"/>
  <c r="D88" i="11" s="1"/>
  <c r="B82" i="11"/>
  <c r="D82" i="11" s="1"/>
  <c r="B87" i="11"/>
  <c r="D87" i="11" s="1"/>
  <c r="B81" i="11"/>
  <c r="D81" i="11" s="1"/>
  <c r="J97" i="9"/>
  <c r="L97" i="9" s="1"/>
  <c r="J101" i="9"/>
  <c r="L101" i="9" s="1"/>
  <c r="J111" i="9"/>
  <c r="L111" i="9" s="1"/>
  <c r="K111" i="9" s="1" a="1"/>
  <c r="K111" i="9" s="1"/>
  <c r="C472" i="9" s="1"/>
  <c r="B164" i="9"/>
  <c r="D164" i="9" s="1"/>
  <c r="G82" i="11" a="1"/>
  <c r="G82" i="11" s="1"/>
  <c r="C238" i="11" s="1"/>
  <c r="D238" i="11"/>
  <c r="F121" i="9"/>
  <c r="H121" i="9" s="1"/>
  <c r="D363" i="9" s="1"/>
  <c r="B56" i="9"/>
  <c r="D56" i="9" s="1"/>
  <c r="B87" i="9"/>
  <c r="D87" i="9" s="1"/>
  <c r="B71" i="9"/>
  <c r="D71" i="9" s="1"/>
  <c r="B62" i="9"/>
  <c r="D62" i="9" s="1"/>
  <c r="B76" i="9"/>
  <c r="D76" i="9" s="1"/>
  <c r="B72" i="9"/>
  <c r="D72" i="9" s="1"/>
  <c r="B73" i="9"/>
  <c r="D73" i="9" s="1"/>
  <c r="B57" i="9"/>
  <c r="D57" i="9" s="1"/>
  <c r="B80" i="9"/>
  <c r="D80" i="9" s="1"/>
  <c r="B88" i="9"/>
  <c r="D88" i="9" s="1"/>
  <c r="B68" i="9"/>
  <c r="D68" i="9" s="1"/>
  <c r="B84" i="9"/>
  <c r="D84" i="9" s="1"/>
  <c r="B63" i="9"/>
  <c r="D63" i="9" s="1"/>
  <c r="B89" i="9"/>
  <c r="D89" i="9" s="1"/>
  <c r="B59" i="9"/>
  <c r="D59" i="9" s="1"/>
  <c r="B86" i="9"/>
  <c r="D86" i="9" s="1"/>
  <c r="B74" i="9"/>
  <c r="D74" i="9" s="1"/>
  <c r="B90" i="9"/>
  <c r="D90" i="9" s="1"/>
  <c r="B58" i="9"/>
  <c r="D58" i="9" s="1"/>
  <c r="B65" i="9"/>
  <c r="D65" i="9" s="1"/>
  <c r="B79" i="9"/>
  <c r="D79" i="9" s="1"/>
  <c r="B77" i="9"/>
  <c r="D77" i="9" s="1"/>
  <c r="B81" i="9"/>
  <c r="D81" i="9" s="1"/>
  <c r="B78" i="9"/>
  <c r="D78" i="9" s="1"/>
  <c r="B69" i="9"/>
  <c r="D69" i="9" s="1"/>
  <c r="B64" i="9"/>
  <c r="D64" i="9" s="1"/>
  <c r="B67" i="9"/>
  <c r="D67" i="9" s="1"/>
  <c r="B61" i="9"/>
  <c r="D61" i="9" s="1"/>
  <c r="B75" i="9"/>
  <c r="D75" i="9" s="1"/>
  <c r="B83" i="9"/>
  <c r="D83" i="9" s="1"/>
  <c r="B85" i="9"/>
  <c r="D85" i="9" s="1"/>
  <c r="B60" i="9"/>
  <c r="D60" i="9" s="1"/>
  <c r="B70" i="9"/>
  <c r="D70" i="9" s="1"/>
  <c r="B66" i="9"/>
  <c r="D66" i="9" s="1"/>
  <c r="B82" i="9"/>
  <c r="D82" i="9" s="1"/>
  <c r="H18" i="7"/>
  <c r="H19" i="7"/>
  <c r="G20" i="7"/>
  <c r="K51" i="9"/>
  <c r="K52" i="9" s="1"/>
  <c r="H20" i="7"/>
  <c r="G18" i="7"/>
  <c r="G19" i="7"/>
  <c r="J86" i="11"/>
  <c r="L86" i="11" s="1"/>
  <c r="D318" i="11" s="1"/>
  <c r="F102" i="9"/>
  <c r="H102" i="9" s="1"/>
  <c r="D344" i="9" s="1"/>
  <c r="F108" i="9"/>
  <c r="H108" i="9" s="1"/>
  <c r="D350" i="9" s="1"/>
  <c r="B130" i="9"/>
  <c r="D130" i="9" s="1"/>
  <c r="C130" i="9" s="1" a="1"/>
  <c r="C130" i="9" s="1"/>
  <c r="C256" i="9" s="1"/>
  <c r="H256" i="9" s="1"/>
  <c r="B123" i="9"/>
  <c r="D123" i="9" s="1"/>
  <c r="D249" i="9" s="1"/>
  <c r="F143" i="9"/>
  <c r="H143" i="9" s="1"/>
  <c r="F140" i="9"/>
  <c r="H140" i="9" s="1"/>
  <c r="F139" i="9"/>
  <c r="H139" i="9" s="1"/>
  <c r="F110" i="9"/>
  <c r="H110" i="9" s="1"/>
  <c r="F97" i="9"/>
  <c r="H97" i="9" s="1"/>
  <c r="D339" i="9" s="1"/>
  <c r="G339" i="9" s="1"/>
  <c r="L339" i="9" s="1"/>
  <c r="F114" i="9"/>
  <c r="H114" i="9" s="1"/>
  <c r="H16" i="8"/>
  <c r="G92" i="11"/>
  <c r="G93" i="11" s="1"/>
  <c r="G94" i="11" s="1"/>
  <c r="S12" i="8"/>
  <c r="S13" i="8" s="1"/>
  <c r="F105" i="9"/>
  <c r="H105" i="9" s="1"/>
  <c r="D347" i="9" s="1"/>
  <c r="F117" i="9"/>
  <c r="H117" i="9" s="1"/>
  <c r="F103" i="9"/>
  <c r="H103" i="9" s="1"/>
  <c r="D345" i="9" s="1"/>
  <c r="F109" i="9"/>
  <c r="H109" i="9" s="1"/>
  <c r="F123" i="9"/>
  <c r="H123" i="9" s="1"/>
  <c r="D365" i="9" s="1"/>
  <c r="F118" i="9"/>
  <c r="H118" i="9" s="1"/>
  <c r="C92" i="11"/>
  <c r="C93" i="11" s="1"/>
  <c r="C94" i="11" s="1"/>
  <c r="O12" i="8"/>
  <c r="O13" i="8" s="1"/>
  <c r="P16" i="8"/>
  <c r="F26" i="8"/>
  <c r="F28" i="8"/>
  <c r="F22" i="8"/>
  <c r="F115" i="9"/>
  <c r="H115" i="9" s="1"/>
  <c r="D357" i="9" s="1"/>
  <c r="F98" i="9"/>
  <c r="H98" i="9" s="1"/>
  <c r="D340" i="9" s="1"/>
  <c r="F122" i="9"/>
  <c r="H122" i="9" s="1"/>
  <c r="D364" i="9" s="1"/>
  <c r="B110" i="9"/>
  <c r="D110" i="9" s="1"/>
  <c r="D236" i="9" s="1"/>
  <c r="B107" i="9"/>
  <c r="D107" i="9" s="1"/>
  <c r="D233" i="9" s="1"/>
  <c r="B108" i="9"/>
  <c r="D108" i="9" s="1"/>
  <c r="D234" i="9" s="1"/>
  <c r="B119" i="9"/>
  <c r="D119" i="9" s="1"/>
  <c r="D245" i="9" s="1"/>
  <c r="B116" i="9"/>
  <c r="D116" i="9" s="1"/>
  <c r="D242" i="9" s="1"/>
  <c r="D246" i="9"/>
  <c r="J59" i="11"/>
  <c r="L59" i="11" s="1"/>
  <c r="D291" i="11" s="1"/>
  <c r="K12" i="8"/>
  <c r="K13" i="8" s="1"/>
  <c r="F129" i="9"/>
  <c r="H129" i="9" s="1"/>
  <c r="G129" i="9" s="1" a="1"/>
  <c r="G129" i="9" s="1"/>
  <c r="C371" i="9" s="1"/>
  <c r="F116" i="9"/>
  <c r="H116" i="9" s="1"/>
  <c r="D358" i="9" s="1"/>
  <c r="F106" i="9"/>
  <c r="H106" i="9" s="1"/>
  <c r="D348" i="9" s="1"/>
  <c r="F119" i="9"/>
  <c r="H119" i="9" s="1"/>
  <c r="D361" i="9" s="1"/>
  <c r="H12" i="7"/>
  <c r="G13" i="7"/>
  <c r="G14" i="7"/>
  <c r="G51" i="9"/>
  <c r="G52" i="9" s="1"/>
  <c r="H13" i="7"/>
  <c r="H14" i="7"/>
  <c r="G12" i="7"/>
  <c r="K26" i="7" a="1"/>
  <c r="K26" i="7" s="1"/>
  <c r="F104" i="9"/>
  <c r="H104" i="9" s="1"/>
  <c r="F112" i="9"/>
  <c r="H112" i="9" s="1"/>
  <c r="D354" i="9" s="1"/>
  <c r="B113" i="9"/>
  <c r="D113" i="9" s="1"/>
  <c r="D239" i="9" s="1"/>
  <c r="G239" i="9" s="1"/>
  <c r="F107" i="9"/>
  <c r="H107" i="9" s="1"/>
  <c r="D349" i="9" s="1"/>
  <c r="F113" i="9"/>
  <c r="H113" i="9" s="1"/>
  <c r="D355" i="9" s="1"/>
  <c r="K25" i="7" a="1"/>
  <c r="K25" i="7" s="1"/>
  <c r="F131" i="9"/>
  <c r="H131" i="9" s="1"/>
  <c r="G131" i="9" s="1" a="1"/>
  <c r="G131" i="9" s="1"/>
  <c r="C373" i="9" s="1"/>
  <c r="F101" i="9"/>
  <c r="H101" i="9" s="1"/>
  <c r="D343" i="9" s="1"/>
  <c r="J81" i="11"/>
  <c r="L81" i="11" s="1"/>
  <c r="D313" i="11" s="1"/>
  <c r="K28" i="7" a="1"/>
  <c r="K28" i="7" s="1"/>
  <c r="K27" i="7" a="1"/>
  <c r="K27" i="7" s="1"/>
  <c r="K170" i="9" a="1"/>
  <c r="K170" i="9" s="1"/>
  <c r="C528" i="9" s="1"/>
  <c r="D528" i="9"/>
  <c r="D239" i="11"/>
  <c r="C160" i="9" a="1"/>
  <c r="C160" i="9" s="1"/>
  <c r="C283" i="9" s="1"/>
  <c r="D283" i="9"/>
  <c r="D280" i="9"/>
  <c r="C146" i="9" a="1"/>
  <c r="C146" i="9" s="1"/>
  <c r="C269" i="9" s="1"/>
  <c r="D269" i="9"/>
  <c r="D270" i="9"/>
  <c r="C147" i="9" a="1"/>
  <c r="C147" i="9" s="1"/>
  <c r="C270" i="9" s="1"/>
  <c r="C168" i="9" a="1"/>
  <c r="C168" i="9" s="1"/>
  <c r="C291" i="9" s="1"/>
  <c r="C155" i="9" a="1"/>
  <c r="C155" i="9" s="1"/>
  <c r="C278" i="9" s="1"/>
  <c r="D288" i="9"/>
  <c r="D257" i="9"/>
  <c r="C131" i="9" a="1"/>
  <c r="C131" i="9" s="1"/>
  <c r="C257" i="9" s="1"/>
  <c r="H257" i="9" s="1"/>
  <c r="D154" i="11"/>
  <c r="D230" i="11"/>
  <c r="D525" i="9"/>
  <c r="K167" i="9" a="1"/>
  <c r="K167" i="9" s="1"/>
  <c r="C525" i="9" s="1"/>
  <c r="D491" i="9"/>
  <c r="K130" i="9" a="1"/>
  <c r="K130" i="9" s="1"/>
  <c r="C491" i="9" s="1"/>
  <c r="D390" i="9"/>
  <c r="C129" i="9" a="1"/>
  <c r="C129" i="9" s="1"/>
  <c r="C255" i="9" s="1"/>
  <c r="H255" i="9" s="1"/>
  <c r="D255" i="9"/>
  <c r="D136" i="11"/>
  <c r="G136" i="11" s="1"/>
  <c r="D232" i="11"/>
  <c r="K97" i="9" a="1"/>
  <c r="K97" i="9" s="1"/>
  <c r="C458" i="9" s="1"/>
  <c r="D458" i="9"/>
  <c r="G458" i="9" s="1"/>
  <c r="L458" i="9" s="1"/>
  <c r="D475" i="9"/>
  <c r="G158" i="9" a="1"/>
  <c r="G158" i="9" s="1"/>
  <c r="C397" i="9" s="1"/>
  <c r="D397" i="9"/>
  <c r="C159" i="9" a="1"/>
  <c r="C159" i="9" s="1"/>
  <c r="C282" i="9" s="1"/>
  <c r="D282" i="9"/>
  <c r="C143" i="9" a="1"/>
  <c r="C143" i="9" s="1"/>
  <c r="C266" i="9" s="1"/>
  <c r="D266" i="9"/>
  <c r="C121" i="9" a="1"/>
  <c r="C121" i="9" s="1"/>
  <c r="C247" i="9" s="1"/>
  <c r="H247" i="9" s="1"/>
  <c r="D228" i="9"/>
  <c r="D226" i="11"/>
  <c r="D144" i="11"/>
  <c r="D517" i="9"/>
  <c r="K169" i="9" a="1"/>
  <c r="K169" i="9" s="1"/>
  <c r="C527" i="9" s="1"/>
  <c r="D527" i="9"/>
  <c r="G86" i="11" a="1"/>
  <c r="G86" i="11" s="1"/>
  <c r="C242" i="11" s="1"/>
  <c r="D242" i="11"/>
  <c r="D227" i="11"/>
  <c r="K121" i="9" a="1"/>
  <c r="K121" i="9" s="1"/>
  <c r="C482" i="9" s="1"/>
  <c r="D482" i="9"/>
  <c r="K128" i="9" a="1"/>
  <c r="K128" i="9" s="1"/>
  <c r="C489" i="9" s="1"/>
  <c r="D489" i="9"/>
  <c r="D274" i="9"/>
  <c r="C151" i="9" a="1"/>
  <c r="C151" i="9" s="1"/>
  <c r="C274" i="9" s="1"/>
  <c r="D139" i="11"/>
  <c r="K126" i="9" a="1"/>
  <c r="K126" i="9" s="1"/>
  <c r="C487" i="9" s="1"/>
  <c r="D293" i="9"/>
  <c r="C170" i="9" a="1"/>
  <c r="C170" i="9" s="1"/>
  <c r="C293" i="9" s="1"/>
  <c r="D214" i="11"/>
  <c r="D164" i="11"/>
  <c r="G85" i="11" a="1"/>
  <c r="G85" i="11" s="1"/>
  <c r="C241" i="11" s="1"/>
  <c r="D241" i="11"/>
  <c r="D480" i="9"/>
  <c r="D360" i="9"/>
  <c r="D240" i="9"/>
  <c r="D250" i="9"/>
  <c r="C124" i="9" a="1"/>
  <c r="C124" i="9" s="1"/>
  <c r="C250" i="9" s="1"/>
  <c r="H250" i="9" s="1"/>
  <c r="D222" i="11"/>
  <c r="D159" i="11"/>
  <c r="D520" i="9"/>
  <c r="D391" i="9"/>
  <c r="D486" i="9"/>
  <c r="K125" i="9" a="1"/>
  <c r="K125" i="9" s="1"/>
  <c r="C486" i="9" s="1"/>
  <c r="D407" i="9"/>
  <c r="G168" i="9" a="1"/>
  <c r="G168" i="9" s="1"/>
  <c r="C407" i="9" s="1"/>
  <c r="D386" i="9"/>
  <c r="G156" i="9" a="1"/>
  <c r="G156" i="9" s="1"/>
  <c r="C395" i="9" s="1"/>
  <c r="D395" i="9"/>
  <c r="G130" i="9" a="1"/>
  <c r="G130" i="9" s="1"/>
  <c r="C372" i="9" s="1"/>
  <c r="D368" i="9"/>
  <c r="G369" i="9" s="1"/>
  <c r="L369" i="9" s="1"/>
  <c r="D370" i="9"/>
  <c r="D294" i="9"/>
  <c r="C171" i="9" a="1"/>
  <c r="C171" i="9" s="1"/>
  <c r="C294" i="9" s="1"/>
  <c r="D503" i="9"/>
  <c r="G503" i="9" s="1"/>
  <c r="L503" i="9" s="1"/>
  <c r="C156" i="9" a="1"/>
  <c r="C156" i="9" s="1"/>
  <c r="C279" i="9" s="1"/>
  <c r="D279" i="9"/>
  <c r="D227" i="9"/>
  <c r="D467" i="9"/>
  <c r="K106" i="9" a="1"/>
  <c r="K106" i="9" s="1"/>
  <c r="C467" i="9" s="1"/>
  <c r="D268" i="9"/>
  <c r="C145" i="9" a="1"/>
  <c r="C145" i="9" s="1"/>
  <c r="C268" i="9" s="1"/>
  <c r="D248" i="9"/>
  <c r="C122" i="9" a="1"/>
  <c r="C122" i="9" s="1"/>
  <c r="C248" i="9" s="1"/>
  <c r="H248" i="9" s="1"/>
  <c r="D244" i="11"/>
  <c r="G88" i="11" a="1"/>
  <c r="G88" i="11" s="1"/>
  <c r="C244" i="11" s="1"/>
  <c r="C62" i="11" a="1"/>
  <c r="C62" i="11" s="1"/>
  <c r="C141" i="11" s="1"/>
  <c r="H141" i="11" s="1"/>
  <c r="D497" i="9"/>
  <c r="D506" i="9"/>
  <c r="D215" i="11"/>
  <c r="K120" i="9" a="1"/>
  <c r="K120" i="9" s="1"/>
  <c r="C481" i="9" s="1"/>
  <c r="D394" i="9"/>
  <c r="G155" i="9" a="1"/>
  <c r="G155" i="9" s="1"/>
  <c r="C394" i="9" s="1"/>
  <c r="D462" i="9"/>
  <c r="G462" i="9" s="1"/>
  <c r="L462" i="9" s="1"/>
  <c r="G159" i="9" a="1"/>
  <c r="G159" i="9" s="1"/>
  <c r="C398" i="9" s="1"/>
  <c r="D398" i="9"/>
  <c r="K98" i="9" a="1"/>
  <c r="K98" i="9" s="1"/>
  <c r="C459" i="9" s="1"/>
  <c r="D510" i="9"/>
  <c r="D230" i="9"/>
  <c r="D523" i="9"/>
  <c r="G523" i="9" s="1"/>
  <c r="L523" i="9" s="1"/>
  <c r="K165" i="9" a="1"/>
  <c r="K165" i="9" s="1"/>
  <c r="C523" i="9" s="1"/>
  <c r="G89" i="11" a="1"/>
  <c r="G89" i="11" s="1"/>
  <c r="C245" i="11" s="1"/>
  <c r="D245" i="11"/>
  <c r="D519" i="9"/>
  <c r="D221" i="11"/>
  <c r="D485" i="9"/>
  <c r="K124" i="9" a="1"/>
  <c r="K124" i="9" s="1"/>
  <c r="C485" i="9" s="1"/>
  <c r="D148" i="11"/>
  <c r="D229" i="11"/>
  <c r="D383" i="9"/>
  <c r="D351" i="9"/>
  <c r="D271" i="9"/>
  <c r="D232" i="9"/>
  <c r="D252" i="9"/>
  <c r="C126" i="9" a="1"/>
  <c r="C126" i="9" s="1"/>
  <c r="C252" i="9" s="1"/>
  <c r="H252" i="9" s="1"/>
  <c r="D150" i="11"/>
  <c r="D152" i="11"/>
  <c r="D382" i="9"/>
  <c r="D470" i="9"/>
  <c r="K109" i="9" a="1"/>
  <c r="K109" i="9" s="1"/>
  <c r="C470" i="9" s="1"/>
  <c r="D490" i="9"/>
  <c r="K129" i="9" a="1"/>
  <c r="K129" i="9" s="1"/>
  <c r="C490" i="9" s="1"/>
  <c r="G169" i="9" a="1"/>
  <c r="G169" i="9" s="1"/>
  <c r="C408" i="9" s="1"/>
  <c r="D377" i="9"/>
  <c r="G377" i="9" s="1"/>
  <c r="L377" i="9" s="1"/>
  <c r="G138" i="9" a="1"/>
  <c r="G138" i="9" s="1"/>
  <c r="C377" i="9" s="1"/>
  <c r="K112" i="9" a="1"/>
  <c r="K112" i="9" s="1"/>
  <c r="C473" i="9" s="1"/>
  <c r="D473" i="9"/>
  <c r="D389" i="9"/>
  <c r="D513" i="9"/>
  <c r="D285" i="9"/>
  <c r="G163" i="9" a="1"/>
  <c r="G163" i="9" s="1"/>
  <c r="C402" i="9" s="1"/>
  <c r="D402" i="9"/>
  <c r="D373" i="9"/>
  <c r="C167" i="9" a="1"/>
  <c r="C167" i="9" s="1"/>
  <c r="C290" i="9" s="1"/>
  <c r="D290" i="9"/>
  <c r="D277" i="9"/>
  <c r="C154" i="9" a="1"/>
  <c r="C154" i="9" s="1"/>
  <c r="C277" i="9" s="1"/>
  <c r="D276" i="9"/>
  <c r="C153" i="9" a="1"/>
  <c r="C153" i="9" s="1"/>
  <c r="C276" i="9" s="1"/>
  <c r="D289" i="9"/>
  <c r="D243" i="9"/>
  <c r="D244" i="9"/>
  <c r="D251" i="9"/>
  <c r="D142" i="11"/>
  <c r="D516" i="9"/>
  <c r="D505" i="9"/>
  <c r="D499" i="9"/>
  <c r="D223" i="11"/>
  <c r="D399" i="9"/>
  <c r="G160" i="9" a="1"/>
  <c r="G160" i="9" s="1"/>
  <c r="C399" i="9" s="1"/>
  <c r="C128" i="9" a="1"/>
  <c r="C128" i="9" s="1"/>
  <c r="C254" i="9" s="1"/>
  <c r="H254" i="9" s="1"/>
  <c r="D254" i="9"/>
  <c r="D509" i="9"/>
  <c r="K168" i="9" a="1"/>
  <c r="K168" i="9" s="1"/>
  <c r="C526" i="9" s="1"/>
  <c r="D526" i="9"/>
  <c r="D387" i="9"/>
  <c r="C169" i="9" a="1"/>
  <c r="C169" i="9" s="1"/>
  <c r="C292" i="9" s="1"/>
  <c r="D292" i="9"/>
  <c r="C127" i="9" a="1"/>
  <c r="C127" i="9" s="1"/>
  <c r="C253" i="9" s="1"/>
  <c r="H253" i="9" s="1"/>
  <c r="D253" i="9"/>
  <c r="D226" i="9"/>
  <c r="D143" i="11"/>
  <c r="C64" i="11" a="1"/>
  <c r="C64" i="11" s="1"/>
  <c r="C143" i="11" s="1"/>
  <c r="H143" i="11" s="1"/>
  <c r="D167" i="11"/>
  <c r="C88" i="11" a="1"/>
  <c r="C88" i="11" s="1"/>
  <c r="C167" i="11" s="1"/>
  <c r="H167" i="11" s="1"/>
  <c r="D137" i="11"/>
  <c r="D161" i="11"/>
  <c r="D515" i="9"/>
  <c r="D225" i="11"/>
  <c r="D233" i="11"/>
  <c r="G157" i="9" a="1"/>
  <c r="G157" i="9" s="1"/>
  <c r="C396" i="9" s="1"/>
  <c r="D396" i="9"/>
  <c r="D469" i="9"/>
  <c r="D492" i="9"/>
  <c r="D410" i="9"/>
  <c r="G171" i="9" a="1"/>
  <c r="G171" i="9" s="1"/>
  <c r="C410" i="9" s="1"/>
  <c r="D146" i="11"/>
  <c r="D163" i="11"/>
  <c r="D483" i="9"/>
  <c r="K122" i="9" a="1"/>
  <c r="K122" i="9" s="1"/>
  <c r="C483" i="9" s="1"/>
  <c r="D341" i="9"/>
  <c r="G99" i="9" a="1"/>
  <c r="G99" i="9" s="1"/>
  <c r="C341" i="9" s="1"/>
  <c r="D342" i="9"/>
  <c r="D275" i="9"/>
  <c r="C152" i="9" a="1"/>
  <c r="C152" i="9" s="1"/>
  <c r="C275" i="9" s="1"/>
  <c r="D281" i="9"/>
  <c r="D235" i="9"/>
  <c r="D223" i="9"/>
  <c r="G223" i="9" s="1"/>
  <c r="C97" i="9" a="1"/>
  <c r="C97" i="9" s="1"/>
  <c r="C223" i="9" s="1"/>
  <c r="H223" i="9" s="1"/>
  <c r="D166" i="11"/>
  <c r="C87" i="11" a="1"/>
  <c r="C87" i="11" s="1"/>
  <c r="C166" i="11" s="1"/>
  <c r="H166" i="11" s="1"/>
  <c r="D140" i="11"/>
  <c r="D512" i="9"/>
  <c r="D501" i="9"/>
  <c r="G502" i="9" s="1"/>
  <c r="L502" i="9" s="1"/>
  <c r="D219" i="11"/>
  <c r="D243" i="11"/>
  <c r="D500" i="9"/>
  <c r="D471" i="9"/>
  <c r="K110" i="9" a="1"/>
  <c r="K110" i="9" s="1"/>
  <c r="C471" i="9" s="1"/>
  <c r="K113" i="9" a="1"/>
  <c r="K113" i="9" s="1"/>
  <c r="C474" i="9" s="1"/>
  <c r="D474" i="9"/>
  <c r="G162" i="9" a="1"/>
  <c r="G162" i="9" s="1"/>
  <c r="C401" i="9" s="1"/>
  <c r="D352" i="9"/>
  <c r="G97" i="9" a="1"/>
  <c r="G97" i="9" s="1"/>
  <c r="C339" i="9" s="1"/>
  <c r="D356" i="9"/>
  <c r="C65" i="11" l="1" a="1"/>
  <c r="C65" i="11" s="1"/>
  <c r="C144" i="11" s="1"/>
  <c r="H144" i="11" s="1"/>
  <c r="D273" i="9"/>
  <c r="G362" i="9"/>
  <c r="L362" i="9" s="1"/>
  <c r="K100" i="9" a="1"/>
  <c r="K100" i="9" s="1"/>
  <c r="C461" i="9" s="1"/>
  <c r="C139" i="9" a="1"/>
  <c r="C139" i="9" s="1"/>
  <c r="C262" i="9" s="1"/>
  <c r="J74" i="11"/>
  <c r="L74" i="11" s="1"/>
  <c r="D306" i="11" s="1"/>
  <c r="K155" i="9" a="1"/>
  <c r="K155" i="9" s="1"/>
  <c r="C513" i="9" s="1"/>
  <c r="D229" i="9"/>
  <c r="H57" i="11"/>
  <c r="G59" i="11" s="1" a="1"/>
  <c r="G59" i="11" s="1"/>
  <c r="C215" i="11" s="1"/>
  <c r="K142" i="9" a="1"/>
  <c r="K142" i="9" s="1"/>
  <c r="C500" i="9" s="1"/>
  <c r="D498" i="9"/>
  <c r="G164" i="9" a="1"/>
  <c r="G164" i="9" s="1"/>
  <c r="C403" i="9" s="1"/>
  <c r="C100" i="9" a="1"/>
  <c r="C100" i="9" s="1"/>
  <c r="C226" i="9" s="1"/>
  <c r="H226" i="9" s="1"/>
  <c r="G263" i="9"/>
  <c r="L263" i="9" s="1"/>
  <c r="C60" i="11" a="1"/>
  <c r="C60" i="11" s="1"/>
  <c r="C139" i="11" s="1"/>
  <c r="H139" i="11" s="1"/>
  <c r="K158" i="9" a="1"/>
  <c r="K158" i="9" s="1"/>
  <c r="C516" i="9" s="1"/>
  <c r="K162" i="9" a="1"/>
  <c r="K162" i="9" s="1"/>
  <c r="C520" i="9" s="1"/>
  <c r="C68" i="11" a="1"/>
  <c r="C68" i="11" s="1"/>
  <c r="C147" i="11" s="1"/>
  <c r="H147" i="11" s="1"/>
  <c r="C77" i="11" a="1"/>
  <c r="C77" i="11" s="1"/>
  <c r="C156" i="11" s="1"/>
  <c r="H156" i="11" s="1"/>
  <c r="K159" i="9" a="1"/>
  <c r="K159" i="9" s="1"/>
  <c r="C517" i="9" s="1"/>
  <c r="G150" i="11"/>
  <c r="C59" i="11" a="1"/>
  <c r="C59" i="11" s="1"/>
  <c r="C138" i="11" s="1"/>
  <c r="H138" i="11" s="1"/>
  <c r="C74" i="11" a="1"/>
  <c r="C74" i="11" s="1"/>
  <c r="C153" i="11" s="1"/>
  <c r="H153" i="11" s="1"/>
  <c r="K105" i="9" a="1"/>
  <c r="K105" i="9" s="1"/>
  <c r="C466" i="9" s="1"/>
  <c r="C106" i="9" a="1"/>
  <c r="C106" i="9" s="1"/>
  <c r="C232" i="9" s="1"/>
  <c r="H232" i="9" s="1"/>
  <c r="C102" i="9" a="1"/>
  <c r="C102" i="9" s="1"/>
  <c r="C228" i="9" s="1"/>
  <c r="H228" i="9" s="1"/>
  <c r="J67" i="11"/>
  <c r="L67" i="11" s="1"/>
  <c r="D299" i="11" s="1"/>
  <c r="K101" i="9" a="1"/>
  <c r="K101" i="9" s="1"/>
  <c r="C462" i="9" s="1"/>
  <c r="C63" i="11" a="1"/>
  <c r="C63" i="11" s="1"/>
  <c r="C142" i="11" s="1"/>
  <c r="H142" i="11" s="1"/>
  <c r="C104" i="9" a="1"/>
  <c r="C104" i="9" s="1"/>
  <c r="C230" i="9" s="1"/>
  <c r="H230" i="9" s="1"/>
  <c r="K166" i="9" a="1"/>
  <c r="K166" i="9" s="1"/>
  <c r="C524" i="9" s="1"/>
  <c r="D265" i="9"/>
  <c r="C103" i="9" a="1"/>
  <c r="C103" i="9" s="1"/>
  <c r="C229" i="9" s="1"/>
  <c r="H229" i="9" s="1"/>
  <c r="C140" i="9" a="1"/>
  <c r="C140" i="9" s="1"/>
  <c r="C263" i="9" s="1"/>
  <c r="G367" i="9"/>
  <c r="L367" i="9" s="1"/>
  <c r="K157" i="9" a="1"/>
  <c r="K157" i="9" s="1"/>
  <c r="C515" i="9" s="1"/>
  <c r="G100" i="9" a="1"/>
  <c r="G100" i="9" s="1"/>
  <c r="C342" i="9" s="1"/>
  <c r="D409" i="9"/>
  <c r="K99" i="9" a="1"/>
  <c r="K99" i="9" s="1"/>
  <c r="C460" i="9" s="1"/>
  <c r="D484" i="9"/>
  <c r="D224" i="9"/>
  <c r="D468" i="9"/>
  <c r="D411" i="9"/>
  <c r="C61" i="11" a="1"/>
  <c r="C61" i="11" s="1"/>
  <c r="C140" i="11" s="1"/>
  <c r="H140" i="11" s="1"/>
  <c r="C98" i="9" a="1"/>
  <c r="C98" i="9" s="1"/>
  <c r="C224" i="9" s="1"/>
  <c r="H224" i="9" s="1"/>
  <c r="G342" i="9"/>
  <c r="L342" i="9" s="1"/>
  <c r="D460" i="9"/>
  <c r="G460" i="9" s="1"/>
  <c r="L460" i="9" s="1"/>
  <c r="C144" i="9" a="1"/>
  <c r="C144" i="9" s="1"/>
  <c r="C267" i="9" s="1"/>
  <c r="D404" i="9"/>
  <c r="C90" i="11" a="1"/>
  <c r="C90" i="11" s="1"/>
  <c r="C169" i="11" s="1"/>
  <c r="H169" i="11" s="1"/>
  <c r="K116" i="9" a="1"/>
  <c r="K116" i="9" s="1"/>
  <c r="C477" i="9" s="1"/>
  <c r="K102" i="9" a="1"/>
  <c r="K102" i="9" s="1"/>
  <c r="C463" i="9" s="1"/>
  <c r="D465" i="9"/>
  <c r="C101" i="9" a="1"/>
  <c r="C101" i="9" s="1"/>
  <c r="C227" i="9" s="1"/>
  <c r="H227" i="9" s="1"/>
  <c r="D256" i="9"/>
  <c r="D261" i="9"/>
  <c r="G261" i="9" s="1"/>
  <c r="L261" i="9" s="1"/>
  <c r="G143" i="9" a="1"/>
  <c r="G143" i="9" s="1"/>
  <c r="C382" i="9" s="1"/>
  <c r="D529" i="9"/>
  <c r="G519" i="9"/>
  <c r="L519" i="9" s="1"/>
  <c r="D371" i="9"/>
  <c r="G371" i="9" s="1"/>
  <c r="L371" i="9" s="1"/>
  <c r="D405" i="9"/>
  <c r="C107" i="9" a="1"/>
  <c r="C107" i="9" s="1"/>
  <c r="C233" i="9" s="1"/>
  <c r="H233" i="9" s="1"/>
  <c r="J88" i="11"/>
  <c r="L88" i="11" s="1"/>
  <c r="C99" i="9" a="1"/>
  <c r="C99" i="9" s="1"/>
  <c r="C225" i="9" s="1"/>
  <c r="H225" i="9" s="1"/>
  <c r="C105" i="9" a="1"/>
  <c r="C105" i="9" s="1"/>
  <c r="C231" i="9" s="1"/>
  <c r="H231" i="9" s="1"/>
  <c r="D488" i="9"/>
  <c r="K115" i="9" a="1"/>
  <c r="K115" i="9" s="1"/>
  <c r="C476" i="9" s="1"/>
  <c r="D406" i="9"/>
  <c r="G84" i="11" a="1"/>
  <c r="G84" i="11" s="1"/>
  <c r="C240" i="11" s="1"/>
  <c r="J73" i="11"/>
  <c r="L73" i="11" s="1"/>
  <c r="D305" i="11" s="1"/>
  <c r="K86" i="11" a="1"/>
  <c r="K86" i="11" s="1"/>
  <c r="C318" i="11" s="1"/>
  <c r="H318" i="11" s="1"/>
  <c r="K148" i="9" a="1"/>
  <c r="K148" i="9" s="1"/>
  <c r="C506" i="9" s="1"/>
  <c r="J65" i="11"/>
  <c r="L65" i="11" s="1"/>
  <c r="D297" i="11" s="1"/>
  <c r="J89" i="11"/>
  <c r="L89" i="11" s="1"/>
  <c r="K143" i="9" a="1"/>
  <c r="K143" i="9" s="1"/>
  <c r="C501" i="9" s="1"/>
  <c r="K156" i="9" a="1"/>
  <c r="K156" i="9" s="1"/>
  <c r="C514" i="9" s="1"/>
  <c r="C78" i="11" a="1"/>
  <c r="C78" i="11" s="1"/>
  <c r="C157" i="11" s="1"/>
  <c r="H157" i="11" s="1"/>
  <c r="K103" i="9" a="1"/>
  <c r="K103" i="9" s="1"/>
  <c r="C464" i="9" s="1"/>
  <c r="G107" i="9" a="1"/>
  <c r="G107" i="9" s="1"/>
  <c r="C349" i="9" s="1"/>
  <c r="G233" i="9"/>
  <c r="K145" i="9" a="1"/>
  <c r="K145" i="9" s="1"/>
  <c r="C503" i="9" s="1"/>
  <c r="G98" i="9" a="1"/>
  <c r="G98" i="9" s="1"/>
  <c r="C340" i="9" s="1"/>
  <c r="D156" i="11"/>
  <c r="G157" i="11" s="1"/>
  <c r="L157" i="11" s="1"/>
  <c r="J85" i="11"/>
  <c r="L85" i="11" s="1"/>
  <c r="D317" i="11" s="1"/>
  <c r="J75" i="11"/>
  <c r="L75" i="11" s="1"/>
  <c r="D307" i="11" s="1"/>
  <c r="J68" i="11"/>
  <c r="L68" i="11" s="1"/>
  <c r="D300" i="11" s="1"/>
  <c r="K150" i="9" a="1"/>
  <c r="K150" i="9" s="1"/>
  <c r="C508" i="9" s="1"/>
  <c r="D496" i="9"/>
  <c r="G496" i="9" s="1"/>
  <c r="L496" i="9" s="1"/>
  <c r="D504" i="9"/>
  <c r="K152" i="9" a="1"/>
  <c r="K152" i="9" s="1"/>
  <c r="C510" i="9" s="1"/>
  <c r="D472" i="9"/>
  <c r="C72" i="11" a="1"/>
  <c r="C72" i="11" s="1"/>
  <c r="C151" i="11" s="1"/>
  <c r="H151" i="11" s="1"/>
  <c r="J72" i="11"/>
  <c r="L72" i="11" s="1"/>
  <c r="D304" i="11" s="1"/>
  <c r="J78" i="11"/>
  <c r="L78" i="11" s="1"/>
  <c r="D310" i="11" s="1"/>
  <c r="J63" i="11"/>
  <c r="L63" i="11" s="1"/>
  <c r="D295" i="11" s="1"/>
  <c r="C83" i="11" a="1"/>
  <c r="C83" i="11" s="1"/>
  <c r="C162" i="11" s="1"/>
  <c r="H162" i="11" s="1"/>
  <c r="C85" i="11" a="1"/>
  <c r="C85" i="11" s="1"/>
  <c r="C164" i="11" s="1"/>
  <c r="H164" i="11" s="1"/>
  <c r="K154" i="9" a="1"/>
  <c r="K154" i="9" s="1"/>
  <c r="C512" i="9" s="1"/>
  <c r="K138" i="9" a="1"/>
  <c r="K138" i="9" s="1"/>
  <c r="C496" i="9" s="1"/>
  <c r="K146" i="9" a="1"/>
  <c r="K146" i="9" s="1"/>
  <c r="C504" i="9" s="1"/>
  <c r="K139" i="9" a="1"/>
  <c r="K139" i="9" s="1"/>
  <c r="C497" i="9" s="1"/>
  <c r="J90" i="11"/>
  <c r="L90" i="11" s="1"/>
  <c r="K90" i="11" s="1" a="1"/>
  <c r="K90" i="11" s="1"/>
  <c r="C322" i="11" s="1"/>
  <c r="H322" i="11" s="1"/>
  <c r="C75" i="11" a="1"/>
  <c r="C75" i="11" s="1"/>
  <c r="C154" i="11" s="1"/>
  <c r="H154" i="11" s="1"/>
  <c r="G106" i="9" a="1"/>
  <c r="G106" i="9" s="1"/>
  <c r="C348" i="9" s="1"/>
  <c r="C141" i="9" a="1"/>
  <c r="C141" i="9" s="1"/>
  <c r="C264" i="9" s="1"/>
  <c r="D264" i="9"/>
  <c r="C73" i="11" a="1"/>
  <c r="C73" i="11" s="1"/>
  <c r="C152" i="11" s="1"/>
  <c r="H152" i="11" s="1"/>
  <c r="K144" i="9" a="1"/>
  <c r="K144" i="9" s="1"/>
  <c r="C502" i="9" s="1"/>
  <c r="G224" i="11"/>
  <c r="L224" i="11" s="1"/>
  <c r="G161" i="9" a="1"/>
  <c r="G161" i="9" s="1"/>
  <c r="C400" i="9" s="1"/>
  <c r="K161" i="9" a="1"/>
  <c r="K161" i="9" s="1"/>
  <c r="C519" i="9" s="1"/>
  <c r="D147" i="11"/>
  <c r="G148" i="11" s="1"/>
  <c r="D168" i="11"/>
  <c r="D378" i="9"/>
  <c r="J80" i="11"/>
  <c r="L80" i="11" s="1"/>
  <c r="D312" i="11" s="1"/>
  <c r="J84" i="11"/>
  <c r="L84" i="11" s="1"/>
  <c r="C67" i="11" a="1"/>
  <c r="C67" i="11" s="1"/>
  <c r="C146" i="11" s="1"/>
  <c r="H146" i="11" s="1"/>
  <c r="K141" i="9" a="1"/>
  <c r="K141" i="9" s="1"/>
  <c r="C499" i="9" s="1"/>
  <c r="K149" i="9" a="1"/>
  <c r="K149" i="9" s="1"/>
  <c r="C507" i="9" s="1"/>
  <c r="C79" i="11" a="1"/>
  <c r="C79" i="11" s="1"/>
  <c r="C158" i="11" s="1"/>
  <c r="H158" i="11" s="1"/>
  <c r="G139" i="9" a="1"/>
  <c r="G139" i="9" s="1"/>
  <c r="C378" i="9" s="1"/>
  <c r="K164" i="9" a="1"/>
  <c r="K164" i="9" s="1"/>
  <c r="C522" i="9" s="1"/>
  <c r="J70" i="11"/>
  <c r="L70" i="11" s="1"/>
  <c r="D302" i="11" s="1"/>
  <c r="J87" i="11"/>
  <c r="L87" i="11" s="1"/>
  <c r="G102" i="9" a="1"/>
  <c r="G102" i="9" s="1"/>
  <c r="C344" i="9" s="1"/>
  <c r="C71" i="11" a="1"/>
  <c r="C71" i="11" s="1"/>
  <c r="C150" i="11" s="1"/>
  <c r="H150" i="11" s="1"/>
  <c r="L150" i="11" s="1"/>
  <c r="C69" i="11" a="1"/>
  <c r="C69" i="11" s="1"/>
  <c r="C148" i="11" s="1"/>
  <c r="H148" i="11" s="1"/>
  <c r="J60" i="11"/>
  <c r="L60" i="11" s="1"/>
  <c r="D292" i="11" s="1"/>
  <c r="G124" i="9" a="1"/>
  <c r="G124" i="9" s="1"/>
  <c r="C366" i="9" s="1"/>
  <c r="J57" i="11"/>
  <c r="C66" i="11" a="1"/>
  <c r="C66" i="11" s="1"/>
  <c r="C145" i="11" s="1"/>
  <c r="H145" i="11" s="1"/>
  <c r="K147" i="9" a="1"/>
  <c r="K147" i="9" s="1"/>
  <c r="C505" i="9" s="1"/>
  <c r="K153" i="9" a="1"/>
  <c r="K153" i="9" s="1"/>
  <c r="C511" i="9" s="1"/>
  <c r="G90" i="11" a="1"/>
  <c r="G90" i="11" s="1"/>
  <c r="C246" i="11" s="1"/>
  <c r="K160" i="9" a="1"/>
  <c r="K160" i="9" s="1"/>
  <c r="C518" i="9" s="1"/>
  <c r="J64" i="11"/>
  <c r="L64" i="11" s="1"/>
  <c r="D296" i="11" s="1"/>
  <c r="J62" i="11"/>
  <c r="L62" i="11" s="1"/>
  <c r="D294" i="11" s="1"/>
  <c r="J71" i="11"/>
  <c r="L71" i="11" s="1"/>
  <c r="D303" i="11" s="1"/>
  <c r="C86" i="11" a="1"/>
  <c r="C86" i="11" s="1"/>
  <c r="C165" i="11" s="1"/>
  <c r="H165" i="11" s="1"/>
  <c r="K163" i="9" a="1"/>
  <c r="K163" i="9" s="1"/>
  <c r="C521" i="9" s="1"/>
  <c r="D145" i="11"/>
  <c r="G145" i="11" s="1"/>
  <c r="K151" i="9" a="1"/>
  <c r="K151" i="9" s="1"/>
  <c r="C509" i="9" s="1"/>
  <c r="J82" i="11"/>
  <c r="L82" i="11" s="1"/>
  <c r="J79" i="11"/>
  <c r="L79" i="11" s="1"/>
  <c r="D311" i="11" s="1"/>
  <c r="J61" i="11"/>
  <c r="L61" i="11" s="1"/>
  <c r="D293" i="11" s="1"/>
  <c r="J77" i="11"/>
  <c r="L77" i="11" s="1"/>
  <c r="D309" i="11" s="1"/>
  <c r="J83" i="11"/>
  <c r="L83" i="11" s="1"/>
  <c r="J66" i="11"/>
  <c r="L66" i="11" s="1"/>
  <c r="D298" i="11" s="1"/>
  <c r="G104" i="9" a="1"/>
  <c r="G104" i="9" s="1"/>
  <c r="C346" i="9" s="1"/>
  <c r="C149" i="9" a="1"/>
  <c r="C149" i="9" s="1"/>
  <c r="C272" i="9" s="1"/>
  <c r="D272" i="9"/>
  <c r="G103" i="9" a="1"/>
  <c r="G103" i="9" s="1"/>
  <c r="C345" i="9" s="1"/>
  <c r="C81" i="11" a="1"/>
  <c r="C81" i="11" s="1"/>
  <c r="C160" i="11" s="1"/>
  <c r="H160" i="11" s="1"/>
  <c r="C84" i="11" a="1"/>
  <c r="C84" i="11" s="1"/>
  <c r="C163" i="11" s="1"/>
  <c r="H163" i="11" s="1"/>
  <c r="C117" i="9" a="1"/>
  <c r="C117" i="9" s="1"/>
  <c r="C243" i="9" s="1"/>
  <c r="H243" i="9" s="1"/>
  <c r="G101" i="9" a="1"/>
  <c r="G101" i="9" s="1"/>
  <c r="C343" i="9" s="1"/>
  <c r="C161" i="9" a="1"/>
  <c r="C161" i="9" s="1"/>
  <c r="C284" i="9" s="1"/>
  <c r="K118" i="9" a="1"/>
  <c r="K118" i="9" s="1"/>
  <c r="C479" i="9" s="1"/>
  <c r="G236" i="11"/>
  <c r="L236" i="11" s="1"/>
  <c r="J76" i="11"/>
  <c r="L76" i="11" s="1"/>
  <c r="D308" i="11" s="1"/>
  <c r="G110" i="9" a="1"/>
  <c r="G110" i="9" s="1"/>
  <c r="C352" i="9" s="1"/>
  <c r="D346" i="9"/>
  <c r="G347" i="9" s="1"/>
  <c r="L347" i="9" s="1"/>
  <c r="G345" i="9"/>
  <c r="L345" i="9" s="1"/>
  <c r="D160" i="11"/>
  <c r="C82" i="11" a="1"/>
  <c r="C82" i="11" s="1"/>
  <c r="C161" i="11" s="1"/>
  <c r="H161" i="11" s="1"/>
  <c r="C163" i="9" a="1"/>
  <c r="C163" i="9" s="1"/>
  <c r="C286" i="9" s="1"/>
  <c r="G117" i="9" a="1"/>
  <c r="G117" i="9" s="1"/>
  <c r="C359" i="9" s="1"/>
  <c r="G366" i="9"/>
  <c r="L366" i="9" s="1"/>
  <c r="C111" i="9" a="1"/>
  <c r="C111" i="9" s="1"/>
  <c r="C237" i="9" s="1"/>
  <c r="H237" i="9" s="1"/>
  <c r="G105" i="9" a="1"/>
  <c r="G105" i="9" s="1"/>
  <c r="C347" i="9" s="1"/>
  <c r="C172" i="9" a="1"/>
  <c r="C172" i="9" s="1"/>
  <c r="C295" i="9" s="1"/>
  <c r="C70" i="11" a="1"/>
  <c r="C70" i="11" s="1"/>
  <c r="C149" i="11" s="1"/>
  <c r="H149" i="11" s="1"/>
  <c r="C112" i="9" a="1"/>
  <c r="C112" i="9" s="1"/>
  <c r="C238" i="9" s="1"/>
  <c r="H238" i="9" s="1"/>
  <c r="G125" i="9" a="1"/>
  <c r="G125" i="9" s="1"/>
  <c r="C367" i="9" s="1"/>
  <c r="G463" i="9"/>
  <c r="L463" i="9" s="1"/>
  <c r="G385" i="9"/>
  <c r="L385" i="9" s="1"/>
  <c r="C123" i="9" a="1"/>
  <c r="C123" i="9" s="1"/>
  <c r="C249" i="9" s="1"/>
  <c r="H249" i="9" s="1"/>
  <c r="C80" i="11" a="1"/>
  <c r="C80" i="11" s="1"/>
  <c r="C159" i="11" s="1"/>
  <c r="H159" i="11" s="1"/>
  <c r="C76" i="11" a="1"/>
  <c r="C76" i="11" s="1"/>
  <c r="C155" i="11" s="1"/>
  <c r="H155" i="11" s="1"/>
  <c r="C108" i="9" a="1"/>
  <c r="C108" i="9" s="1"/>
  <c r="C234" i="9" s="1"/>
  <c r="H234" i="9" s="1"/>
  <c r="G128" i="9" a="1"/>
  <c r="G128" i="9" s="1"/>
  <c r="C370" i="9" s="1"/>
  <c r="G154" i="9" a="1"/>
  <c r="G154" i="9" s="1"/>
  <c r="C393" i="9" s="1"/>
  <c r="J58" i="11"/>
  <c r="L58" i="11" s="1"/>
  <c r="D290" i="11" s="1"/>
  <c r="D287" i="9"/>
  <c r="C164" i="9" a="1"/>
  <c r="C164" i="9" s="1"/>
  <c r="C287" i="9" s="1"/>
  <c r="C113" i="9" a="1"/>
  <c r="C113" i="9" s="1"/>
  <c r="C239" i="9" s="1"/>
  <c r="H239" i="9" s="1"/>
  <c r="G114" i="9" a="1"/>
  <c r="G114" i="9" s="1"/>
  <c r="C356" i="9" s="1"/>
  <c r="G246" i="9"/>
  <c r="L246" i="9" s="1"/>
  <c r="G119" i="9" a="1"/>
  <c r="G119" i="9" s="1"/>
  <c r="C361" i="9" s="1"/>
  <c r="G108" i="9" a="1"/>
  <c r="G108" i="9" s="1"/>
  <c r="C350" i="9" s="1"/>
  <c r="C110" i="9" a="1"/>
  <c r="C110" i="9" s="1"/>
  <c r="C236" i="9" s="1"/>
  <c r="H236" i="9" s="1"/>
  <c r="G112" i="9" a="1"/>
  <c r="G112" i="9" s="1"/>
  <c r="C354" i="9" s="1"/>
  <c r="G140" i="9" a="1"/>
  <c r="G140" i="9" s="1"/>
  <c r="C379" i="9" s="1"/>
  <c r="F75" i="9"/>
  <c r="H75" i="9" s="1"/>
  <c r="F61" i="9"/>
  <c r="H61" i="9" s="1"/>
  <c r="F65" i="9"/>
  <c r="H65" i="9" s="1"/>
  <c r="F67" i="9"/>
  <c r="H67" i="9" s="1"/>
  <c r="F87" i="9"/>
  <c r="H87" i="9" s="1"/>
  <c r="F88" i="9"/>
  <c r="H88" i="9" s="1"/>
  <c r="F74" i="9"/>
  <c r="H74" i="9" s="1"/>
  <c r="F56" i="9"/>
  <c r="H56" i="9" s="1"/>
  <c r="F76" i="9"/>
  <c r="H76" i="9" s="1"/>
  <c r="F63" i="9"/>
  <c r="H63" i="9" s="1"/>
  <c r="F72" i="9"/>
  <c r="H72" i="9" s="1"/>
  <c r="F89" i="9"/>
  <c r="H89" i="9" s="1"/>
  <c r="F71" i="9"/>
  <c r="H71" i="9" s="1"/>
  <c r="F80" i="9"/>
  <c r="H80" i="9" s="1"/>
  <c r="F86" i="9"/>
  <c r="H86" i="9" s="1"/>
  <c r="F73" i="9"/>
  <c r="H73" i="9" s="1"/>
  <c r="F84" i="9"/>
  <c r="H84" i="9" s="1"/>
  <c r="F90" i="9"/>
  <c r="H90" i="9" s="1"/>
  <c r="F81" i="9"/>
  <c r="H81" i="9" s="1"/>
  <c r="F57" i="9"/>
  <c r="H57" i="9" s="1"/>
  <c r="F85" i="9"/>
  <c r="H85" i="9" s="1"/>
  <c r="F79" i="9"/>
  <c r="H79" i="9" s="1"/>
  <c r="F59" i="9"/>
  <c r="H59" i="9" s="1"/>
  <c r="F78" i="9"/>
  <c r="H78" i="9" s="1"/>
  <c r="F58" i="9"/>
  <c r="H58" i="9" s="1"/>
  <c r="F82" i="9"/>
  <c r="H82" i="9" s="1"/>
  <c r="F64" i="9"/>
  <c r="H64" i="9" s="1"/>
  <c r="F69" i="9"/>
  <c r="H69" i="9" s="1"/>
  <c r="F62" i="9"/>
  <c r="H62" i="9" s="1"/>
  <c r="F70" i="9"/>
  <c r="H70" i="9" s="1"/>
  <c r="F83" i="9"/>
  <c r="H83" i="9" s="1"/>
  <c r="F60" i="9"/>
  <c r="H60" i="9" s="1"/>
  <c r="F77" i="9"/>
  <c r="H77" i="9" s="1"/>
  <c r="F68" i="9"/>
  <c r="H68" i="9" s="1"/>
  <c r="F66" i="9"/>
  <c r="H66" i="9" s="1"/>
  <c r="C85" i="9" a="1"/>
  <c r="C85" i="9" s="1"/>
  <c r="C210" i="9" s="1"/>
  <c r="D210" i="9"/>
  <c r="C58" i="9" a="1"/>
  <c r="C58" i="9" s="1"/>
  <c r="C183" i="9" s="1"/>
  <c r="D183" i="9"/>
  <c r="D198" i="9"/>
  <c r="C73" i="9" a="1"/>
  <c r="C73" i="9" s="1"/>
  <c r="C198" i="9" s="1"/>
  <c r="G149" i="9" a="1"/>
  <c r="G149" i="9" s="1"/>
  <c r="C388" i="9" s="1"/>
  <c r="G147" i="9" a="1"/>
  <c r="G147" i="9" s="1"/>
  <c r="C386" i="9" s="1"/>
  <c r="C114" i="9" a="1"/>
  <c r="C114" i="9" s="1"/>
  <c r="C240" i="9" s="1"/>
  <c r="H240" i="9" s="1"/>
  <c r="D379" i="9"/>
  <c r="G380" i="9" s="1"/>
  <c r="L380" i="9" s="1"/>
  <c r="G141" i="9" a="1"/>
  <c r="G141" i="9" s="1"/>
  <c r="C380" i="9" s="1"/>
  <c r="D208" i="9"/>
  <c r="C83" i="9" a="1"/>
  <c r="C83" i="9" s="1"/>
  <c r="C208" i="9" s="1"/>
  <c r="D215" i="9"/>
  <c r="C90" i="9" a="1"/>
  <c r="C90" i="9" s="1"/>
  <c r="C215" i="9" s="1"/>
  <c r="D197" i="9"/>
  <c r="C72" i="9" a="1"/>
  <c r="C72" i="9" s="1"/>
  <c r="C197" i="9" s="1"/>
  <c r="C57" i="9" a="1"/>
  <c r="C57" i="9" s="1"/>
  <c r="C182" i="9" s="1"/>
  <c r="D182" i="9"/>
  <c r="D359" i="9"/>
  <c r="G359" i="9" s="1"/>
  <c r="L359" i="9" s="1"/>
  <c r="G120" i="9" a="1"/>
  <c r="G120" i="9" s="1"/>
  <c r="C362" i="9" s="1"/>
  <c r="G109" i="9" a="1"/>
  <c r="G109" i="9" s="1"/>
  <c r="C351" i="9" s="1"/>
  <c r="G240" i="9"/>
  <c r="G241" i="9" s="1"/>
  <c r="G122" i="9" a="1"/>
  <c r="G122" i="9" s="1"/>
  <c r="C364" i="9" s="1"/>
  <c r="D200" i="9"/>
  <c r="C75" i="9" a="1"/>
  <c r="C75" i="9" s="1"/>
  <c r="C200" i="9" s="1"/>
  <c r="C74" i="9" a="1"/>
  <c r="C74" i="9" s="1"/>
  <c r="C199" i="9" s="1"/>
  <c r="D199" i="9"/>
  <c r="G199" i="9" s="1"/>
  <c r="L199" i="9" s="1"/>
  <c r="D201" i="9"/>
  <c r="C76" i="9" a="1"/>
  <c r="C76" i="9" s="1"/>
  <c r="C201" i="9" s="1"/>
  <c r="C118" i="9" a="1"/>
  <c r="C118" i="9" s="1"/>
  <c r="C244" i="9" s="1"/>
  <c r="H244" i="9" s="1"/>
  <c r="G121" i="9" a="1"/>
  <c r="G121" i="9" s="1"/>
  <c r="C363" i="9" s="1"/>
  <c r="G111" i="9" a="1"/>
  <c r="G111" i="9" s="1"/>
  <c r="C353" i="9" s="1"/>
  <c r="G152" i="9" a="1"/>
  <c r="G152" i="9" s="1"/>
  <c r="C391" i="9" s="1"/>
  <c r="N19" i="8"/>
  <c r="N18" i="8"/>
  <c r="N17" i="8"/>
  <c r="N20" i="8"/>
  <c r="N29" i="8"/>
  <c r="N23" i="8"/>
  <c r="N28" i="8"/>
  <c r="N32" i="8"/>
  <c r="N31" i="8"/>
  <c r="N21" i="8"/>
  <c r="N25" i="8"/>
  <c r="N33" i="8"/>
  <c r="N27" i="8"/>
  <c r="N16" i="8"/>
  <c r="N26" i="8"/>
  <c r="N24" i="8"/>
  <c r="N30" i="8"/>
  <c r="N22" i="8"/>
  <c r="R24" i="8"/>
  <c r="R18" i="8"/>
  <c r="R28" i="8"/>
  <c r="R17" i="8"/>
  <c r="R30" i="8"/>
  <c r="R21" i="8"/>
  <c r="R27" i="8"/>
  <c r="R31" i="8"/>
  <c r="R22" i="8"/>
  <c r="R19" i="8"/>
  <c r="R23" i="8"/>
  <c r="R33" i="8"/>
  <c r="R25" i="8"/>
  <c r="R16" i="8"/>
  <c r="R32" i="8"/>
  <c r="R26" i="8"/>
  <c r="R29" i="8"/>
  <c r="R20" i="8"/>
  <c r="D186" i="9"/>
  <c r="C61" i="9" a="1"/>
  <c r="C61" i="9" s="1"/>
  <c r="C186" i="9" s="1"/>
  <c r="D211" i="9"/>
  <c r="G211" i="9" s="1"/>
  <c r="L211" i="9" s="1"/>
  <c r="C86" i="9" a="1"/>
  <c r="C86" i="9" s="1"/>
  <c r="C211" i="9" s="1"/>
  <c r="D187" i="9"/>
  <c r="C62" i="9" a="1"/>
  <c r="C62" i="9" s="1"/>
  <c r="C187" i="9" s="1"/>
  <c r="G144" i="9" a="1"/>
  <c r="G144" i="9" s="1"/>
  <c r="C383" i="9" s="1"/>
  <c r="G126" i="9" a="1"/>
  <c r="G126" i="9" s="1"/>
  <c r="C368" i="9" s="1"/>
  <c r="G118" i="9" a="1"/>
  <c r="G118" i="9" s="1"/>
  <c r="C360" i="9" s="1"/>
  <c r="B118" i="11"/>
  <c r="D118" i="11" s="1"/>
  <c r="B123" i="11"/>
  <c r="D123" i="11" s="1"/>
  <c r="B99" i="11"/>
  <c r="D99" i="11" s="1"/>
  <c r="D175" i="11" s="1"/>
  <c r="B108" i="11"/>
  <c r="D108" i="11" s="1"/>
  <c r="B126" i="11"/>
  <c r="D126" i="11" s="1"/>
  <c r="B112" i="11"/>
  <c r="D112" i="11" s="1"/>
  <c r="D188" i="11" s="1"/>
  <c r="B116" i="11"/>
  <c r="D116" i="11" s="1"/>
  <c r="B111" i="11"/>
  <c r="D111" i="11" s="1"/>
  <c r="B115" i="11"/>
  <c r="D115" i="11" s="1"/>
  <c r="D191" i="11" s="1"/>
  <c r="B114" i="11"/>
  <c r="D114" i="11" s="1"/>
  <c r="B120" i="11"/>
  <c r="D120" i="11" s="1"/>
  <c r="B100" i="11"/>
  <c r="D100" i="11" s="1"/>
  <c r="B101" i="11"/>
  <c r="D101" i="11" s="1"/>
  <c r="B105" i="11"/>
  <c r="D105" i="11" s="1"/>
  <c r="B107" i="11"/>
  <c r="D107" i="11" s="1"/>
  <c r="B113" i="11"/>
  <c r="D113" i="11" s="1"/>
  <c r="B98" i="11"/>
  <c r="B103" i="11"/>
  <c r="D103" i="11" s="1"/>
  <c r="D179" i="11" s="1"/>
  <c r="B109" i="11"/>
  <c r="D109" i="11" s="1"/>
  <c r="B119" i="11"/>
  <c r="D119" i="11" s="1"/>
  <c r="B106" i="11"/>
  <c r="D106" i="11" s="1"/>
  <c r="B102" i="11"/>
  <c r="D102" i="11" s="1"/>
  <c r="B124" i="11"/>
  <c r="D124" i="11" s="1"/>
  <c r="B125" i="11"/>
  <c r="D125" i="11" s="1"/>
  <c r="B127" i="11"/>
  <c r="D127" i="11" s="1"/>
  <c r="B121" i="11"/>
  <c r="D121" i="11" s="1"/>
  <c r="B110" i="11"/>
  <c r="D110" i="11" s="1"/>
  <c r="B128" i="11"/>
  <c r="D128" i="11" s="1"/>
  <c r="B122" i="11"/>
  <c r="D122" i="11" s="1"/>
  <c r="B117" i="11"/>
  <c r="D117" i="11" s="1"/>
  <c r="B104" i="11"/>
  <c r="D104" i="11" s="1"/>
  <c r="F124" i="11"/>
  <c r="H124" i="11" s="1"/>
  <c r="D276" i="11" s="1"/>
  <c r="F100" i="11"/>
  <c r="H100" i="11" s="1"/>
  <c r="D252" i="11" s="1"/>
  <c r="F119" i="11"/>
  <c r="H119" i="11" s="1"/>
  <c r="F121" i="11"/>
  <c r="H121" i="11" s="1"/>
  <c r="D273" i="11" s="1"/>
  <c r="F106" i="11"/>
  <c r="H106" i="11" s="1"/>
  <c r="D258" i="11" s="1"/>
  <c r="F126" i="11"/>
  <c r="H126" i="11" s="1"/>
  <c r="D278" i="11" s="1"/>
  <c r="F99" i="11"/>
  <c r="H99" i="11" s="1"/>
  <c r="F98" i="11"/>
  <c r="F107" i="11"/>
  <c r="H107" i="11" s="1"/>
  <c r="D259" i="11" s="1"/>
  <c r="F108" i="11"/>
  <c r="H108" i="11" s="1"/>
  <c r="D260" i="11" s="1"/>
  <c r="F128" i="11"/>
  <c r="H128" i="11" s="1"/>
  <c r="F122" i="11"/>
  <c r="H122" i="11" s="1"/>
  <c r="F123" i="11"/>
  <c r="H123" i="11" s="1"/>
  <c r="F114" i="11"/>
  <c r="H114" i="11" s="1"/>
  <c r="D266" i="11" s="1"/>
  <c r="F111" i="11"/>
  <c r="H111" i="11" s="1"/>
  <c r="F117" i="11"/>
  <c r="H117" i="11" s="1"/>
  <c r="F112" i="11"/>
  <c r="H112" i="11" s="1"/>
  <c r="D264" i="11" s="1"/>
  <c r="F115" i="11"/>
  <c r="H115" i="11" s="1"/>
  <c r="F118" i="11"/>
  <c r="H118" i="11" s="1"/>
  <c r="D270" i="11" s="1"/>
  <c r="F105" i="11"/>
  <c r="H105" i="11" s="1"/>
  <c r="D257" i="11" s="1"/>
  <c r="F116" i="11"/>
  <c r="H116" i="11" s="1"/>
  <c r="F125" i="11"/>
  <c r="H125" i="11" s="1"/>
  <c r="D277" i="11" s="1"/>
  <c r="F101" i="11"/>
  <c r="H101" i="11" s="1"/>
  <c r="D253" i="11" s="1"/>
  <c r="F102" i="11"/>
  <c r="H102" i="11" s="1"/>
  <c r="F113" i="11"/>
  <c r="H113" i="11" s="1"/>
  <c r="D265" i="11" s="1"/>
  <c r="F120" i="11"/>
  <c r="H120" i="11" s="1"/>
  <c r="D272" i="11" s="1"/>
  <c r="F104" i="11"/>
  <c r="H104" i="11" s="1"/>
  <c r="D256" i="11" s="1"/>
  <c r="F109" i="11"/>
  <c r="H109" i="11" s="1"/>
  <c r="F127" i="11"/>
  <c r="H127" i="11" s="1"/>
  <c r="D279" i="11" s="1"/>
  <c r="F103" i="11"/>
  <c r="H103" i="11" s="1"/>
  <c r="D255" i="11" s="1"/>
  <c r="F110" i="11"/>
  <c r="H110" i="11" s="1"/>
  <c r="D262" i="11" s="1"/>
  <c r="J74" i="9"/>
  <c r="L74" i="9" s="1"/>
  <c r="J65" i="9"/>
  <c r="L65" i="9" s="1"/>
  <c r="J64" i="9"/>
  <c r="L64" i="9" s="1"/>
  <c r="J80" i="9"/>
  <c r="L80" i="9" s="1"/>
  <c r="J59" i="9"/>
  <c r="L59" i="9" s="1"/>
  <c r="J57" i="9"/>
  <c r="L57" i="9" s="1"/>
  <c r="J88" i="9"/>
  <c r="L88" i="9" s="1"/>
  <c r="J82" i="9"/>
  <c r="L82" i="9" s="1"/>
  <c r="J73" i="9"/>
  <c r="L73" i="9" s="1"/>
  <c r="J90" i="9"/>
  <c r="L90" i="9" s="1"/>
  <c r="J78" i="9"/>
  <c r="L78" i="9" s="1"/>
  <c r="J89" i="9"/>
  <c r="L89" i="9" s="1"/>
  <c r="J76" i="9"/>
  <c r="L76" i="9" s="1"/>
  <c r="J72" i="9"/>
  <c r="L72" i="9" s="1"/>
  <c r="J87" i="9"/>
  <c r="L87" i="9" s="1"/>
  <c r="J81" i="9"/>
  <c r="L81" i="9" s="1"/>
  <c r="J71" i="9"/>
  <c r="L71" i="9" s="1"/>
  <c r="J84" i="9"/>
  <c r="L84" i="9" s="1"/>
  <c r="J68" i="9"/>
  <c r="L68" i="9" s="1"/>
  <c r="J85" i="9"/>
  <c r="L85" i="9" s="1"/>
  <c r="J86" i="9"/>
  <c r="L86" i="9" s="1"/>
  <c r="J77" i="9"/>
  <c r="L77" i="9" s="1"/>
  <c r="J79" i="9"/>
  <c r="L79" i="9" s="1"/>
  <c r="J58" i="9"/>
  <c r="L58" i="9" s="1"/>
  <c r="J63" i="9"/>
  <c r="L63" i="9" s="1"/>
  <c r="J60" i="9"/>
  <c r="L60" i="9" s="1"/>
  <c r="J67" i="9"/>
  <c r="L67" i="9" s="1"/>
  <c r="J75" i="9"/>
  <c r="L75" i="9" s="1"/>
  <c r="J70" i="9"/>
  <c r="L70" i="9" s="1"/>
  <c r="J66" i="9"/>
  <c r="L66" i="9" s="1"/>
  <c r="J62" i="9"/>
  <c r="L62" i="9" s="1"/>
  <c r="J83" i="9"/>
  <c r="L83" i="9" s="1"/>
  <c r="J56" i="9"/>
  <c r="L56" i="9" s="1"/>
  <c r="J69" i="9"/>
  <c r="L69" i="9" s="1"/>
  <c r="J61" i="9"/>
  <c r="L61" i="9" s="1"/>
  <c r="D192" i="9"/>
  <c r="C67" i="9" a="1"/>
  <c r="C67" i="9" s="1"/>
  <c r="C192" i="9" s="1"/>
  <c r="D184" i="9"/>
  <c r="C59" i="9" a="1"/>
  <c r="C59" i="9" s="1"/>
  <c r="C184" i="9" s="1"/>
  <c r="D196" i="9"/>
  <c r="C71" i="9" a="1"/>
  <c r="C71" i="9" s="1"/>
  <c r="C196" i="9" s="1"/>
  <c r="G150" i="9" a="1"/>
  <c r="G150" i="9" s="1"/>
  <c r="C389" i="9" s="1"/>
  <c r="G383" i="9"/>
  <c r="L383" i="9" s="1"/>
  <c r="C115" i="9" a="1"/>
  <c r="C115" i="9" s="1"/>
  <c r="C241" i="9" s="1"/>
  <c r="H241" i="9" s="1"/>
  <c r="G506" i="9"/>
  <c r="L506" i="9" s="1"/>
  <c r="G151" i="9" a="1"/>
  <c r="G151" i="9" s="1"/>
  <c r="C390" i="9" s="1"/>
  <c r="D189" i="9"/>
  <c r="C64" i="9" a="1"/>
  <c r="C64" i="9" s="1"/>
  <c r="C189" i="9" s="1"/>
  <c r="C89" i="9" a="1"/>
  <c r="C89" i="9" s="1"/>
  <c r="C214" i="9" s="1"/>
  <c r="D214" i="9"/>
  <c r="C87" i="9" a="1"/>
  <c r="C87" i="9" s="1"/>
  <c r="C212" i="9" s="1"/>
  <c r="D212" i="9"/>
  <c r="G212" i="9" s="1"/>
  <c r="L212" i="9" s="1"/>
  <c r="D185" i="9"/>
  <c r="C60" i="9" a="1"/>
  <c r="C60" i="9" s="1"/>
  <c r="C185" i="9" s="1"/>
  <c r="G145" i="9" a="1"/>
  <c r="G145" i="9" s="1"/>
  <c r="C384" i="9" s="1"/>
  <c r="G153" i="9" a="1"/>
  <c r="G153" i="9" s="1"/>
  <c r="C392" i="9" s="1"/>
  <c r="G146" i="9" a="1"/>
  <c r="G146" i="9" s="1"/>
  <c r="C385" i="9" s="1"/>
  <c r="G115" i="9" a="1"/>
  <c r="G115" i="9" s="1"/>
  <c r="C357" i="9" s="1"/>
  <c r="D194" i="9"/>
  <c r="C69" i="9" a="1"/>
  <c r="C69" i="9" s="1"/>
  <c r="C194" i="9" s="1"/>
  <c r="D188" i="9"/>
  <c r="C63" i="9" a="1"/>
  <c r="C63" i="9" s="1"/>
  <c r="C188" i="9" s="1"/>
  <c r="D181" i="9"/>
  <c r="G181" i="9" s="1"/>
  <c r="L181" i="9" s="1"/>
  <c r="C56" i="9" a="1"/>
  <c r="C56" i="9" s="1"/>
  <c r="C181" i="9" s="1"/>
  <c r="D190" i="9"/>
  <c r="C65" i="9" a="1"/>
  <c r="C65" i="9" s="1"/>
  <c r="C190" i="9" s="1"/>
  <c r="G142" i="9" a="1"/>
  <c r="G142" i="9" s="1"/>
  <c r="C381" i="9" s="1"/>
  <c r="G148" i="9" a="1"/>
  <c r="G148" i="9" s="1"/>
  <c r="C387" i="9" s="1"/>
  <c r="D203" i="9"/>
  <c r="C78" i="9" a="1"/>
  <c r="C78" i="9" s="1"/>
  <c r="C203" i="9" s="1"/>
  <c r="D209" i="9"/>
  <c r="C84" i="9" a="1"/>
  <c r="C84" i="9" s="1"/>
  <c r="C209" i="9" s="1"/>
  <c r="G137" i="11"/>
  <c r="L137" i="11" s="1"/>
  <c r="G387" i="9"/>
  <c r="L387" i="9" s="1"/>
  <c r="C116" i="9" a="1"/>
  <c r="C116" i="9" s="1"/>
  <c r="C242" i="9" s="1"/>
  <c r="H242" i="9" s="1"/>
  <c r="G127" i="9" a="1"/>
  <c r="G127" i="9" s="1"/>
  <c r="C369" i="9" s="1"/>
  <c r="D207" i="9"/>
  <c r="C82" i="9" a="1"/>
  <c r="C82" i="9" s="1"/>
  <c r="C207" i="9" s="1"/>
  <c r="D206" i="9"/>
  <c r="C81" i="9" a="1"/>
  <c r="C81" i="9" s="1"/>
  <c r="C206" i="9" s="1"/>
  <c r="D193" i="9"/>
  <c r="C68" i="9" a="1"/>
  <c r="C68" i="9" s="1"/>
  <c r="C193" i="9" s="1"/>
  <c r="G521" i="9"/>
  <c r="L521" i="9" s="1"/>
  <c r="C119" i="9" a="1"/>
  <c r="C119" i="9" s="1"/>
  <c r="C245" i="9" s="1"/>
  <c r="H245" i="9" s="1"/>
  <c r="K85" i="11" a="1"/>
  <c r="K85" i="11" s="1"/>
  <c r="C317" i="11" s="1"/>
  <c r="H317" i="11" s="1"/>
  <c r="G113" i="9" a="1"/>
  <c r="G113" i="9" s="1"/>
  <c r="C355" i="9" s="1"/>
  <c r="G116" i="9" a="1"/>
  <c r="G116" i="9" s="1"/>
  <c r="C358" i="9" s="1"/>
  <c r="D191" i="9"/>
  <c r="C66" i="9" a="1"/>
  <c r="C66" i="9" s="1"/>
  <c r="C191" i="9" s="1"/>
  <c r="D202" i="9"/>
  <c r="G202" i="9" s="1"/>
  <c r="L202" i="9" s="1"/>
  <c r="C77" i="9" a="1"/>
  <c r="C77" i="9" s="1"/>
  <c r="C202" i="9" s="1"/>
  <c r="C88" i="9" a="1"/>
  <c r="C88" i="9" s="1"/>
  <c r="C213" i="9" s="1"/>
  <c r="D213" i="9"/>
  <c r="L239" i="9"/>
  <c r="G123" i="9" a="1"/>
  <c r="G123" i="9" s="1"/>
  <c r="C365" i="9" s="1"/>
  <c r="J28" i="8"/>
  <c r="J17" i="8"/>
  <c r="J31" i="8"/>
  <c r="J20" i="8"/>
  <c r="J21" i="8"/>
  <c r="J32" i="8"/>
  <c r="J22" i="8"/>
  <c r="J29" i="8"/>
  <c r="J16" i="8"/>
  <c r="J26" i="8"/>
  <c r="J24" i="8"/>
  <c r="J33" i="8"/>
  <c r="J27" i="8"/>
  <c r="J23" i="8"/>
  <c r="J19" i="8"/>
  <c r="J25" i="8"/>
  <c r="J30" i="8"/>
  <c r="J18" i="8"/>
  <c r="D195" i="9"/>
  <c r="C70" i="9" a="1"/>
  <c r="C70" i="9" s="1"/>
  <c r="C195" i="9" s="1"/>
  <c r="D204" i="9"/>
  <c r="C79" i="9" a="1"/>
  <c r="C79" i="9" s="1"/>
  <c r="C204" i="9" s="1"/>
  <c r="D205" i="9"/>
  <c r="C80" i="9" a="1"/>
  <c r="C80" i="9" s="1"/>
  <c r="C205" i="9" s="1"/>
  <c r="G512" i="9"/>
  <c r="L512" i="9" s="1"/>
  <c r="L223" i="9"/>
  <c r="G365" i="9"/>
  <c r="L365" i="9" s="1"/>
  <c r="G264" i="9"/>
  <c r="G62" i="11" a="1"/>
  <c r="G62" i="11" s="1"/>
  <c r="C218" i="11" s="1"/>
  <c r="G499" i="9"/>
  <c r="L499" i="9" s="1"/>
  <c r="G158" i="11"/>
  <c r="G166" i="11"/>
  <c r="G167" i="11" s="1"/>
  <c r="L167" i="11" s="1"/>
  <c r="G464" i="9"/>
  <c r="L464" i="9" s="1"/>
  <c r="G262" i="9"/>
  <c r="L262" i="9" s="1"/>
  <c r="G344" i="9"/>
  <c r="L344" i="9" s="1"/>
  <c r="G384" i="9"/>
  <c r="L384" i="9" s="1"/>
  <c r="G350" i="9"/>
  <c r="L350" i="9" s="1"/>
  <c r="G355" i="9"/>
  <c r="L355" i="9" s="1"/>
  <c r="G154" i="11"/>
  <c r="G509" i="9"/>
  <c r="L509" i="9" s="1"/>
  <c r="G467" i="9"/>
  <c r="L467" i="9" s="1"/>
  <c r="G500" i="9"/>
  <c r="L500" i="9" s="1"/>
  <c r="G341" i="9"/>
  <c r="L341" i="9" s="1"/>
  <c r="G505" i="9"/>
  <c r="L505" i="9" s="1"/>
  <c r="G153" i="11"/>
  <c r="G390" i="9"/>
  <c r="L390" i="9" s="1"/>
  <c r="G140" i="11"/>
  <c r="L140" i="11" s="1"/>
  <c r="G220" i="11"/>
  <c r="L220" i="11" s="1"/>
  <c r="G354" i="9"/>
  <c r="L354" i="9" s="1"/>
  <c r="G160" i="11"/>
  <c r="L160" i="11" s="1"/>
  <c r="G224" i="9"/>
  <c r="L224" i="9" s="1"/>
  <c r="G163" i="11"/>
  <c r="G363" i="9"/>
  <c r="L363" i="9" s="1"/>
  <c r="G142" i="11"/>
  <c r="L142" i="11" s="1"/>
  <c r="G138" i="11"/>
  <c r="L138" i="11" s="1"/>
  <c r="G351" i="9"/>
  <c r="L351" i="9" s="1"/>
  <c r="G357" i="9"/>
  <c r="L357" i="9" s="1"/>
  <c r="G144" i="11"/>
  <c r="L144" i="11" s="1"/>
  <c r="G352" i="9"/>
  <c r="L352" i="9" s="1"/>
  <c r="G69" i="11" a="1"/>
  <c r="G69" i="11" s="1"/>
  <c r="C225" i="11" s="1"/>
  <c r="G143" i="11"/>
  <c r="L143" i="11" s="1"/>
  <c r="G349" i="9"/>
  <c r="L349" i="9" s="1"/>
  <c r="G459" i="9"/>
  <c r="L459" i="9" s="1"/>
  <c r="G382" i="9"/>
  <c r="L382" i="9" s="1"/>
  <c r="G358" i="9"/>
  <c r="L358" i="9" s="1"/>
  <c r="G497" i="9"/>
  <c r="L497" i="9" s="1"/>
  <c r="G524" i="9"/>
  <c r="L524" i="9" s="1"/>
  <c r="G149" i="11"/>
  <c r="G77" i="11" a="1"/>
  <c r="G77" i="11" s="1"/>
  <c r="C233" i="11" s="1"/>
  <c r="G65" i="11" a="1"/>
  <c r="G65" i="11" s="1"/>
  <c r="C221" i="11" s="1"/>
  <c r="G348" i="9"/>
  <c r="L348" i="9" s="1"/>
  <c r="G63" i="11" a="1"/>
  <c r="G63" i="11" s="1"/>
  <c r="C219" i="11" s="1"/>
  <c r="G516" i="9"/>
  <c r="L516" i="9" s="1"/>
  <c r="G151" i="11"/>
  <c r="G76" i="11" a="1"/>
  <c r="G76" i="11" s="1"/>
  <c r="C232" i="11" s="1"/>
  <c r="G219" i="11"/>
  <c r="L219" i="11" s="1"/>
  <c r="G221" i="11"/>
  <c r="L221" i="11" s="1"/>
  <c r="G139" i="11"/>
  <c r="L139" i="11" s="1"/>
  <c r="G468" i="9"/>
  <c r="L468" i="9" s="1"/>
  <c r="G156" i="11"/>
  <c r="L156" i="11" s="1"/>
  <c r="G61" i="11" a="1"/>
  <c r="G61" i="11" s="1"/>
  <c r="C217" i="11" s="1"/>
  <c r="G225" i="11"/>
  <c r="L225" i="11" s="1"/>
  <c r="G514" i="9"/>
  <c r="L514" i="9" s="1"/>
  <c r="G229" i="9"/>
  <c r="L229" i="9" s="1"/>
  <c r="G72" i="11" a="1"/>
  <c r="G72" i="11" s="1"/>
  <c r="C228" i="11" s="1"/>
  <c r="G147" i="11"/>
  <c r="L147" i="11" s="1"/>
  <c r="G511" i="9"/>
  <c r="L511" i="9" s="1"/>
  <c r="G58" i="11" a="1"/>
  <c r="G58" i="11" s="1"/>
  <c r="C214" i="11" s="1"/>
  <c r="G218" i="11"/>
  <c r="L218" i="11" s="1"/>
  <c r="G71" i="11" a="1"/>
  <c r="G71" i="11" s="1"/>
  <c r="C227" i="11" s="1"/>
  <c r="G79" i="11" a="1"/>
  <c r="G79" i="11" s="1"/>
  <c r="C235" i="11" s="1"/>
  <c r="G64" i="11" a="1"/>
  <c r="G64" i="11" s="1"/>
  <c r="C220" i="11" s="1"/>
  <c r="G159" i="11"/>
  <c r="L159" i="11" s="1"/>
  <c r="G74" i="11" a="1"/>
  <c r="G74" i="11" s="1"/>
  <c r="C230" i="11" s="1"/>
  <c r="G225" i="9"/>
  <c r="L225" i="9" s="1"/>
  <c r="G217" i="11"/>
  <c r="L217" i="11" s="1"/>
  <c r="G231" i="9"/>
  <c r="L231" i="9" s="1"/>
  <c r="G216" i="11"/>
  <c r="L216" i="11" s="1"/>
  <c r="G215" i="11"/>
  <c r="L215" i="11" s="1"/>
  <c r="G386" i="9"/>
  <c r="L386" i="9" s="1"/>
  <c r="G66" i="11" a="1"/>
  <c r="G66" i="11" s="1"/>
  <c r="C222" i="11" s="1"/>
  <c r="G70" i="11" a="1"/>
  <c r="G70" i="11" s="1"/>
  <c r="C226" i="11" s="1"/>
  <c r="H136" i="11"/>
  <c r="L136" i="11" s="1"/>
  <c r="G238" i="11"/>
  <c r="G223" i="11"/>
  <c r="L223" i="11" s="1"/>
  <c r="G343" i="9"/>
  <c r="L343" i="9" s="1"/>
  <c r="G507" i="9"/>
  <c r="L507" i="9" s="1"/>
  <c r="G229" i="11"/>
  <c r="L229" i="11" s="1"/>
  <c r="G141" i="11"/>
  <c r="L141" i="11" s="1"/>
  <c r="G498" i="9"/>
  <c r="L498" i="9" s="1"/>
  <c r="G370" i="9"/>
  <c r="L370" i="9" s="1"/>
  <c r="G222" i="11"/>
  <c r="L222" i="11" s="1"/>
  <c r="G364" i="9"/>
  <c r="L364" i="9" s="1"/>
  <c r="G501" i="9"/>
  <c r="L501" i="9" s="1"/>
  <c r="D213" i="11"/>
  <c r="G213" i="11" s="1"/>
  <c r="L213" i="11" s="1"/>
  <c r="G57" i="11" a="1"/>
  <c r="G57" i="11" s="1"/>
  <c r="C213" i="11" s="1"/>
  <c r="G60" i="11" a="1"/>
  <c r="G60" i="11" s="1"/>
  <c r="C216" i="11" s="1"/>
  <c r="G68" i="11" a="1"/>
  <c r="G68" i="11" s="1"/>
  <c r="C224" i="11" s="1"/>
  <c r="G80" i="11" a="1"/>
  <c r="G80" i="11" s="1"/>
  <c r="C236" i="11" s="1"/>
  <c r="G75" i="11" a="1"/>
  <c r="G75" i="11" s="1"/>
  <c r="C231" i="11" s="1"/>
  <c r="G356" i="9"/>
  <c r="L356" i="9" s="1"/>
  <c r="G73" i="11" a="1"/>
  <c r="G73" i="11" s="1"/>
  <c r="C229" i="11" s="1"/>
  <c r="G81" i="11" a="1"/>
  <c r="G81" i="11" s="1"/>
  <c r="C237" i="11" s="1"/>
  <c r="G368" i="9"/>
  <c r="L368" i="9" s="1"/>
  <c r="G67" i="11" a="1"/>
  <c r="G67" i="11" s="1"/>
  <c r="C223" i="11" s="1"/>
  <c r="G504" i="9"/>
  <c r="L504" i="9" s="1"/>
  <c r="G394" i="9"/>
  <c r="L394" i="9" s="1"/>
  <c r="G520" i="9"/>
  <c r="L520" i="9" s="1"/>
  <c r="G340" i="9"/>
  <c r="L340" i="9" s="1"/>
  <c r="G78" i="11" l="1" a="1"/>
  <c r="G78" i="11" s="1"/>
  <c r="C234" i="11" s="1"/>
  <c r="L158" i="11"/>
  <c r="G247" i="9"/>
  <c r="G248" i="9" s="1"/>
  <c r="L248" i="9" s="1"/>
  <c r="L153" i="11"/>
  <c r="L145" i="11"/>
  <c r="L233" i="9"/>
  <c r="G461" i="9"/>
  <c r="L461" i="9" s="1"/>
  <c r="G522" i="9"/>
  <c r="L522" i="9" s="1"/>
  <c r="L148" i="11"/>
  <c r="G379" i="9"/>
  <c r="L379" i="9" s="1"/>
  <c r="L163" i="11"/>
  <c r="G360" i="9"/>
  <c r="L360" i="9" s="1"/>
  <c r="K88" i="11" a="1"/>
  <c r="K88" i="11" s="1"/>
  <c r="C320" i="11" s="1"/>
  <c r="H320" i="11" s="1"/>
  <c r="D320" i="11"/>
  <c r="G186" i="9"/>
  <c r="L186" i="9" s="1"/>
  <c r="G188" i="9"/>
  <c r="L188" i="9" s="1"/>
  <c r="D315" i="11"/>
  <c r="K83" i="11" a="1"/>
  <c r="K83" i="11" s="1"/>
  <c r="C315" i="11" s="1"/>
  <c r="H315" i="11" s="1"/>
  <c r="K87" i="11" a="1"/>
  <c r="K87" i="11" s="1"/>
  <c r="C319" i="11" s="1"/>
  <c r="H319" i="11" s="1"/>
  <c r="D319" i="11"/>
  <c r="G346" i="9"/>
  <c r="L346" i="9" s="1"/>
  <c r="G184" i="9"/>
  <c r="L184" i="9" s="1"/>
  <c r="G234" i="9"/>
  <c r="L234" i="9" s="1"/>
  <c r="L149" i="11"/>
  <c r="G378" i="9"/>
  <c r="L378" i="9" s="1"/>
  <c r="D322" i="11"/>
  <c r="D321" i="11"/>
  <c r="K89" i="11" a="1"/>
  <c r="K89" i="11" s="1"/>
  <c r="C321" i="11" s="1"/>
  <c r="H321" i="11" s="1"/>
  <c r="G214" i="11"/>
  <c r="L214" i="11" s="1"/>
  <c r="G146" i="11"/>
  <c r="L146" i="11" s="1"/>
  <c r="L154" i="11"/>
  <c r="G213" i="9"/>
  <c r="L213" i="9" s="1"/>
  <c r="D314" i="11"/>
  <c r="K82" i="11" a="1"/>
  <c r="K82" i="11" s="1"/>
  <c r="C314" i="11" s="1"/>
  <c r="H314" i="11" s="1"/>
  <c r="D316" i="11"/>
  <c r="K84" i="11" a="1"/>
  <c r="K84" i="11" s="1"/>
  <c r="C316" i="11" s="1"/>
  <c r="H316" i="11" s="1"/>
  <c r="L151" i="11"/>
  <c r="G226" i="11"/>
  <c r="L226" i="11" s="1"/>
  <c r="B289" i="1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L57" i="11"/>
  <c r="K60" i="11" s="1" a="1"/>
  <c r="K60" i="11" s="1"/>
  <c r="C292" i="11" s="1"/>
  <c r="H292" i="11" s="1"/>
  <c r="G237" i="11"/>
  <c r="L237" i="11" s="1"/>
  <c r="G510" i="9"/>
  <c r="L510" i="9" s="1"/>
  <c r="G465" i="9"/>
  <c r="L465" i="9" s="1"/>
  <c r="G193" i="9"/>
  <c r="L193" i="9" s="1"/>
  <c r="G204" i="9"/>
  <c r="L240" i="9"/>
  <c r="G190" i="9"/>
  <c r="L190" i="9" s="1"/>
  <c r="G164" i="11"/>
  <c r="L164" i="11" s="1"/>
  <c r="L166" i="11"/>
  <c r="G214" i="9"/>
  <c r="G215" i="9" s="1"/>
  <c r="L215" i="9" s="1"/>
  <c r="D437" i="9"/>
  <c r="K76" i="9" a="1"/>
  <c r="K76" i="9" s="1"/>
  <c r="C437" i="9" s="1"/>
  <c r="H437" i="9" s="1"/>
  <c r="H98" i="11"/>
  <c r="G117" i="11" s="1" a="1"/>
  <c r="G117" i="11" s="1"/>
  <c r="C269" i="11" s="1"/>
  <c r="H269" i="11" s="1"/>
  <c r="B250" i="11"/>
  <c r="F250" i="11" s="1"/>
  <c r="F251" i="11" s="1"/>
  <c r="F252" i="11" s="1"/>
  <c r="F253" i="11" s="1"/>
  <c r="D183" i="11"/>
  <c r="D302" i="9"/>
  <c r="G59" i="9" a="1"/>
  <c r="G59" i="9" s="1"/>
  <c r="C302" i="9" s="1"/>
  <c r="G388" i="9"/>
  <c r="G192" i="9"/>
  <c r="L192" i="9" s="1"/>
  <c r="D419" i="9"/>
  <c r="K58" i="9" a="1"/>
  <c r="K58" i="9" s="1"/>
  <c r="C419" i="9" s="1"/>
  <c r="H419" i="9" s="1"/>
  <c r="D450" i="9"/>
  <c r="K89" i="9" a="1"/>
  <c r="K89" i="9" s="1"/>
  <c r="C450" i="9" s="1"/>
  <c r="H450" i="9" s="1"/>
  <c r="G99" i="11" a="1"/>
  <c r="G99" i="11" s="1"/>
  <c r="C251" i="11" s="1"/>
  <c r="H251" i="11" s="1"/>
  <c r="D251" i="11"/>
  <c r="D197" i="11"/>
  <c r="D181" i="11"/>
  <c r="D199" i="11"/>
  <c r="C123" i="11" a="1"/>
  <c r="C123" i="11" s="1"/>
  <c r="C199" i="11" s="1"/>
  <c r="H199" i="11" s="1"/>
  <c r="D311" i="9"/>
  <c r="G68" i="9" a="1"/>
  <c r="G68" i="9" s="1"/>
  <c r="C311" i="9" s="1"/>
  <c r="G79" i="9" a="1"/>
  <c r="G79" i="9" s="1"/>
  <c r="C322" i="9" s="1"/>
  <c r="D322" i="9"/>
  <c r="D306" i="9"/>
  <c r="G63" i="9" a="1"/>
  <c r="G63" i="9" s="1"/>
  <c r="C306" i="9" s="1"/>
  <c r="K63" i="9" a="1"/>
  <c r="K63" i="9" s="1"/>
  <c r="C424" i="9" s="1"/>
  <c r="H424" i="9" s="1"/>
  <c r="D424" i="9"/>
  <c r="D435" i="9"/>
  <c r="K74" i="9" a="1"/>
  <c r="K74" i="9" s="1"/>
  <c r="C435" i="9" s="1"/>
  <c r="H435" i="9" s="1"/>
  <c r="D186" i="11"/>
  <c r="G66" i="9" a="1"/>
  <c r="G66" i="9" s="1"/>
  <c r="C309" i="9" s="1"/>
  <c r="D309" i="9"/>
  <c r="D315" i="9"/>
  <c r="G72" i="9" a="1"/>
  <c r="G72" i="9" s="1"/>
  <c r="C315" i="9" s="1"/>
  <c r="G209" i="9"/>
  <c r="L209" i="9" s="1"/>
  <c r="G194" i="9"/>
  <c r="L194" i="9" s="1"/>
  <c r="G189" i="9"/>
  <c r="L189" i="9" s="1"/>
  <c r="K61" i="9" a="1"/>
  <c r="K61" i="9" s="1"/>
  <c r="C422" i="9" s="1"/>
  <c r="H422" i="9" s="1"/>
  <c r="D422" i="9"/>
  <c r="D440" i="9"/>
  <c r="K79" i="9" a="1"/>
  <c r="K79" i="9" s="1"/>
  <c r="C440" i="9" s="1"/>
  <c r="H440" i="9" s="1"/>
  <c r="D439" i="9"/>
  <c r="K78" i="9" a="1"/>
  <c r="K78" i="9" s="1"/>
  <c r="C439" i="9" s="1"/>
  <c r="H439" i="9" s="1"/>
  <c r="D267" i="11"/>
  <c r="G115" i="11" a="1"/>
  <c r="G115" i="11" s="1"/>
  <c r="C267" i="11" s="1"/>
  <c r="H267" i="11" s="1"/>
  <c r="C127" i="11" a="1"/>
  <c r="C127" i="11" s="1"/>
  <c r="C203" i="11" s="1"/>
  <c r="H203" i="11" s="1"/>
  <c r="D203" i="11"/>
  <c r="D177" i="11"/>
  <c r="D194" i="11"/>
  <c r="D320" i="9"/>
  <c r="G77" i="9" a="1"/>
  <c r="G77" i="9" s="1"/>
  <c r="C320" i="9" s="1"/>
  <c r="G85" i="9" a="1"/>
  <c r="G85" i="9" s="1"/>
  <c r="C328" i="9" s="1"/>
  <c r="D328" i="9"/>
  <c r="G76" i="9" a="1"/>
  <c r="G76" i="9" s="1"/>
  <c r="C319" i="9" s="1"/>
  <c r="D319" i="9"/>
  <c r="D430" i="9"/>
  <c r="K69" i="9" a="1"/>
  <c r="K69" i="9" s="1"/>
  <c r="C430" i="9" s="1"/>
  <c r="H430" i="9" s="1"/>
  <c r="K77" i="9" a="1"/>
  <c r="K77" i="9" s="1"/>
  <c r="C438" i="9" s="1"/>
  <c r="H438" i="9" s="1"/>
  <c r="D438" i="9"/>
  <c r="K90" i="9" a="1"/>
  <c r="K90" i="9" s="1"/>
  <c r="C451" i="9" s="1"/>
  <c r="H451" i="9" s="1"/>
  <c r="D451" i="9"/>
  <c r="D201" i="11"/>
  <c r="C125" i="11" a="1"/>
  <c r="C125" i="11" s="1"/>
  <c r="C201" i="11" s="1"/>
  <c r="H201" i="11" s="1"/>
  <c r="D176" i="11"/>
  <c r="G60" i="9" a="1"/>
  <c r="G60" i="9" s="1"/>
  <c r="C303" i="9" s="1"/>
  <c r="D303" i="9"/>
  <c r="D300" i="9"/>
  <c r="G57" i="9" a="1"/>
  <c r="G57" i="9" s="1"/>
  <c r="C300" i="9" s="1"/>
  <c r="G56" i="9" a="1"/>
  <c r="G56" i="9" s="1"/>
  <c r="C299" i="9" s="1"/>
  <c r="D299" i="9"/>
  <c r="G299" i="9" s="1"/>
  <c r="L299" i="9" s="1"/>
  <c r="G226" i="9"/>
  <c r="L226" i="9" s="1"/>
  <c r="G203" i="9"/>
  <c r="L203" i="9" s="1"/>
  <c r="K56" i="9" a="1"/>
  <c r="K56" i="9" s="1"/>
  <c r="C417" i="9" s="1"/>
  <c r="H417" i="9" s="1"/>
  <c r="D417" i="9"/>
  <c r="G417" i="9" s="1"/>
  <c r="D447" i="9"/>
  <c r="K86" i="9" a="1"/>
  <c r="K86" i="9" s="1"/>
  <c r="C447" i="9" s="1"/>
  <c r="H447" i="9" s="1"/>
  <c r="D434" i="9"/>
  <c r="K73" i="9" a="1"/>
  <c r="K73" i="9" s="1"/>
  <c r="C434" i="9" s="1"/>
  <c r="H434" i="9" s="1"/>
  <c r="D261" i="11"/>
  <c r="G109" i="11" a="1"/>
  <c r="G109" i="11" s="1"/>
  <c r="C261" i="11" s="1"/>
  <c r="H261" i="11" s="1"/>
  <c r="D269" i="11"/>
  <c r="D200" i="11"/>
  <c r="C124" i="11" a="1"/>
  <c r="C124" i="11" s="1"/>
  <c r="C200" i="11" s="1"/>
  <c r="H200" i="11" s="1"/>
  <c r="D196" i="11"/>
  <c r="G182" i="9"/>
  <c r="L182" i="9" s="1"/>
  <c r="G83" i="9" a="1"/>
  <c r="G83" i="9" s="1"/>
  <c r="C326" i="9" s="1"/>
  <c r="D326" i="9"/>
  <c r="G81" i="9" a="1"/>
  <c r="G81" i="9" s="1"/>
  <c r="C324" i="9" s="1"/>
  <c r="D324" i="9"/>
  <c r="G74" i="9" a="1"/>
  <c r="G74" i="9" s="1"/>
  <c r="C317" i="9" s="1"/>
  <c r="D317" i="9"/>
  <c r="D444" i="9"/>
  <c r="K83" i="9" a="1"/>
  <c r="K83" i="9" s="1"/>
  <c r="C444" i="9" s="1"/>
  <c r="H444" i="9" s="1"/>
  <c r="D446" i="9"/>
  <c r="K85" i="9" a="1"/>
  <c r="K85" i="9" s="1"/>
  <c r="C446" i="9" s="1"/>
  <c r="H446" i="9" s="1"/>
  <c r="D443" i="9"/>
  <c r="K82" i="9" a="1"/>
  <c r="K82" i="9" s="1"/>
  <c r="C443" i="9" s="1"/>
  <c r="H443" i="9" s="1"/>
  <c r="D263" i="11"/>
  <c r="G111" i="11" a="1"/>
  <c r="G111" i="11" s="1"/>
  <c r="C263" i="11" s="1"/>
  <c r="H263" i="11" s="1"/>
  <c r="D271" i="11"/>
  <c r="D178" i="11"/>
  <c r="D190" i="11"/>
  <c r="G70" i="9" a="1"/>
  <c r="G70" i="9" s="1"/>
  <c r="C313" i="9" s="1"/>
  <c r="D313" i="9"/>
  <c r="G90" i="9" a="1"/>
  <c r="G90" i="9" s="1"/>
  <c r="C333" i="9" s="1"/>
  <c r="D333" i="9"/>
  <c r="G88" i="9" a="1"/>
  <c r="G88" i="9" s="1"/>
  <c r="C331" i="9" s="1"/>
  <c r="D331" i="9"/>
  <c r="D423" i="9"/>
  <c r="K62" i="9" a="1"/>
  <c r="K62" i="9" s="1"/>
  <c r="C423" i="9" s="1"/>
  <c r="H423" i="9" s="1"/>
  <c r="D429" i="9"/>
  <c r="K68" i="9" a="1"/>
  <c r="K68" i="9" s="1"/>
  <c r="C429" i="9" s="1"/>
  <c r="H429" i="9" s="1"/>
  <c r="K88" i="9" a="1"/>
  <c r="K88" i="9" s="1"/>
  <c r="C449" i="9" s="1"/>
  <c r="H449" i="9" s="1"/>
  <c r="D449" i="9"/>
  <c r="G252" i="11"/>
  <c r="D182" i="11"/>
  <c r="D305" i="9"/>
  <c r="G62" i="9" a="1"/>
  <c r="G62" i="9" s="1"/>
  <c r="C305" i="9" s="1"/>
  <c r="D327" i="9"/>
  <c r="G84" i="9" a="1"/>
  <c r="G84" i="9" s="1"/>
  <c r="C327" i="9" s="1"/>
  <c r="D330" i="9"/>
  <c r="G87" i="9" a="1"/>
  <c r="G87" i="9" s="1"/>
  <c r="C330" i="9" s="1"/>
  <c r="G196" i="9"/>
  <c r="L196" i="9" s="1"/>
  <c r="G195" i="9"/>
  <c r="L195" i="9" s="1"/>
  <c r="D427" i="9"/>
  <c r="K66" i="9" a="1"/>
  <c r="K66" i="9" s="1"/>
  <c r="C427" i="9" s="1"/>
  <c r="H427" i="9" s="1"/>
  <c r="K84" i="9" a="1"/>
  <c r="K84" i="9" s="1"/>
  <c r="C445" i="9" s="1"/>
  <c r="H445" i="9" s="1"/>
  <c r="D445" i="9"/>
  <c r="G445" i="9" s="1"/>
  <c r="K57" i="9" a="1"/>
  <c r="K57" i="9" s="1"/>
  <c r="C418" i="9" s="1"/>
  <c r="H418" i="9" s="1"/>
  <c r="D418" i="9"/>
  <c r="D275" i="11"/>
  <c r="D195" i="11"/>
  <c r="D187" i="11"/>
  <c r="G197" i="9"/>
  <c r="L197" i="9" s="1"/>
  <c r="G198" i="9"/>
  <c r="L198" i="9" s="1"/>
  <c r="D312" i="9"/>
  <c r="G69" i="9" a="1"/>
  <c r="G69" i="9" s="1"/>
  <c r="C312" i="9" s="1"/>
  <c r="D316" i="9"/>
  <c r="G73" i="9" a="1"/>
  <c r="G73" i="9" s="1"/>
  <c r="C316" i="9" s="1"/>
  <c r="D310" i="9"/>
  <c r="G67" i="9" a="1"/>
  <c r="G67" i="9" s="1"/>
  <c r="C310" i="9" s="1"/>
  <c r="G466" i="9"/>
  <c r="L466" i="9" s="1"/>
  <c r="G513" i="9"/>
  <c r="L513" i="9" s="1"/>
  <c r="G207" i="9"/>
  <c r="L207" i="9" s="1"/>
  <c r="G185" i="9"/>
  <c r="L185" i="9" s="1"/>
  <c r="D431" i="9"/>
  <c r="K70" i="9" a="1"/>
  <c r="K70" i="9" s="1"/>
  <c r="C431" i="9" s="1"/>
  <c r="H431" i="9" s="1"/>
  <c r="D432" i="9"/>
  <c r="K71" i="9" a="1"/>
  <c r="K71" i="9" s="1"/>
  <c r="C432" i="9" s="1"/>
  <c r="H432" i="9" s="1"/>
  <c r="D420" i="9"/>
  <c r="K59" i="9" a="1"/>
  <c r="K59" i="9" s="1"/>
  <c r="C420" i="9" s="1"/>
  <c r="H420" i="9" s="1"/>
  <c r="D254" i="11"/>
  <c r="G102" i="11" a="1"/>
  <c r="G102" i="11" s="1"/>
  <c r="C254" i="11" s="1"/>
  <c r="H254" i="11" s="1"/>
  <c r="D274" i="11"/>
  <c r="G122" i="11" a="1"/>
  <c r="G122" i="11" s="1"/>
  <c r="C274" i="11" s="1"/>
  <c r="H274" i="11" s="1"/>
  <c r="D180" i="11"/>
  <c r="D185" i="11"/>
  <c r="D192" i="11"/>
  <c r="G187" i="9"/>
  <c r="L187" i="9" s="1"/>
  <c r="G183" i="9"/>
  <c r="L183" i="9" s="1"/>
  <c r="G64" i="9" a="1"/>
  <c r="G64" i="9" s="1"/>
  <c r="C307" i="9" s="1"/>
  <c r="D307" i="9"/>
  <c r="D329" i="9"/>
  <c r="G86" i="9" a="1"/>
  <c r="G86" i="9" s="1"/>
  <c r="C329" i="9" s="1"/>
  <c r="D308" i="9"/>
  <c r="G65" i="9" a="1"/>
  <c r="G65" i="9" s="1"/>
  <c r="C308" i="9" s="1"/>
  <c r="G525" i="9"/>
  <c r="L525" i="9" s="1"/>
  <c r="G112" i="11" a="1"/>
  <c r="G112" i="11" s="1"/>
  <c r="C264" i="11" s="1"/>
  <c r="H264" i="11" s="1"/>
  <c r="G191" i="9"/>
  <c r="L191" i="9" s="1"/>
  <c r="D436" i="9"/>
  <c r="K75" i="9" a="1"/>
  <c r="K75" i="9" s="1"/>
  <c r="C436" i="9" s="1"/>
  <c r="H436" i="9" s="1"/>
  <c r="K81" i="9" a="1"/>
  <c r="K81" i="9" s="1"/>
  <c r="C442" i="9" s="1"/>
  <c r="H442" i="9" s="1"/>
  <c r="D442" i="9"/>
  <c r="D441" i="9"/>
  <c r="K80" i="9" a="1"/>
  <c r="K80" i="9" s="1"/>
  <c r="C441" i="9" s="1"/>
  <c r="H441" i="9" s="1"/>
  <c r="G128" i="11" a="1"/>
  <c r="G128" i="11" s="1"/>
  <c r="C280" i="11" s="1"/>
  <c r="H280" i="11" s="1"/>
  <c r="D280" i="11"/>
  <c r="D193" i="11"/>
  <c r="G82" i="9" a="1"/>
  <c r="G82" i="9" s="1"/>
  <c r="C325" i="9" s="1"/>
  <c r="D325" i="9"/>
  <c r="D323" i="9"/>
  <c r="G80" i="9" a="1"/>
  <c r="G80" i="9" s="1"/>
  <c r="C323" i="9" s="1"/>
  <c r="D304" i="9"/>
  <c r="G61" i="9" a="1"/>
  <c r="G61" i="9" s="1"/>
  <c r="C304" i="9" s="1"/>
  <c r="D428" i="9"/>
  <c r="K67" i="9" a="1"/>
  <c r="K67" i="9" s="1"/>
  <c r="C428" i="9" s="1"/>
  <c r="H428" i="9" s="1"/>
  <c r="K87" i="9" a="1"/>
  <c r="K87" i="9" s="1"/>
  <c r="C448" i="9" s="1"/>
  <c r="H448" i="9" s="1"/>
  <c r="D448" i="9"/>
  <c r="D425" i="9"/>
  <c r="G425" i="9" s="1"/>
  <c r="K64" i="9" a="1"/>
  <c r="K64" i="9" s="1"/>
  <c r="C425" i="9" s="1"/>
  <c r="H425" i="9" s="1"/>
  <c r="D198" i="11"/>
  <c r="D98" i="11"/>
  <c r="C107" i="11" s="1" a="1"/>
  <c r="C107" i="11" s="1"/>
  <c r="C183" i="11" s="1"/>
  <c r="H183" i="11" s="1"/>
  <c r="B174" i="1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C126" i="11" a="1"/>
  <c r="C126" i="11" s="1"/>
  <c r="C202" i="11" s="1"/>
  <c r="H202" i="11" s="1"/>
  <c r="D202" i="11"/>
  <c r="G200" i="9"/>
  <c r="G210" i="9"/>
  <c r="L210" i="9" s="1"/>
  <c r="D301" i="9"/>
  <c r="G301" i="9" s="1"/>
  <c r="L301" i="9" s="1"/>
  <c r="G58" i="9" a="1"/>
  <c r="G58" i="9" s="1"/>
  <c r="C301" i="9" s="1"/>
  <c r="G71" i="9" a="1"/>
  <c r="G71" i="9" s="1"/>
  <c r="C314" i="9" s="1"/>
  <c r="D314" i="9"/>
  <c r="D318" i="9"/>
  <c r="G75" i="9" a="1"/>
  <c r="G75" i="9" s="1"/>
  <c r="C318" i="9" s="1"/>
  <c r="K60" i="9" a="1"/>
  <c r="K60" i="9" s="1"/>
  <c r="C421" i="9" s="1"/>
  <c r="H421" i="9" s="1"/>
  <c r="D421" i="9"/>
  <c r="D433" i="9"/>
  <c r="K72" i="9" a="1"/>
  <c r="K72" i="9" s="1"/>
  <c r="C433" i="9" s="1"/>
  <c r="H433" i="9" s="1"/>
  <c r="D426" i="9"/>
  <c r="K65" i="9" a="1"/>
  <c r="K65" i="9" s="1"/>
  <c r="C426" i="9" s="1"/>
  <c r="H426" i="9" s="1"/>
  <c r="D268" i="11"/>
  <c r="G116" i="11" a="1"/>
  <c r="G116" i="11" s="1"/>
  <c r="C268" i="11" s="1"/>
  <c r="H268" i="11" s="1"/>
  <c r="C128" i="11" a="1"/>
  <c r="C128" i="11" s="1"/>
  <c r="C204" i="11" s="1"/>
  <c r="H204" i="11" s="1"/>
  <c r="D204" i="11"/>
  <c r="D189" i="11"/>
  <c r="D184" i="11"/>
  <c r="C108" i="11" a="1"/>
  <c r="C108" i="11" s="1"/>
  <c r="C184" i="11" s="1"/>
  <c r="H184" i="11" s="1"/>
  <c r="G208" i="9"/>
  <c r="L208" i="9" s="1"/>
  <c r="D321" i="9"/>
  <c r="G78" i="9" a="1"/>
  <c r="G78" i="9" s="1"/>
  <c r="C321" i="9" s="1"/>
  <c r="G89" i="9" a="1"/>
  <c r="G89" i="9" s="1"/>
  <c r="C332" i="9" s="1"/>
  <c r="D332" i="9"/>
  <c r="G227" i="11"/>
  <c r="L227" i="11" s="1"/>
  <c r="G155" i="11"/>
  <c r="L155" i="11" s="1"/>
  <c r="G515" i="9"/>
  <c r="L515" i="9" s="1"/>
  <c r="G508" i="9"/>
  <c r="L508" i="9" s="1"/>
  <c r="L264" i="9"/>
  <c r="G265" i="9"/>
  <c r="G391" i="9"/>
  <c r="L391" i="9" s="1"/>
  <c r="G168" i="11"/>
  <c r="G232" i="9"/>
  <c r="L232" i="9" s="1"/>
  <c r="G469" i="9"/>
  <c r="L469" i="9" s="1"/>
  <c r="G249" i="9"/>
  <c r="L249" i="9" s="1"/>
  <c r="G395" i="9"/>
  <c r="L395" i="9" s="1"/>
  <c r="G372" i="9"/>
  <c r="G353" i="9"/>
  <c r="L353" i="9" s="1"/>
  <c r="G517" i="9"/>
  <c r="L517" i="9" s="1"/>
  <c r="G161" i="11"/>
  <c r="G381" i="9"/>
  <c r="L381" i="9" s="1"/>
  <c r="G230" i="9"/>
  <c r="L230" i="9" s="1"/>
  <c r="G361" i="9"/>
  <c r="L361" i="9" s="1"/>
  <c r="G152" i="11"/>
  <c r="L152" i="11" s="1"/>
  <c r="L238" i="11"/>
  <c r="G239" i="11"/>
  <c r="F289" i="11"/>
  <c r="F290" i="11" s="1"/>
  <c r="G165" i="11"/>
  <c r="L165" i="11" s="1"/>
  <c r="L241" i="9"/>
  <c r="G242" i="9"/>
  <c r="G230" i="11"/>
  <c r="G428" i="9" l="1"/>
  <c r="G235" i="9"/>
  <c r="L247" i="9"/>
  <c r="G123" i="11" a="1"/>
  <c r="G123" i="11" s="1"/>
  <c r="C275" i="11" s="1"/>
  <c r="H275" i="11" s="1"/>
  <c r="G418" i="9"/>
  <c r="G321" i="9"/>
  <c r="L321" i="9" s="1"/>
  <c r="G119" i="11" a="1"/>
  <c r="G119" i="11" s="1"/>
  <c r="C271" i="11" s="1"/>
  <c r="H271" i="11" s="1"/>
  <c r="G312" i="9"/>
  <c r="L312" i="9" s="1"/>
  <c r="C109" i="11" a="1"/>
  <c r="C109" i="11" s="1"/>
  <c r="C185" i="11" s="1"/>
  <c r="H185" i="11" s="1"/>
  <c r="G431" i="9"/>
  <c r="K58" i="11" a="1"/>
  <c r="K58" i="11" s="1"/>
  <c r="C290" i="11" s="1"/>
  <c r="H290" i="11" s="1"/>
  <c r="G318" i="9"/>
  <c r="L318" i="9" s="1"/>
  <c r="G526" i="9"/>
  <c r="G420" i="9"/>
  <c r="L420" i="9" s="1"/>
  <c r="G330" i="9"/>
  <c r="L330" i="9" s="1"/>
  <c r="G305" i="9"/>
  <c r="L305" i="9" s="1"/>
  <c r="G127" i="11" a="1"/>
  <c r="G127" i="11" s="1"/>
  <c r="C279" i="11" s="1"/>
  <c r="H279" i="11" s="1"/>
  <c r="C122" i="11" a="1"/>
  <c r="C122" i="11" s="1"/>
  <c r="C198" i="11" s="1"/>
  <c r="H198" i="11" s="1"/>
  <c r="G423" i="9"/>
  <c r="L423" i="9" s="1"/>
  <c r="K76" i="11" a="1"/>
  <c r="K76" i="11" s="1"/>
  <c r="C308" i="11" s="1"/>
  <c r="H308" i="11" s="1"/>
  <c r="C113" i="11" a="1"/>
  <c r="C113" i="11" s="1"/>
  <c r="C189" i="11" s="1"/>
  <c r="H189" i="11" s="1"/>
  <c r="G325" i="9"/>
  <c r="L325" i="9" s="1"/>
  <c r="K75" i="11" a="1"/>
  <c r="K75" i="11" s="1"/>
  <c r="C307" i="11" s="1"/>
  <c r="H307" i="11" s="1"/>
  <c r="K70" i="11" a="1"/>
  <c r="K70" i="11" s="1"/>
  <c r="C302" i="11" s="1"/>
  <c r="H302" i="11" s="1"/>
  <c r="K65" i="11" a="1"/>
  <c r="K65" i="11" s="1"/>
  <c r="C297" i="11" s="1"/>
  <c r="H297" i="11" s="1"/>
  <c r="K63" i="11" a="1"/>
  <c r="K63" i="11" s="1"/>
  <c r="C295" i="11" s="1"/>
  <c r="H295" i="11" s="1"/>
  <c r="K78" i="11" a="1"/>
  <c r="K78" i="11" s="1"/>
  <c r="C310" i="11" s="1"/>
  <c r="H310" i="11" s="1"/>
  <c r="K69" i="11" a="1"/>
  <c r="K69" i="11" s="1"/>
  <c r="C301" i="11" s="1"/>
  <c r="H301" i="11" s="1"/>
  <c r="K74" i="11" a="1"/>
  <c r="K74" i="11" s="1"/>
  <c r="C306" i="11" s="1"/>
  <c r="H306" i="11" s="1"/>
  <c r="K66" i="11" a="1"/>
  <c r="K66" i="11" s="1"/>
  <c r="C298" i="11" s="1"/>
  <c r="H298" i="11" s="1"/>
  <c r="K81" i="11" a="1"/>
  <c r="K81" i="11" s="1"/>
  <c r="C313" i="11" s="1"/>
  <c r="H313" i="11" s="1"/>
  <c r="K68" i="11" a="1"/>
  <c r="K68" i="11" s="1"/>
  <c r="C300" i="11" s="1"/>
  <c r="H300" i="11" s="1"/>
  <c r="K67" i="11" a="1"/>
  <c r="K67" i="11" s="1"/>
  <c r="C299" i="11" s="1"/>
  <c r="H299" i="11" s="1"/>
  <c r="K73" i="11" a="1"/>
  <c r="K73" i="11" s="1"/>
  <c r="C305" i="11" s="1"/>
  <c r="H305" i="11" s="1"/>
  <c r="K61" i="11" a="1"/>
  <c r="K61" i="11" s="1"/>
  <c r="C293" i="11" s="1"/>
  <c r="H293" i="11" s="1"/>
  <c r="K57" i="11" a="1"/>
  <c r="K57" i="11" s="1"/>
  <c r="C289" i="11" s="1"/>
  <c r="H289" i="11" s="1"/>
  <c r="K59" i="11" a="1"/>
  <c r="K59" i="11" s="1"/>
  <c r="C291" i="11" s="1"/>
  <c r="H291" i="11" s="1"/>
  <c r="K71" i="11" a="1"/>
  <c r="K71" i="11" s="1"/>
  <c r="C303" i="11" s="1"/>
  <c r="H303" i="11" s="1"/>
  <c r="K77" i="11" a="1"/>
  <c r="K77" i="11" s="1"/>
  <c r="C309" i="11" s="1"/>
  <c r="H309" i="11" s="1"/>
  <c r="K64" i="11" a="1"/>
  <c r="K64" i="11" s="1"/>
  <c r="C296" i="11" s="1"/>
  <c r="H296" i="11" s="1"/>
  <c r="K62" i="11" a="1"/>
  <c r="K62" i="11" s="1"/>
  <c r="C294" i="11" s="1"/>
  <c r="H294" i="11" s="1"/>
  <c r="K80" i="11" a="1"/>
  <c r="K80" i="11" s="1"/>
  <c r="C312" i="11" s="1"/>
  <c r="H312" i="11" s="1"/>
  <c r="D289" i="11"/>
  <c r="C106" i="11" a="1"/>
  <c r="C106" i="11" s="1"/>
  <c r="C182" i="11" s="1"/>
  <c r="H182" i="11" s="1"/>
  <c r="G430" i="9"/>
  <c r="K79" i="11" a="1"/>
  <c r="K79" i="11" s="1"/>
  <c r="C311" i="11" s="1"/>
  <c r="H311" i="11" s="1"/>
  <c r="K72" i="11" a="1"/>
  <c r="K72" i="11" s="1"/>
  <c r="C304" i="11" s="1"/>
  <c r="H304" i="11" s="1"/>
  <c r="G303" i="9"/>
  <c r="L303" i="9" s="1"/>
  <c r="H19" i="9" s="1"/>
  <c r="H47" i="9"/>
  <c r="H48" i="9"/>
  <c r="L214" i="9"/>
  <c r="G421" i="9"/>
  <c r="L421" i="9" s="1"/>
  <c r="H18" i="9" s="1"/>
  <c r="C116" i="11" a="1"/>
  <c r="C116" i="11" s="1"/>
  <c r="C192" i="11" s="1"/>
  <c r="H192" i="11" s="1"/>
  <c r="G432" i="9"/>
  <c r="G449" i="9"/>
  <c r="L449" i="9" s="1"/>
  <c r="G300" i="9"/>
  <c r="L300" i="9" s="1"/>
  <c r="G442" i="9"/>
  <c r="L442" i="9" s="1"/>
  <c r="G227" i="9"/>
  <c r="G228" i="9" s="1"/>
  <c r="L228" i="9" s="1"/>
  <c r="G323" i="9"/>
  <c r="L323" i="9" s="1"/>
  <c r="G439" i="9"/>
  <c r="L204" i="9"/>
  <c r="G205" i="9"/>
  <c r="G440" i="9"/>
  <c r="L440" i="9" s="1"/>
  <c r="G314" i="9"/>
  <c r="L314" i="9" s="1"/>
  <c r="G447" i="9"/>
  <c r="L447" i="9" s="1"/>
  <c r="G308" i="9"/>
  <c r="L308" i="9" s="1"/>
  <c r="L418" i="9"/>
  <c r="C111" i="11" a="1"/>
  <c r="C111" i="11" s="1"/>
  <c r="C187" i="11" s="1"/>
  <c r="H187" i="11" s="1"/>
  <c r="C118" i="11" a="1"/>
  <c r="C118" i="11" s="1"/>
  <c r="C194" i="11" s="1"/>
  <c r="H194" i="11" s="1"/>
  <c r="G187" i="11"/>
  <c r="G186" i="11"/>
  <c r="L388" i="9"/>
  <c r="G389" i="9"/>
  <c r="L389" i="9" s="1"/>
  <c r="L200" i="9"/>
  <c r="G201" i="9"/>
  <c r="L201" i="9" s="1"/>
  <c r="L428" i="9"/>
  <c r="C99" i="11" a="1"/>
  <c r="C99" i="11" s="1"/>
  <c r="C175" i="11" s="1"/>
  <c r="H175" i="11" s="1"/>
  <c r="G190" i="11"/>
  <c r="G444" i="9"/>
  <c r="L444" i="9" s="1"/>
  <c r="G422" i="9"/>
  <c r="L422" i="9" s="1"/>
  <c r="C105" i="11" a="1"/>
  <c r="C105" i="11" s="1"/>
  <c r="C181" i="11" s="1"/>
  <c r="H181" i="11" s="1"/>
  <c r="G193" i="11"/>
  <c r="G470" i="9"/>
  <c r="L470" i="9" s="1"/>
  <c r="G228" i="11"/>
  <c r="L228" i="11" s="1"/>
  <c r="G426" i="9"/>
  <c r="L426" i="9" s="1"/>
  <c r="C119" i="11" a="1"/>
  <c r="C119" i="11" s="1"/>
  <c r="C195" i="11" s="1"/>
  <c r="H195" i="11" s="1"/>
  <c r="C102" i="11" a="1"/>
  <c r="C102" i="11" s="1"/>
  <c r="C178" i="11" s="1"/>
  <c r="H178" i="11" s="1"/>
  <c r="G438" i="9"/>
  <c r="L438" i="9" s="1"/>
  <c r="C101" i="11" a="1"/>
  <c r="C101" i="11" s="1"/>
  <c r="C177" i="11" s="1"/>
  <c r="H177" i="11" s="1"/>
  <c r="G435" i="9"/>
  <c r="L435" i="9" s="1"/>
  <c r="G181" i="11"/>
  <c r="G302" i="9"/>
  <c r="L302" i="9" s="1"/>
  <c r="G180" i="11"/>
  <c r="C114" i="11" a="1"/>
  <c r="C114" i="11" s="1"/>
  <c r="C190" i="11" s="1"/>
  <c r="H190" i="11" s="1"/>
  <c r="G434" i="9"/>
  <c r="L434" i="9" s="1"/>
  <c r="G433" i="9"/>
  <c r="L433" i="9" s="1"/>
  <c r="G304" i="9"/>
  <c r="L304" i="9" s="1"/>
  <c r="G441" i="9"/>
  <c r="L441" i="9" s="1"/>
  <c r="H28" i="9" s="1"/>
  <c r="G307" i="9"/>
  <c r="L307" i="9" s="1"/>
  <c r="G429" i="9"/>
  <c r="L429" i="9" s="1"/>
  <c r="H16" i="9" s="1"/>
  <c r="G178" i="11"/>
  <c r="G317" i="9"/>
  <c r="L317" i="9" s="1"/>
  <c r="G177" i="11"/>
  <c r="G424" i="9"/>
  <c r="L424" i="9" s="1"/>
  <c r="C121" i="11" a="1"/>
  <c r="C121" i="11" s="1"/>
  <c r="C197" i="11" s="1"/>
  <c r="H197" i="11" s="1"/>
  <c r="G183" i="11"/>
  <c r="L183" i="11" s="1"/>
  <c r="G184" i="11"/>
  <c r="L184" i="11" s="1"/>
  <c r="C112" i="11" a="1"/>
  <c r="C112" i="11" s="1"/>
  <c r="C188" i="11" s="1"/>
  <c r="H188" i="11" s="1"/>
  <c r="C103" i="11" a="1"/>
  <c r="C103" i="11" s="1"/>
  <c r="C179" i="11" s="1"/>
  <c r="H179" i="11" s="1"/>
  <c r="D174" i="11"/>
  <c r="G174" i="11" s="1"/>
  <c r="G175" i="11" s="1"/>
  <c r="G176" i="11" s="1"/>
  <c r="C98" i="11" a="1"/>
  <c r="C98" i="11" s="1"/>
  <c r="C174" i="11" s="1"/>
  <c r="C115" i="11" a="1"/>
  <c r="C115" i="11" s="1"/>
  <c r="C191" i="11" s="1"/>
  <c r="H191" i="11" s="1"/>
  <c r="G310" i="9"/>
  <c r="L310" i="9" s="1"/>
  <c r="G327" i="9"/>
  <c r="L327" i="9" s="1"/>
  <c r="G324" i="9"/>
  <c r="L324" i="9" s="1"/>
  <c r="L430" i="9"/>
  <c r="F254" i="11"/>
  <c r="F255" i="11" s="1"/>
  <c r="F256" i="11" s="1"/>
  <c r="G253" i="11"/>
  <c r="G319" i="9"/>
  <c r="L319" i="9" s="1"/>
  <c r="G306" i="9"/>
  <c r="L306" i="9" s="1"/>
  <c r="G105" i="11" a="1"/>
  <c r="G105" i="11" s="1"/>
  <c r="C257" i="11" s="1"/>
  <c r="H257" i="11" s="1"/>
  <c r="G98" i="11" a="1"/>
  <c r="G98" i="11" s="1"/>
  <c r="C250" i="11" s="1"/>
  <c r="H250" i="11" s="1"/>
  <c r="G113" i="11" a="1"/>
  <c r="G113" i="11" s="1"/>
  <c r="C265" i="11" s="1"/>
  <c r="H265" i="11" s="1"/>
  <c r="G121" i="11" a="1"/>
  <c r="G121" i="11" s="1"/>
  <c r="C273" i="11" s="1"/>
  <c r="H273" i="11" s="1"/>
  <c r="G110" i="11" a="1"/>
  <c r="G110" i="11" s="1"/>
  <c r="C262" i="11" s="1"/>
  <c r="H262" i="11" s="1"/>
  <c r="G118" i="11" a="1"/>
  <c r="G118" i="11" s="1"/>
  <c r="C270" i="11" s="1"/>
  <c r="H270" i="11" s="1"/>
  <c r="G100" i="11" a="1"/>
  <c r="G100" i="11" s="1"/>
  <c r="C252" i="11" s="1"/>
  <c r="H252" i="11" s="1"/>
  <c r="L252" i="11" s="1"/>
  <c r="G107" i="11" a="1"/>
  <c r="G107" i="11" s="1"/>
  <c r="C259" i="11" s="1"/>
  <c r="H259" i="11" s="1"/>
  <c r="G126" i="11" a="1"/>
  <c r="G126" i="11" s="1"/>
  <c r="C278" i="11" s="1"/>
  <c r="H278" i="11" s="1"/>
  <c r="G103" i="11" a="1"/>
  <c r="G103" i="11" s="1"/>
  <c r="C255" i="11" s="1"/>
  <c r="H255" i="11" s="1"/>
  <c r="G101" i="11" a="1"/>
  <c r="G101" i="11" s="1"/>
  <c r="C253" i="11" s="1"/>
  <c r="H253" i="11" s="1"/>
  <c r="G124" i="11" a="1"/>
  <c r="G124" i="11" s="1"/>
  <c r="C276" i="11" s="1"/>
  <c r="H276" i="11" s="1"/>
  <c r="G108" i="11" a="1"/>
  <c r="G108" i="11" s="1"/>
  <c r="C260" i="11" s="1"/>
  <c r="H260" i="11" s="1"/>
  <c r="G104" i="11" a="1"/>
  <c r="G104" i="11" s="1"/>
  <c r="C256" i="11" s="1"/>
  <c r="H256" i="11" s="1"/>
  <c r="D250" i="11"/>
  <c r="G250" i="11" s="1"/>
  <c r="L250" i="11" s="1"/>
  <c r="G114" i="11" a="1"/>
  <c r="G114" i="11" s="1"/>
  <c r="C266" i="11" s="1"/>
  <c r="H266" i="11" s="1"/>
  <c r="G125" i="11" a="1"/>
  <c r="G125" i="11" s="1"/>
  <c r="C277" i="11" s="1"/>
  <c r="H277" i="11" s="1"/>
  <c r="G120" i="11" a="1"/>
  <c r="G120" i="11" s="1"/>
  <c r="C272" i="11" s="1"/>
  <c r="H272" i="11" s="1"/>
  <c r="G106" i="11" a="1"/>
  <c r="G106" i="11" s="1"/>
  <c r="C258" i="11" s="1"/>
  <c r="H258" i="11" s="1"/>
  <c r="G326" i="9"/>
  <c r="L326" i="9" s="1"/>
  <c r="G322" i="9"/>
  <c r="L322" i="9" s="1"/>
  <c r="G188" i="11"/>
  <c r="G192" i="11"/>
  <c r="L432" i="9"/>
  <c r="L445" i="9"/>
  <c r="G191" i="11"/>
  <c r="C100" i="11" a="1"/>
  <c r="C100" i="11" s="1"/>
  <c r="C176" i="11" s="1"/>
  <c r="H176" i="11" s="1"/>
  <c r="G328" i="9"/>
  <c r="G315" i="9"/>
  <c r="G450" i="9"/>
  <c r="L425" i="9"/>
  <c r="G179" i="11"/>
  <c r="G443" i="9"/>
  <c r="L443" i="9" s="1"/>
  <c r="H33" i="9" s="1"/>
  <c r="G309" i="9"/>
  <c r="L309" i="9" s="1"/>
  <c r="G189" i="11"/>
  <c r="L189" i="11" s="1"/>
  <c r="G436" i="9"/>
  <c r="L436" i="9" s="1"/>
  <c r="H43" i="9" s="1"/>
  <c r="C117" i="11" a="1"/>
  <c r="C117" i="11" s="1"/>
  <c r="C193" i="11" s="1"/>
  <c r="H193" i="11" s="1"/>
  <c r="G185" i="11"/>
  <c r="L185" i="11" s="1"/>
  <c r="L431" i="9"/>
  <c r="G182" i="11"/>
  <c r="L182" i="11" s="1"/>
  <c r="G313" i="9"/>
  <c r="L313" i="9" s="1"/>
  <c r="C120" i="11" a="1"/>
  <c r="C120" i="11" s="1"/>
  <c r="C196" i="11" s="1"/>
  <c r="H196" i="11" s="1"/>
  <c r="L417" i="9"/>
  <c r="H24" i="9" s="1"/>
  <c r="L439" i="9"/>
  <c r="G311" i="9"/>
  <c r="L311" i="9" s="1"/>
  <c r="G419" i="9"/>
  <c r="L419" i="9" s="1"/>
  <c r="H17" i="9" s="1"/>
  <c r="C104" i="11" a="1"/>
  <c r="C104" i="11" s="1"/>
  <c r="C180" i="11" s="1"/>
  <c r="H180" i="11" s="1"/>
  <c r="G427" i="9"/>
  <c r="L427" i="9" s="1"/>
  <c r="G446" i="9"/>
  <c r="L446" i="9" s="1"/>
  <c r="H41" i="9" s="1"/>
  <c r="G320" i="9"/>
  <c r="L320" i="9" s="1"/>
  <c r="C110" i="11" a="1"/>
  <c r="C110" i="11" s="1"/>
  <c r="C186" i="11" s="1"/>
  <c r="H186" i="11" s="1"/>
  <c r="G392" i="9"/>
  <c r="G393" i="9" s="1"/>
  <c r="L393" i="9" s="1"/>
  <c r="G518" i="9"/>
  <c r="L518" i="9" s="1"/>
  <c r="L168" i="11"/>
  <c r="G169" i="11"/>
  <c r="L169" i="11" s="1"/>
  <c r="L265" i="9"/>
  <c r="G266" i="9"/>
  <c r="G289" i="11"/>
  <c r="L372" i="9"/>
  <c r="G373" i="9"/>
  <c r="L373" i="9" s="1"/>
  <c r="G250" i="9"/>
  <c r="L250" i="9" s="1"/>
  <c r="L161" i="11"/>
  <c r="G162" i="11"/>
  <c r="L162" i="11" s="1"/>
  <c r="G396" i="9"/>
  <c r="G397" i="9" s="1"/>
  <c r="L396" i="9"/>
  <c r="L230" i="11"/>
  <c r="G231" i="11"/>
  <c r="F195" i="11"/>
  <c r="G194" i="11"/>
  <c r="L194" i="11" s="1"/>
  <c r="L526" i="9"/>
  <c r="G527" i="9"/>
  <c r="L242" i="9"/>
  <c r="G243" i="9"/>
  <c r="L392" i="9"/>
  <c r="L235" i="9"/>
  <c r="G236" i="9"/>
  <c r="L239" i="11"/>
  <c r="G240" i="11"/>
  <c r="F291" i="11"/>
  <c r="F292" i="11" s="1"/>
  <c r="G290" i="11"/>
  <c r="H26" i="9" l="1"/>
  <c r="G448" i="9"/>
  <c r="L448" i="9" s="1"/>
  <c r="H46" i="9" s="1"/>
  <c r="L289" i="11"/>
  <c r="L192" i="11"/>
  <c r="H30" i="9"/>
  <c r="H22" i="9"/>
  <c r="G331" i="9"/>
  <c r="L331" i="9" s="1"/>
  <c r="G471" i="9"/>
  <c r="H32" i="9"/>
  <c r="H21" i="9"/>
  <c r="H29" i="9"/>
  <c r="L175" i="11"/>
  <c r="L227" i="9"/>
  <c r="H20" i="9" s="1"/>
  <c r="G251" i="9"/>
  <c r="G252" i="9" s="1"/>
  <c r="H14" i="9"/>
  <c r="L253" i="11"/>
  <c r="H25" i="9"/>
  <c r="H15" i="9"/>
  <c r="H31" i="9"/>
  <c r="H36" i="9"/>
  <c r="G437" i="9"/>
  <c r="L437" i="9" s="1"/>
  <c r="G251" i="11"/>
  <c r="L251" i="11" s="1"/>
  <c r="G206" i="9"/>
  <c r="L206" i="9" s="1"/>
  <c r="H38" i="9" s="1"/>
  <c r="L205" i="9"/>
  <c r="H39" i="9" s="1"/>
  <c r="L181" i="11"/>
  <c r="H27" i="9"/>
  <c r="L315" i="9"/>
  <c r="H35" i="9" s="1"/>
  <c r="G316" i="9"/>
  <c r="L316" i="9" s="1"/>
  <c r="G255" i="11"/>
  <c r="L255" i="11" s="1"/>
  <c r="L176" i="11"/>
  <c r="H38" i="11" s="1"/>
  <c r="L177" i="11"/>
  <c r="L180" i="11"/>
  <c r="L191" i="11"/>
  <c r="L450" i="9"/>
  <c r="G451" i="9"/>
  <c r="L451" i="9" s="1"/>
  <c r="H174" i="11"/>
  <c r="L174" i="11" s="1"/>
  <c r="H44" i="11"/>
  <c r="H46" i="11"/>
  <c r="H45" i="11"/>
  <c r="H43" i="11"/>
  <c r="H47" i="11"/>
  <c r="L178" i="11"/>
  <c r="L193" i="11"/>
  <c r="L186" i="11"/>
  <c r="L188" i="11"/>
  <c r="L187" i="11"/>
  <c r="L179" i="11"/>
  <c r="L190" i="11"/>
  <c r="F257" i="11"/>
  <c r="G256" i="11"/>
  <c r="L256" i="11" s="1"/>
  <c r="L328" i="9"/>
  <c r="G329" i="9"/>
  <c r="L329" i="9" s="1"/>
  <c r="G254" i="11"/>
  <c r="L254" i="11" s="1"/>
  <c r="L266" i="9"/>
  <c r="G267" i="9"/>
  <c r="F196" i="11"/>
  <c r="G195" i="11"/>
  <c r="L195" i="11" s="1"/>
  <c r="L236" i="9"/>
  <c r="G237" i="9"/>
  <c r="L471" i="9"/>
  <c r="G472" i="9"/>
  <c r="L240" i="11"/>
  <c r="G241" i="11"/>
  <c r="L231" i="11"/>
  <c r="G232" i="11"/>
  <c r="L397" i="9"/>
  <c r="G398" i="9"/>
  <c r="L290" i="11"/>
  <c r="G291" i="11"/>
  <c r="L291" i="11" s="1"/>
  <c r="L527" i="9"/>
  <c r="G528" i="9"/>
  <c r="F293" i="11"/>
  <c r="G292" i="11"/>
  <c r="L292" i="11" s="1"/>
  <c r="L243" i="9"/>
  <c r="H42" i="9" s="1"/>
  <c r="G244" i="9"/>
  <c r="G332" i="9" l="1"/>
  <c r="G333" i="9"/>
  <c r="L333" i="9" s="1"/>
  <c r="L332" i="9"/>
  <c r="L251" i="9"/>
  <c r="H26" i="11"/>
  <c r="H40" i="9"/>
  <c r="F258" i="11"/>
  <c r="G257" i="11"/>
  <c r="L257" i="11" s="1"/>
  <c r="H34" i="11"/>
  <c r="L267" i="9"/>
  <c r="G268" i="9"/>
  <c r="L528" i="9"/>
  <c r="G529" i="9"/>
  <c r="L244" i="9"/>
  <c r="H44" i="9" s="1"/>
  <c r="G245" i="9"/>
  <c r="L245" i="9" s="1"/>
  <c r="H45" i="9" s="1"/>
  <c r="F197" i="11"/>
  <c r="G196" i="11"/>
  <c r="L196" i="11" s="1"/>
  <c r="L232" i="11"/>
  <c r="H36" i="11" s="1"/>
  <c r="G233" i="11"/>
  <c r="L472" i="9"/>
  <c r="G473" i="9"/>
  <c r="L398" i="9"/>
  <c r="G399" i="9"/>
  <c r="L237" i="9"/>
  <c r="H23" i="9" s="1"/>
  <c r="G238" i="9"/>
  <c r="L238" i="9" s="1"/>
  <c r="H37" i="9" s="1"/>
  <c r="L252" i="9"/>
  <c r="G253" i="9"/>
  <c r="F294" i="11"/>
  <c r="G293" i="11"/>
  <c r="L293" i="11" s="1"/>
  <c r="L241" i="11"/>
  <c r="G242" i="11"/>
  <c r="F259" i="11" l="1"/>
  <c r="G258" i="11"/>
  <c r="L258" i="11" s="1"/>
  <c r="G269" i="9"/>
  <c r="L268" i="9"/>
  <c r="F295" i="11"/>
  <c r="G294" i="11"/>
  <c r="L294" i="11" s="1"/>
  <c r="L253" i="9"/>
  <c r="G254" i="9"/>
  <c r="F198" i="11"/>
  <c r="G197" i="11"/>
  <c r="L197" i="11" s="1"/>
  <c r="L473" i="9"/>
  <c r="G474" i="9"/>
  <c r="L399" i="9"/>
  <c r="G400" i="9"/>
  <c r="L242" i="11"/>
  <c r="G243" i="11"/>
  <c r="L529" i="9"/>
  <c r="G530" i="9"/>
  <c r="L530" i="9" s="1"/>
  <c r="H34" i="9" s="1"/>
  <c r="L233" i="11"/>
  <c r="G234" i="11"/>
  <c r="F260" i="11" l="1"/>
  <c r="G259" i="11"/>
  <c r="L259" i="11" s="1"/>
  <c r="H40" i="11" s="1"/>
  <c r="L269" i="9"/>
  <c r="G270" i="9"/>
  <c r="L474" i="9"/>
  <c r="G475" i="9"/>
  <c r="L234" i="11"/>
  <c r="G235" i="11"/>
  <c r="L235" i="11" s="1"/>
  <c r="F296" i="11"/>
  <c r="F297" i="11" s="1"/>
  <c r="G295" i="11"/>
  <c r="G198" i="11"/>
  <c r="L198" i="11" s="1"/>
  <c r="F199" i="11"/>
  <c r="L254" i="9"/>
  <c r="G255" i="9"/>
  <c r="L243" i="11"/>
  <c r="G244" i="11"/>
  <c r="L400" i="9"/>
  <c r="G401" i="9"/>
  <c r="F261" i="11" l="1"/>
  <c r="G260" i="11"/>
  <c r="L260" i="11" s="1"/>
  <c r="L270" i="9"/>
  <c r="G271" i="9"/>
  <c r="L401" i="9"/>
  <c r="G402" i="9"/>
  <c r="L295" i="11"/>
  <c r="H27" i="11" s="1"/>
  <c r="G296" i="11"/>
  <c r="L296" i="11" s="1"/>
  <c r="H35" i="11" s="1"/>
  <c r="L244" i="11"/>
  <c r="G245" i="11"/>
  <c r="F298" i="11"/>
  <c r="G297" i="11"/>
  <c r="L297" i="11" s="1"/>
  <c r="L475" i="9"/>
  <c r="G476" i="9"/>
  <c r="F200" i="11"/>
  <c r="F201" i="11" s="1"/>
  <c r="F202" i="11" s="1"/>
  <c r="F203" i="11" s="1"/>
  <c r="F204" i="11" s="1"/>
  <c r="F205" i="11" s="1"/>
  <c r="G199" i="11"/>
  <c r="L255" i="9"/>
  <c r="G256" i="9"/>
  <c r="G261" i="11" l="1"/>
  <c r="L261" i="11" s="1"/>
  <c r="F262" i="11"/>
  <c r="L271" i="9"/>
  <c r="G272" i="9"/>
  <c r="L402" i="9"/>
  <c r="G403" i="9"/>
  <c r="L199" i="11"/>
  <c r="G200" i="11"/>
  <c r="F299" i="11"/>
  <c r="G298" i="11"/>
  <c r="L298" i="11" s="1"/>
  <c r="L245" i="11"/>
  <c r="G246" i="11"/>
  <c r="L246" i="11" s="1"/>
  <c r="L256" i="9"/>
  <c r="G257" i="9"/>
  <c r="L257" i="9" s="1"/>
  <c r="F206" i="11"/>
  <c r="F207" i="11" s="1"/>
  <c r="G205" i="11"/>
  <c r="L476" i="9"/>
  <c r="G477" i="9"/>
  <c r="H17" i="11" l="1"/>
  <c r="G262" i="11"/>
  <c r="L262" i="11" s="1"/>
  <c r="F263" i="11"/>
  <c r="L272" i="9"/>
  <c r="G273" i="9"/>
  <c r="L205" i="11"/>
  <c r="G206" i="11"/>
  <c r="L477" i="9"/>
  <c r="G478" i="9"/>
  <c r="F300" i="11"/>
  <c r="G299" i="11"/>
  <c r="L299" i="11" s="1"/>
  <c r="G201" i="11"/>
  <c r="L200" i="11"/>
  <c r="L403" i="9"/>
  <c r="G404" i="9"/>
  <c r="G263" i="11" l="1"/>
  <c r="L263" i="11" s="1"/>
  <c r="H41" i="11" s="1"/>
  <c r="F264" i="11"/>
  <c r="L273" i="9"/>
  <c r="G274" i="9"/>
  <c r="F301" i="11"/>
  <c r="G300" i="11"/>
  <c r="L300" i="11" s="1"/>
  <c r="L478" i="9"/>
  <c r="G479" i="9"/>
  <c r="L201" i="11"/>
  <c r="G202" i="11"/>
  <c r="L404" i="9"/>
  <c r="G405" i="9"/>
  <c r="G207" i="11"/>
  <c r="L207" i="11" s="1"/>
  <c r="L206" i="11"/>
  <c r="F265" i="11" l="1"/>
  <c r="G264" i="11"/>
  <c r="L264" i="11" s="1"/>
  <c r="L274" i="9"/>
  <c r="G275" i="9"/>
  <c r="L405" i="9"/>
  <c r="G406" i="9"/>
  <c r="L202" i="11"/>
  <c r="G203" i="11"/>
  <c r="L479" i="9"/>
  <c r="G480" i="9"/>
  <c r="F302" i="11"/>
  <c r="G301" i="11"/>
  <c r="L301" i="11" s="1"/>
  <c r="G265" i="11" l="1"/>
  <c r="L265" i="11" s="1"/>
  <c r="F266" i="11"/>
  <c r="L275" i="9"/>
  <c r="G276" i="9"/>
  <c r="L203" i="11"/>
  <c r="G204" i="11"/>
  <c r="L204" i="11" s="1"/>
  <c r="F303" i="11"/>
  <c r="G302" i="11"/>
  <c r="L302" i="11" s="1"/>
  <c r="H18" i="11" s="1"/>
  <c r="L480" i="9"/>
  <c r="G481" i="9"/>
  <c r="L406" i="9"/>
  <c r="G407" i="9"/>
  <c r="F267" i="11" l="1"/>
  <c r="G266" i="11"/>
  <c r="L266" i="11" s="1"/>
  <c r="H15" i="11" s="1"/>
  <c r="G277" i="9"/>
  <c r="L276" i="9"/>
  <c r="L481" i="9"/>
  <c r="G482" i="9"/>
  <c r="L407" i="9"/>
  <c r="G408" i="9"/>
  <c r="F304" i="11"/>
  <c r="G303" i="11"/>
  <c r="L303" i="11" s="1"/>
  <c r="G267" i="11" l="1"/>
  <c r="L267" i="11" s="1"/>
  <c r="F268" i="11"/>
  <c r="L277" i="9"/>
  <c r="G278" i="9"/>
  <c r="L408" i="9"/>
  <c r="G409" i="9"/>
  <c r="F305" i="11"/>
  <c r="G304" i="11"/>
  <c r="L304" i="11" s="1"/>
  <c r="L482" i="9"/>
  <c r="G483" i="9"/>
  <c r="G268" i="11" l="1"/>
  <c r="L268" i="11" s="1"/>
  <c r="F269" i="11"/>
  <c r="L278" i="9"/>
  <c r="G279" i="9"/>
  <c r="F306" i="11"/>
  <c r="G305" i="11"/>
  <c r="L305" i="11" s="1"/>
  <c r="L483" i="9"/>
  <c r="G484" i="9"/>
  <c r="L409" i="9"/>
  <c r="G410" i="9"/>
  <c r="F270" i="11" l="1"/>
  <c r="G269" i="11"/>
  <c r="L269" i="11" s="1"/>
  <c r="L279" i="9"/>
  <c r="G280" i="9"/>
  <c r="L484" i="9"/>
  <c r="G485" i="9"/>
  <c r="L410" i="9"/>
  <c r="G411" i="9"/>
  <c r="L411" i="9" s="1"/>
  <c r="F307" i="11"/>
  <c r="G306" i="11"/>
  <c r="L306" i="11" s="1"/>
  <c r="H23" i="11" s="1"/>
  <c r="F271" i="11" l="1"/>
  <c r="G270" i="11"/>
  <c r="L270" i="11" s="1"/>
  <c r="L280" i="9"/>
  <c r="G281" i="9"/>
  <c r="F308" i="11"/>
  <c r="G307" i="11"/>
  <c r="L307" i="11" s="1"/>
  <c r="L485" i="9"/>
  <c r="G486" i="9"/>
  <c r="F272" i="11" l="1"/>
  <c r="G271" i="11"/>
  <c r="L271" i="11" s="1"/>
  <c r="H29" i="11" s="1"/>
  <c r="L281" i="9"/>
  <c r="G282" i="9"/>
  <c r="F309" i="11"/>
  <c r="G308" i="11"/>
  <c r="L308" i="11" s="1"/>
  <c r="H28" i="11" s="1"/>
  <c r="L486" i="9"/>
  <c r="G487" i="9"/>
  <c r="G272" i="11" l="1"/>
  <c r="L272" i="11" s="1"/>
  <c r="H22" i="11" s="1"/>
  <c r="F273" i="11"/>
  <c r="L282" i="9"/>
  <c r="G283" i="9"/>
  <c r="L487" i="9"/>
  <c r="G488" i="9"/>
  <c r="F310" i="11"/>
  <c r="G309" i="11"/>
  <c r="L309" i="11" s="1"/>
  <c r="F274" i="11" l="1"/>
  <c r="G273" i="11"/>
  <c r="L273" i="11" s="1"/>
  <c r="L283" i="9"/>
  <c r="G284" i="9"/>
  <c r="L488" i="9"/>
  <c r="G489" i="9"/>
  <c r="F311" i="11"/>
  <c r="G310" i="11"/>
  <c r="L310" i="11" s="1"/>
  <c r="F275" i="11" l="1"/>
  <c r="G274" i="11"/>
  <c r="L274" i="11" s="1"/>
  <c r="H39" i="11" s="1"/>
  <c r="G285" i="9"/>
  <c r="L284" i="9"/>
  <c r="F312" i="11"/>
  <c r="G311" i="11"/>
  <c r="L311" i="11" s="1"/>
  <c r="L489" i="9"/>
  <c r="G490" i="9"/>
  <c r="G275" i="11" l="1"/>
  <c r="L275" i="11" s="1"/>
  <c r="F276" i="11"/>
  <c r="G286" i="9"/>
  <c r="L285" i="9"/>
  <c r="L490" i="9"/>
  <c r="G491" i="9"/>
  <c r="F313" i="11"/>
  <c r="G312" i="11"/>
  <c r="L312" i="11" s="1"/>
  <c r="F277" i="11" l="1"/>
  <c r="G276" i="11"/>
  <c r="L276" i="11" s="1"/>
  <c r="L286" i="9"/>
  <c r="G287" i="9"/>
  <c r="F314" i="11"/>
  <c r="G313" i="11"/>
  <c r="L313" i="11" s="1"/>
  <c r="L491" i="9"/>
  <c r="G492" i="9"/>
  <c r="L492" i="9" s="1"/>
  <c r="F278" i="11" l="1"/>
  <c r="G277" i="11"/>
  <c r="L277" i="11" s="1"/>
  <c r="L287" i="9"/>
  <c r="G288" i="9"/>
  <c r="F315" i="11"/>
  <c r="F316" i="11" s="1"/>
  <c r="F317" i="11" s="1"/>
  <c r="F318" i="11" s="1"/>
  <c r="F319" i="11" s="1"/>
  <c r="F320" i="11" s="1"/>
  <c r="F321" i="11" s="1"/>
  <c r="F322" i="11" s="1"/>
  <c r="G314" i="11"/>
  <c r="F279" i="11" l="1"/>
  <c r="F280" i="11" s="1"/>
  <c r="G278" i="11"/>
  <c r="G289" i="9"/>
  <c r="L288" i="9"/>
  <c r="L314" i="11"/>
  <c r="G315" i="11"/>
  <c r="L278" i="11" l="1"/>
  <c r="H42" i="11" s="1"/>
  <c r="G279" i="11"/>
  <c r="L279" i="11" s="1"/>
  <c r="H48" i="11" s="1"/>
  <c r="G280" i="11"/>
  <c r="L280" i="11" s="1"/>
  <c r="F281" i="11"/>
  <c r="L289" i="9"/>
  <c r="G290" i="9"/>
  <c r="L315" i="11"/>
  <c r="G316" i="11"/>
  <c r="G281" i="11" l="1"/>
  <c r="F282" i="11"/>
  <c r="F283" i="11" s="1"/>
  <c r="G291" i="9"/>
  <c r="L290" i="9"/>
  <c r="L316" i="11"/>
  <c r="G317" i="11"/>
  <c r="L281" i="11" l="1"/>
  <c r="G282" i="11"/>
  <c r="L291" i="9"/>
  <c r="G292" i="9"/>
  <c r="L317" i="11"/>
  <c r="G318" i="11"/>
  <c r="G283" i="11" l="1"/>
  <c r="L283" i="11" s="1"/>
  <c r="L282" i="11"/>
  <c r="G293" i="9"/>
  <c r="L292" i="9"/>
  <c r="L318" i="11"/>
  <c r="G319" i="11"/>
  <c r="G294" i="9" l="1"/>
  <c r="L293" i="9"/>
  <c r="L319" i="11"/>
  <c r="G320" i="11"/>
  <c r="G295" i="9" l="1"/>
  <c r="L295" i="9" s="1"/>
  <c r="L294" i="9"/>
  <c r="L320" i="11"/>
  <c r="G321" i="11"/>
  <c r="L321" i="11" l="1"/>
  <c r="G322" i="11"/>
  <c r="L322" i="11" s="1"/>
  <c r="H24" i="11" l="1"/>
  <c r="H30" i="11"/>
  <c r="H20" i="11"/>
  <c r="H33" i="11"/>
  <c r="H16" i="11"/>
  <c r="H31" i="11"/>
  <c r="H21" i="11"/>
  <c r="H14" i="11"/>
  <c r="H25" i="11"/>
  <c r="H19" i="11"/>
  <c r="H32" i="11"/>
  <c r="H37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<sst xmlns="http://schemas.openxmlformats.org/spreadsheetml/2006/main" count="4694" uniqueCount="316">
  <si>
    <t>Top</t>
  </si>
  <si>
    <t>Have bowled in more than 5 matches</t>
  </si>
  <si>
    <t xml:space="preserve">Hurdle </t>
  </si>
  <si>
    <t>Count</t>
  </si>
  <si>
    <t>MOST NUMBER OF OVERS BOWLED</t>
  </si>
  <si>
    <t>MOST NUMBER OF WICKETS</t>
  </si>
  <si>
    <t>BEST AVERAGE</t>
  </si>
  <si>
    <t>BEST STRIKE RATE</t>
  </si>
  <si>
    <t>BEST ECONOMY</t>
  </si>
  <si>
    <t>MOST NUMBER OF RUNS</t>
  </si>
  <si>
    <t>HIGHEST RUNS</t>
  </si>
  <si>
    <t>Rank</t>
  </si>
  <si>
    <t>NAME</t>
  </si>
  <si>
    <t>RUNS</t>
  </si>
  <si>
    <t>AVERAGE</t>
  </si>
  <si>
    <t>MOST NUMBER OF FOURS</t>
  </si>
  <si>
    <t>MOST NUMBER OF 100s</t>
  </si>
  <si>
    <t>FOURS</t>
  </si>
  <si>
    <t>STRIKE RATE</t>
  </si>
  <si>
    <t>100s</t>
  </si>
  <si>
    <t>None</t>
  </si>
  <si>
    <t>MOST NUMBER OF SIXES</t>
  </si>
  <si>
    <t>MOST NUMBER OF NOT OUTS</t>
  </si>
  <si>
    <t>MOST NUMBER OF 50s</t>
  </si>
  <si>
    <t>SIXES</t>
  </si>
  <si>
    <t>NOT OUTS</t>
  </si>
  <si>
    <t>50s</t>
  </si>
  <si>
    <t>Danish</t>
  </si>
  <si>
    <t>Muzzamil</t>
  </si>
  <si>
    <t>Shahmeer</t>
  </si>
  <si>
    <t>FLAMES CC</t>
  </si>
  <si>
    <t>20 OVERS</t>
  </si>
  <si>
    <t>SQUAD</t>
  </si>
  <si>
    <t>No.</t>
  </si>
  <si>
    <t>Name</t>
  </si>
  <si>
    <t>Shirt No.</t>
  </si>
  <si>
    <t>Contact Number</t>
  </si>
  <si>
    <t>CNIC</t>
  </si>
  <si>
    <t>Car/Bike No.</t>
  </si>
  <si>
    <t>Batting Style</t>
  </si>
  <si>
    <t>Batting Position</t>
  </si>
  <si>
    <t>Bowling Style</t>
  </si>
  <si>
    <t>Fielding Position</t>
  </si>
  <si>
    <t>Abdul Majid</t>
  </si>
  <si>
    <t>0316-1061119</t>
  </si>
  <si>
    <t>45203-1775055-1</t>
  </si>
  <si>
    <t>BRZ-998</t>
  </si>
  <si>
    <t>RHB</t>
  </si>
  <si>
    <t>Opener</t>
  </si>
  <si>
    <t>Right Arm Off Spin</t>
  </si>
  <si>
    <t>Third Man</t>
  </si>
  <si>
    <t xml:space="preserve">Hassaan Ahmed </t>
  </si>
  <si>
    <t>0336-2344551</t>
  </si>
  <si>
    <t>42201-8135868-3</t>
  </si>
  <si>
    <t>BPB-756</t>
  </si>
  <si>
    <t>-</t>
  </si>
  <si>
    <t>Short Mid-Wicket</t>
  </si>
  <si>
    <t>Syed Abdal Haider Baqri</t>
  </si>
  <si>
    <t>0341-2172024</t>
  </si>
  <si>
    <t>42000-6097715-9</t>
  </si>
  <si>
    <t>Long Off</t>
  </si>
  <si>
    <t>Muhammad Bilal Shaikh</t>
  </si>
  <si>
    <t>03</t>
  </si>
  <si>
    <t>0332-3420388</t>
  </si>
  <si>
    <t xml:space="preserve">42301-3858082-5 </t>
  </si>
  <si>
    <t>CQ-0850 / BVX - 705</t>
  </si>
  <si>
    <t>Middle Order</t>
  </si>
  <si>
    <t>Fine Leg</t>
  </si>
  <si>
    <t>Bilal Taak</t>
  </si>
  <si>
    <t>0331-0261244</t>
  </si>
  <si>
    <t>Wicket Keeper</t>
  </si>
  <si>
    <t>Shahmeer Patel</t>
  </si>
  <si>
    <t>0304-2198382</t>
  </si>
  <si>
    <t>42201-5568158-3</t>
  </si>
  <si>
    <t>BKV-422</t>
  </si>
  <si>
    <t>LHB</t>
  </si>
  <si>
    <t>Left Arm Medium Pacer</t>
  </si>
  <si>
    <t>Long On</t>
  </si>
  <si>
    <t>Mirza Muhammad Sufyan Baig</t>
  </si>
  <si>
    <t>0336-2119073</t>
  </si>
  <si>
    <t>42501-4906609-1</t>
  </si>
  <si>
    <t>BPT-732</t>
  </si>
  <si>
    <t>Right Arm Off/Leg Spin</t>
  </si>
  <si>
    <t>Extra Cover</t>
  </si>
  <si>
    <t>Huzaifa Ali Abidi</t>
  </si>
  <si>
    <t>0313-3522493</t>
  </si>
  <si>
    <t>Cover</t>
  </si>
  <si>
    <t>Danish Ahmed</t>
  </si>
  <si>
    <t>0340-8686907</t>
  </si>
  <si>
    <t>42501-8681552-9</t>
  </si>
  <si>
    <t>KIN-1579</t>
  </si>
  <si>
    <t>Right Arm Medium Pacer</t>
  </si>
  <si>
    <t>Mid Wicket</t>
  </si>
  <si>
    <t>Muhammad Muzammil Bhaiyat</t>
  </si>
  <si>
    <t>0311-1773797</t>
  </si>
  <si>
    <t>42000-5662503-1</t>
  </si>
  <si>
    <t>AJU-573 / BMK-844</t>
  </si>
  <si>
    <t>Point</t>
  </si>
  <si>
    <t>Imran</t>
  </si>
  <si>
    <t>54400 8583767 5</t>
  </si>
  <si>
    <t>AWL-647 / KLO-0330</t>
  </si>
  <si>
    <t>Zain Hassan</t>
  </si>
  <si>
    <t>0330-2578625</t>
  </si>
  <si>
    <t>48042-0615435-3</t>
  </si>
  <si>
    <t>BLH-611</t>
  </si>
  <si>
    <t>Nehal Ahmed</t>
  </si>
  <si>
    <t>0332-3201018</t>
  </si>
  <si>
    <t>42201-0565259-3</t>
  </si>
  <si>
    <t> Tail Ender</t>
  </si>
  <si>
    <t>Right Arm Fast</t>
  </si>
  <si>
    <t>Deep Cover</t>
  </si>
  <si>
    <t>Abdur Rehman</t>
  </si>
  <si>
    <t>0343-2657048</t>
  </si>
  <si>
    <t>Syed Numair Haseeb</t>
  </si>
  <si>
    <t>0343-3443988</t>
  </si>
  <si>
    <t>42201-2508365-3</t>
  </si>
  <si>
    <t>Asif</t>
  </si>
  <si>
    <t>45203-6460366-1</t>
  </si>
  <si>
    <t>Asfand</t>
  </si>
  <si>
    <t>Sameer</t>
  </si>
  <si>
    <t>Naqi</t>
  </si>
  <si>
    <t>M. Patel</t>
  </si>
  <si>
    <t>Sumair</t>
  </si>
  <si>
    <t>Emaaz</t>
  </si>
  <si>
    <t>Bilal Mulla</t>
  </si>
  <si>
    <t>Junaid</t>
  </si>
  <si>
    <t>Ahmed</t>
  </si>
  <si>
    <t>Talha</t>
  </si>
  <si>
    <t>Talal</t>
  </si>
  <si>
    <t>Sherjeel</t>
  </si>
  <si>
    <t>Farooq</t>
  </si>
  <si>
    <t>Bilal Mali</t>
  </si>
  <si>
    <t>Zaem</t>
  </si>
  <si>
    <t>Amir Khan</t>
  </si>
  <si>
    <t>Adnan Ali</t>
  </si>
  <si>
    <t>Noman</t>
  </si>
  <si>
    <t>Mustafa</t>
  </si>
  <si>
    <t>Notes</t>
  </si>
  <si>
    <t>Add how batsman got out</t>
  </si>
  <si>
    <t xml:space="preserve">Fieldin catches </t>
  </si>
  <si>
    <t xml:space="preserve">Str and average at each position </t>
  </si>
  <si>
    <t>Most wins on batting first?</t>
  </si>
  <si>
    <t>Win toss win match percentage</t>
  </si>
  <si>
    <t>Allrounder determiner</t>
  </si>
  <si>
    <t>Career best ranking achieved</t>
  </si>
  <si>
    <t>Squad</t>
  </si>
  <si>
    <t>FLAMES - T20 Batsman Ranking</t>
  </si>
  <si>
    <t>Ranking</t>
  </si>
  <si>
    <t>Player</t>
  </si>
  <si>
    <t>Points</t>
  </si>
  <si>
    <t>Abdal</t>
  </si>
  <si>
    <t>Majid</t>
  </si>
  <si>
    <t>Sufyan</t>
  </si>
  <si>
    <t>Numair</t>
  </si>
  <si>
    <t>M.Bilal Shaikh</t>
  </si>
  <si>
    <t>Hassaan</t>
  </si>
  <si>
    <t>Nehal</t>
  </si>
  <si>
    <t>Taak</t>
  </si>
  <si>
    <t>Zain</t>
  </si>
  <si>
    <t>Rehman</t>
  </si>
  <si>
    <t>Huzaifa</t>
  </si>
  <si>
    <t xml:space="preserve"> </t>
  </si>
  <si>
    <t>Values</t>
  </si>
  <si>
    <t>Points Alloted</t>
  </si>
  <si>
    <t>Score</t>
  </si>
  <si>
    <t>Final Score</t>
  </si>
  <si>
    <t xml:space="preserve">Innings Batted </t>
  </si>
  <si>
    <t>Total Matches</t>
  </si>
  <si>
    <t>FLAMES - T20 Bowling Ranking</t>
  </si>
  <si>
    <t/>
  </si>
  <si>
    <t>MOST NUMBER OF WICKETS TAKEN</t>
  </si>
  <si>
    <t>Innings Bowled</t>
  </si>
  <si>
    <t>DASHBOARD</t>
  </si>
  <si>
    <t>Role</t>
  </si>
  <si>
    <t>Year</t>
  </si>
  <si>
    <t>Matches</t>
  </si>
  <si>
    <t>BATTING STATS</t>
  </si>
  <si>
    <t>BOWLING STATS</t>
  </si>
  <si>
    <t>FIELDING STATS</t>
  </si>
  <si>
    <t>Innings</t>
  </si>
  <si>
    <t>Balls</t>
  </si>
  <si>
    <t xml:space="preserve">Runs </t>
  </si>
  <si>
    <t>Average</t>
  </si>
  <si>
    <t>Strike Rate</t>
  </si>
  <si>
    <t>Not Outs</t>
  </si>
  <si>
    <t>HS</t>
  </si>
  <si>
    <t>6s</t>
  </si>
  <si>
    <t>4s</t>
  </si>
  <si>
    <t>Runs-Conc</t>
  </si>
  <si>
    <t>Overs</t>
  </si>
  <si>
    <t>Wickets</t>
  </si>
  <si>
    <t>Economy</t>
  </si>
  <si>
    <t xml:space="preserve">Catches </t>
  </si>
  <si>
    <t>Dropped</t>
  </si>
  <si>
    <t>Stumpings</t>
  </si>
  <si>
    <t>Batsman</t>
  </si>
  <si>
    <t>Allrounder</t>
  </si>
  <si>
    <t>Bowler</t>
  </si>
  <si>
    <t>A. Majid</t>
  </si>
  <si>
    <t>Bilal. S</t>
  </si>
  <si>
    <t>Hassaan Ahmed</t>
  </si>
  <si>
    <t>Muzzi</t>
  </si>
  <si>
    <t>Abdul Rehman</t>
  </si>
  <si>
    <t>Muhammad Patel</t>
  </si>
  <si>
    <t>Sumair Patel</t>
  </si>
  <si>
    <t xml:space="preserve">Ahmed </t>
  </si>
  <si>
    <t>Tashfeen</t>
  </si>
  <si>
    <t>Asad</t>
  </si>
  <si>
    <t>Match Stats - Flames</t>
  </si>
  <si>
    <t>Match Stats - Opposition</t>
  </si>
  <si>
    <t xml:space="preserve">Result </t>
  </si>
  <si>
    <t>Match No.</t>
  </si>
  <si>
    <t>Date</t>
  </si>
  <si>
    <t>Day</t>
  </si>
  <si>
    <t>Team</t>
  </si>
  <si>
    <t>Opposition</t>
  </si>
  <si>
    <t>Captain</t>
  </si>
  <si>
    <t>Venue</t>
  </si>
  <si>
    <t>Batted?</t>
  </si>
  <si>
    <t>Runs-Scored</t>
  </si>
  <si>
    <t>Not Out?</t>
  </si>
  <si>
    <t>Min</t>
  </si>
  <si>
    <t>Bowled?</t>
  </si>
  <si>
    <t>Maiden</t>
  </si>
  <si>
    <t>0s</t>
  </si>
  <si>
    <t>WD</t>
  </si>
  <si>
    <t>NB</t>
  </si>
  <si>
    <t>Bilal</t>
  </si>
  <si>
    <t>Muzzammil</t>
  </si>
  <si>
    <t>A. Rehman</t>
  </si>
  <si>
    <t>Tasfeen</t>
  </si>
  <si>
    <t>Scored</t>
  </si>
  <si>
    <t>Overs Played</t>
  </si>
  <si>
    <t>RR</t>
  </si>
  <si>
    <t>Extras - Wide</t>
  </si>
  <si>
    <t>Extras - NB</t>
  </si>
  <si>
    <t>Extras - B</t>
  </si>
  <si>
    <t>Extras - LB</t>
  </si>
  <si>
    <t>Total - Extras</t>
  </si>
  <si>
    <t>Runs</t>
  </si>
  <si>
    <t>Flames</t>
  </si>
  <si>
    <t>Leo Knight</t>
  </si>
  <si>
    <t>SKBZ</t>
  </si>
  <si>
    <t>Yes</t>
  </si>
  <si>
    <t>No</t>
  </si>
  <si>
    <t>yes</t>
  </si>
  <si>
    <t>Metro Safari</t>
  </si>
  <si>
    <t>Landhi Gymkhana</t>
  </si>
  <si>
    <t>Nazimabad Youngsters</t>
  </si>
  <si>
    <t>Annu Bhai</t>
  </si>
  <si>
    <t>IBA</t>
  </si>
  <si>
    <t>Imran XI</t>
  </si>
  <si>
    <t>Garrison</t>
  </si>
  <si>
    <t>Sledgers</t>
  </si>
  <si>
    <t>Gulshan</t>
  </si>
  <si>
    <t>Friends XI</t>
  </si>
  <si>
    <t xml:space="preserve">Metro B </t>
  </si>
  <si>
    <t>City Warriors</t>
  </si>
  <si>
    <t>Eidgah</t>
  </si>
  <si>
    <t>SUNRISE CRICKET CLUB KARACHI</t>
  </si>
  <si>
    <t>LABAIK SPORTS</t>
  </si>
  <si>
    <t>Eid Gah Cricket Ground</t>
  </si>
  <si>
    <t>AVT ENTERPRISES KARACHI</t>
  </si>
  <si>
    <t>Amazing Stars</t>
  </si>
  <si>
    <t>INFINITY CC KARACHI</t>
  </si>
  <si>
    <t>WINSOME XI KARACHI</t>
  </si>
  <si>
    <t xml:space="preserve">No </t>
  </si>
  <si>
    <t>AZAD CC OWAIS</t>
  </si>
  <si>
    <t>Civil Aviation</t>
  </si>
  <si>
    <t>CLASSIC XI KARACHI</t>
  </si>
  <si>
    <t>Grace Sports (TNVisions)</t>
  </si>
  <si>
    <t>YOUNG CHALLANGERS</t>
  </si>
  <si>
    <t>FD47</t>
  </si>
  <si>
    <t>Labaik Sports</t>
  </si>
  <si>
    <t>Gladiator Cc Waqar</t>
  </si>
  <si>
    <t>Seilani Foods</t>
  </si>
  <si>
    <t>PSMJ TIGERS</t>
  </si>
  <si>
    <t>FIRESIDE XI</t>
  </si>
  <si>
    <t>LEGENDS CC</t>
  </si>
  <si>
    <t>USMAN ENTERPRISE</t>
  </si>
  <si>
    <t xml:space="preserve">Yes </t>
  </si>
  <si>
    <t>YEs</t>
  </si>
  <si>
    <t>GLADIATOR CC</t>
  </si>
  <si>
    <t>GULSHAN STARS CC</t>
  </si>
  <si>
    <t>INFINITY CC</t>
  </si>
  <si>
    <t>STRIKER 11</t>
  </si>
  <si>
    <t>UZ ASSOCIATES</t>
  </si>
  <si>
    <t>ROYAL STRIKERS</t>
  </si>
  <si>
    <t>PAK FLAG STARS</t>
  </si>
  <si>
    <t>Kcca Cricket Ground</t>
  </si>
  <si>
    <t>Karachi Challengers</t>
  </si>
  <si>
    <t>SHAN XI QADIR</t>
  </si>
  <si>
    <t>Spartans</t>
  </si>
  <si>
    <t>Sheikh XI</t>
  </si>
  <si>
    <t>Hamza</t>
  </si>
  <si>
    <t>BLAZING BUSTERS XI</t>
  </si>
  <si>
    <t>Alpha CC</t>
  </si>
  <si>
    <t>PNS Karsaz</t>
  </si>
  <si>
    <t>Cricket Warriors</t>
  </si>
  <si>
    <t>A A ASSOCIATES</t>
  </si>
  <si>
    <t xml:space="preserve">ECONOMY - BOWLING </t>
  </si>
  <si>
    <t>40/50 OVERS</t>
  </si>
  <si>
    <t>Bilal S.</t>
  </si>
  <si>
    <t>Adil</t>
  </si>
  <si>
    <t xml:space="preserve">Flames </t>
  </si>
  <si>
    <t>Bacha 11</t>
  </si>
  <si>
    <t>Country Club</t>
  </si>
  <si>
    <t>W 11</t>
  </si>
  <si>
    <t>Humdard</t>
  </si>
  <si>
    <t>Classic XI</t>
  </si>
  <si>
    <t>Muzzi XI</t>
  </si>
  <si>
    <t>Bilawal Bhutto</t>
  </si>
  <si>
    <t>Serial</t>
  </si>
  <si>
    <t>Played 30 overs against Master Cricket on 30 Jan 2021 . Scorecard pdf on flames group</t>
  </si>
  <si>
    <t>Flames CC (40/50) Overs</t>
  </si>
  <si>
    <t>Munaf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</si>
</sst>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\ ?/6"/>
    <numFmt numFmtId="165" formatCode="[$-409]d\-mmm\-yy;@"/>
    <numFmt numFmtId="166" formatCode="[$-409]mmmm\ d\,\ yyyy;@"/>
    <numFmt numFmtId="167" formatCode="_(* #,##0_);_(* \(#,##0\);_(* &quot;-&quot;??_);_(@_)"/>
    <numFmt numFmtId="168" formatCode="_(* #,##0.0_);_(* \(#,##0.0\);_(* &quot;-&quot;??_);_(@_)"/>
  </numFmts>
  <fonts count="37" x14ac:knownFonts="1">
    <font>
      <sz val="10"/>
      <color rgb="FF000000"/>
      <name val="Arial"/>
    </font>
    <font>
      <b/>
      <sz val="18"/>
      <color theme="1"/>
      <name val="Arial"/>
      <family val="2"/>
    </font>
    <font>
      <sz val="10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8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EYInterstate Light"/>
    </font>
    <font>
      <sz val="10"/>
      <name val="Arial"/>
      <family val="2"/>
    </font>
    <font>
      <b/>
      <sz val="20"/>
      <color theme="1"/>
      <name val="EYInterstate Light"/>
    </font>
    <font>
      <b/>
      <sz val="14"/>
      <color theme="1"/>
      <name val="Arial"/>
      <family val="2"/>
    </font>
    <font>
      <b/>
      <sz val="12"/>
      <color theme="1"/>
      <name val="Arial"/>
      <family val="2"/>
      <scheme val="minor"/>
    </font>
    <font>
      <sz val="16"/>
      <color rgb="FF000000"/>
      <name val="Arial"/>
      <family val="2"/>
    </font>
    <font>
      <b/>
      <u val="singleAccounting"/>
      <sz val="16"/>
      <color theme="1"/>
      <name val="Arial"/>
      <family val="2"/>
      <scheme val="major"/>
    </font>
    <font>
      <b/>
      <sz val="16"/>
      <color theme="2"/>
      <name val="Arial"/>
      <family val="2"/>
      <scheme val="minor"/>
    </font>
    <font>
      <b/>
      <i/>
      <u/>
      <sz val="10"/>
      <color rgb="FFFF0000"/>
      <name val="Arial"/>
      <family val="2"/>
    </font>
    <font>
      <sz val="12"/>
      <color theme="1"/>
      <name val="EYInterstate Light"/>
    </font>
    <font>
      <sz val="10"/>
      <color theme="0"/>
      <name val="Arial"/>
      <family val="2"/>
    </font>
    <font>
      <sz val="24"/>
      <color theme="1"/>
      <name val="EYInterstate Light"/>
    </font>
    <font>
      <b/>
      <sz val="24"/>
      <color theme="2"/>
      <name val="EYInterstate Light"/>
    </font>
    <font>
      <b/>
      <u/>
      <sz val="12"/>
      <color theme="2"/>
      <name val="Arial"/>
      <family val="2"/>
    </font>
    <font>
      <sz val="16"/>
      <name val="Arial"/>
      <family val="2"/>
    </font>
    <font>
      <b/>
      <u val="singleAccounting"/>
      <sz val="16"/>
      <name val="Arial"/>
      <family val="2"/>
      <scheme val="major"/>
    </font>
    <font>
      <b/>
      <sz val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b/>
      <sz val="12"/>
      <name val="Arial"/>
      <family val="2"/>
    </font>
    <font>
      <b/>
      <sz val="12"/>
      <color rgb="FF000000"/>
      <name val="Arial"/>
      <family val="2"/>
    </font>
    <font>
      <b/>
      <sz val="11"/>
      <color theme="4" tint="-0.499984740745262"/>
      <name val="Arial"/>
      <family val="2"/>
    </font>
    <font>
      <b/>
      <sz val="10"/>
      <color rgb="FF000000"/>
      <name val="Arial"/>
      <family val="2"/>
    </font>
    <font>
      <sz val="12"/>
      <name val="EYInterstate Light"/>
    </font>
    <font>
      <sz val="10"/>
      <name val="EYInterstate Light"/>
    </font>
    <font>
      <sz val="10"/>
      <color rgb="FFFF0000"/>
      <name val="Arial"/>
      <family val="2"/>
    </font>
    <font>
      <b/>
      <sz val="11"/>
      <color theme="1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93C47D"/>
        <bgColor rgb="FF93C47D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0" fontId="9" fillId="0" borderId="0"/>
    <xf numFmtId="9" fontId="25" fillId="0" borderId="0" applyFont="0" applyFill="0" applyBorder="0" applyAlignment="0" applyProtection="0"/>
  </cellStyleXfs>
  <cellXfs count="2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5" fillId="0" borderId="11" xfId="0" applyFont="1" applyBorder="1"/>
    <xf numFmtId="0" fontId="5" fillId="0" borderId="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2" fontId="5" fillId="2" borderId="2" xfId="0" applyNumberFormat="1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164" fontId="5" fillId="3" borderId="2" xfId="0" applyNumberFormat="1" applyFont="1" applyFill="1" applyBorder="1" applyAlignment="1">
      <alignment horizontal="center"/>
    </xf>
    <xf numFmtId="2" fontId="5" fillId="3" borderId="0" xfId="0" applyNumberFormat="1" applyFont="1" applyFill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2" fontId="5" fillId="3" borderId="5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0" borderId="12" xfId="0" applyFont="1" applyBorder="1"/>
    <xf numFmtId="0" fontId="5" fillId="0" borderId="4" xfId="0" applyFont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2" fontId="5" fillId="2" borderId="0" xfId="0" applyNumberFormat="1" applyFont="1" applyFill="1" applyAlignment="1">
      <alignment horizontal="center"/>
    </xf>
    <xf numFmtId="0" fontId="5" fillId="3" borderId="4" xfId="0" applyFont="1" applyFill="1" applyBorder="1" applyAlignment="1">
      <alignment horizontal="center"/>
    </xf>
    <xf numFmtId="164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0" borderId="9" xfId="0" applyFont="1" applyBorder="1"/>
    <xf numFmtId="0" fontId="5" fillId="0" borderId="9" xfId="0" applyFont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2" fontId="5" fillId="2" borderId="8" xfId="0" applyNumberFormat="1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164" fontId="5" fillId="3" borderId="8" xfId="0" applyNumberFormat="1" applyFont="1" applyFill="1" applyBorder="1" applyAlignment="1">
      <alignment horizontal="center"/>
    </xf>
    <xf numFmtId="2" fontId="5" fillId="3" borderId="8" xfId="0" applyNumberFormat="1" applyFont="1" applyFill="1" applyBorder="1" applyAlignment="1">
      <alignment horizontal="center"/>
    </xf>
    <xf numFmtId="2" fontId="5" fillId="3" borderId="7" xfId="0" applyNumberFormat="1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0" borderId="0" xfId="0" applyFont="1"/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5" xfId="0" applyFont="1" applyBorder="1"/>
    <xf numFmtId="0" fontId="5" fillId="0" borderId="4" xfId="0" applyFont="1" applyBorder="1"/>
    <xf numFmtId="0" fontId="1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43" fontId="0" fillId="0" borderId="0" xfId="1" applyFont="1" applyAlignment="1">
      <alignment vertical="center"/>
    </xf>
    <xf numFmtId="165" fontId="0" fillId="0" borderId="0" xfId="1" applyNumberFormat="1" applyFont="1" applyAlignment="1">
      <alignment vertical="center"/>
    </xf>
    <xf numFmtId="0" fontId="8" fillId="0" borderId="0" xfId="0" applyFont="1" applyAlignment="1">
      <alignment horizontal="center" vertical="center"/>
    </xf>
    <xf numFmtId="0" fontId="4" fillId="2" borderId="15" xfId="0" applyFont="1" applyFill="1" applyBorder="1" applyAlignment="1">
      <alignment horizontal="center"/>
    </xf>
    <xf numFmtId="167" fontId="15" fillId="6" borderId="0" xfId="1" applyNumberFormat="1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43" fontId="15" fillId="6" borderId="0" xfId="1" applyFont="1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7" fillId="0" borderId="0" xfId="0" applyFont="1"/>
    <xf numFmtId="0" fontId="15" fillId="6" borderId="0" xfId="1" applyNumberFormat="1" applyFont="1" applyFill="1" applyAlignment="1">
      <alignment horizontal="center" vertical="center"/>
    </xf>
    <xf numFmtId="0" fontId="10" fillId="5" borderId="19" xfId="2" applyFont="1" applyFill="1" applyBorder="1" applyAlignment="1" applyProtection="1">
      <alignment horizontal="center" vertical="center" wrapText="1"/>
      <protection locked="0"/>
    </xf>
    <xf numFmtId="0" fontId="10" fillId="5" borderId="24" xfId="2" applyFont="1" applyFill="1" applyBorder="1" applyAlignment="1" applyProtection="1">
      <alignment horizontal="center" vertical="center" wrapText="1"/>
      <protection locked="0"/>
    </xf>
    <xf numFmtId="0" fontId="10" fillId="0" borderId="0" xfId="2" applyFont="1" applyAlignment="1" applyProtection="1">
      <alignment horizontal="center" vertical="center" wrapText="1"/>
      <protection locked="0"/>
    </xf>
    <xf numFmtId="166" fontId="10" fillId="0" borderId="0" xfId="2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>
      <alignment horizontal="center" vertical="center"/>
    </xf>
    <xf numFmtId="166" fontId="10" fillId="5" borderId="0" xfId="2" applyNumberFormat="1" applyFont="1" applyFill="1" applyAlignment="1" applyProtection="1">
      <alignment horizontal="center" vertical="center" wrapText="1"/>
      <protection locked="0"/>
    </xf>
    <xf numFmtId="0" fontId="17" fillId="0" borderId="0" xfId="0" applyFont="1" applyAlignment="1">
      <alignment horizontal="left" vertical="center"/>
    </xf>
    <xf numFmtId="0" fontId="18" fillId="0" borderId="0" xfId="0" applyFont="1"/>
    <xf numFmtId="0" fontId="19" fillId="0" borderId="36" xfId="0" applyFont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2" fillId="0" borderId="0" xfId="0" applyFont="1"/>
    <xf numFmtId="0" fontId="22" fillId="0" borderId="0" xfId="0" applyFont="1"/>
    <xf numFmtId="167" fontId="22" fillId="0" borderId="0" xfId="1" applyNumberFormat="1" applyFont="1" applyAlignment="1"/>
    <xf numFmtId="167" fontId="2" fillId="0" borderId="0" xfId="1" applyNumberFormat="1" applyFont="1" applyAlignment="1"/>
    <xf numFmtId="2" fontId="2" fillId="0" borderId="0" xfId="0" applyNumberFormat="1" applyFont="1"/>
    <xf numFmtId="167" fontId="2" fillId="0" borderId="0" xfId="0" applyNumberFormat="1" applyFont="1"/>
    <xf numFmtId="0" fontId="0" fillId="0" borderId="0" xfId="0" applyAlignment="1">
      <alignment horizontal="center"/>
    </xf>
    <xf numFmtId="0" fontId="24" fillId="0" borderId="0" xfId="0" applyFont="1" applyAlignment="1">
      <alignment horizontal="center" vertical="center"/>
    </xf>
    <xf numFmtId="0" fontId="26" fillId="0" borderId="0" xfId="0" applyFont="1"/>
    <xf numFmtId="0" fontId="28" fillId="0" borderId="0" xfId="0" applyFont="1"/>
    <xf numFmtId="0" fontId="29" fillId="9" borderId="37" xfId="0" applyFont="1" applyFill="1" applyBorder="1" applyAlignment="1">
      <alignment horizontal="center" vertical="center"/>
    </xf>
    <xf numFmtId="0" fontId="29" fillId="9" borderId="38" xfId="0" applyFont="1" applyFill="1" applyBorder="1" applyAlignment="1">
      <alignment horizontal="center" vertical="center"/>
    </xf>
    <xf numFmtId="0" fontId="29" fillId="9" borderId="39" xfId="0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9" fontId="29" fillId="9" borderId="38" xfId="3" applyFont="1" applyFill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27" fillId="0" borderId="29" xfId="0" applyFont="1" applyBorder="1" applyAlignment="1">
      <alignment horizontal="center"/>
    </xf>
    <xf numFmtId="0" fontId="31" fillId="0" borderId="27" xfId="0" applyFont="1" applyBorder="1" applyAlignment="1">
      <alignment horizontal="center"/>
    </xf>
    <xf numFmtId="0" fontId="31" fillId="0" borderId="28" xfId="0" applyFont="1" applyBorder="1" applyAlignment="1">
      <alignment horizontal="center"/>
    </xf>
    <xf numFmtId="0" fontId="31" fillId="0" borderId="16" xfId="0" applyFont="1" applyBorder="1" applyAlignment="1">
      <alignment horizontal="center"/>
    </xf>
    <xf numFmtId="0" fontId="31" fillId="0" borderId="30" xfId="0" applyFont="1" applyBorder="1" applyAlignment="1">
      <alignment horizontal="center"/>
    </xf>
    <xf numFmtId="0" fontId="31" fillId="0" borderId="16" xfId="0" quotePrefix="1" applyFont="1" applyBorder="1" applyAlignment="1">
      <alignment horizontal="center"/>
    </xf>
    <xf numFmtId="0" fontId="31" fillId="0" borderId="32" xfId="0" applyFont="1" applyBorder="1" applyAlignment="1">
      <alignment horizontal="center"/>
    </xf>
    <xf numFmtId="0" fontId="31" fillId="0" borderId="33" xfId="0" applyFont="1" applyBorder="1" applyAlignment="1">
      <alignment horizontal="center"/>
    </xf>
    <xf numFmtId="0" fontId="31" fillId="0" borderId="26" xfId="0" applyFont="1" applyBorder="1" applyAlignment="1">
      <alignment horizontal="center"/>
    </xf>
    <xf numFmtId="0" fontId="31" fillId="0" borderId="27" xfId="0" applyFont="1" applyBorder="1" applyAlignment="1">
      <alignment horizontal="center" vertical="center"/>
    </xf>
    <xf numFmtId="0" fontId="31" fillId="0" borderId="29" xfId="0" applyFont="1" applyBorder="1" applyAlignment="1">
      <alignment horizontal="center"/>
    </xf>
    <xf numFmtId="0" fontId="31" fillId="0" borderId="16" xfId="0" applyFont="1" applyBorder="1" applyAlignment="1">
      <alignment horizontal="center" vertical="center"/>
    </xf>
    <xf numFmtId="0" fontId="31" fillId="0" borderId="31" xfId="0" applyFont="1" applyBorder="1" applyAlignment="1">
      <alignment horizontal="center"/>
    </xf>
    <xf numFmtId="0" fontId="31" fillId="0" borderId="32" xfId="0" applyFont="1" applyBorder="1" applyAlignment="1">
      <alignment horizontal="center" vertical="center"/>
    </xf>
    <xf numFmtId="15" fontId="5" fillId="0" borderId="5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43" fontId="0" fillId="0" borderId="0" xfId="1" applyFont="1" applyAlignment="1"/>
    <xf numFmtId="0" fontId="4" fillId="0" borderId="12" xfId="0" applyFont="1" applyBorder="1" applyAlignment="1">
      <alignment horizontal="center"/>
    </xf>
    <xf numFmtId="43" fontId="5" fillId="0" borderId="0" xfId="1" applyFont="1" applyAlignment="1">
      <alignment horizontal="center"/>
    </xf>
    <xf numFmtId="167" fontId="5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5" fillId="0" borderId="0" xfId="1" applyNumberFormat="1" applyFont="1" applyBorder="1" applyAlignment="1">
      <alignment horizontal="center"/>
    </xf>
    <xf numFmtId="0" fontId="0" fillId="0" borderId="12" xfId="0" applyBorder="1"/>
    <xf numFmtId="43" fontId="2" fillId="0" borderId="0" xfId="1" applyFont="1" applyAlignment="1">
      <alignment vertical="center"/>
    </xf>
    <xf numFmtId="0" fontId="33" fillId="0" borderId="0" xfId="0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31" fillId="0" borderId="17" xfId="0" applyFont="1" applyBorder="1" applyAlignment="1">
      <alignment horizontal="center"/>
    </xf>
    <xf numFmtId="0" fontId="31" fillId="0" borderId="41" xfId="0" applyFont="1" applyBorder="1" applyAlignment="1">
      <alignment horizontal="center"/>
    </xf>
    <xf numFmtId="0" fontId="31" fillId="0" borderId="40" xfId="0" applyFont="1" applyBorder="1" applyAlignment="1">
      <alignment horizontal="center"/>
    </xf>
    <xf numFmtId="0" fontId="31" fillId="0" borderId="17" xfId="0" applyFont="1" applyBorder="1" applyAlignment="1">
      <alignment horizontal="center" vertical="center"/>
    </xf>
    <xf numFmtId="0" fontId="4" fillId="10" borderId="10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0" borderId="4" xfId="0" applyFont="1" applyFill="1" applyBorder="1"/>
    <xf numFmtId="168" fontId="5" fillId="3" borderId="2" xfId="1" applyNumberFormat="1" applyFont="1" applyFill="1" applyBorder="1" applyAlignment="1">
      <alignment horizontal="center"/>
    </xf>
    <xf numFmtId="168" fontId="5" fillId="3" borderId="0" xfId="1" applyNumberFormat="1" applyFont="1" applyFill="1" applyAlignment="1">
      <alignment horizontal="center"/>
    </xf>
    <xf numFmtId="0" fontId="35" fillId="0" borderId="0" xfId="0" applyFont="1"/>
    <xf numFmtId="15" fontId="5" fillId="11" borderId="5" xfId="0" applyNumberFormat="1" applyFont="1" applyFill="1" applyBorder="1" applyAlignment="1">
      <alignment horizontal="center"/>
    </xf>
    <xf numFmtId="167" fontId="0" fillId="0" borderId="0" xfId="1" applyNumberFormat="1" applyFont="1"/>
    <xf numFmtId="15" fontId="0" fillId="0" borderId="0" xfId="0" applyNumberFormat="1"/>
    <xf numFmtId="0" fontId="36" fillId="0" borderId="0" xfId="0" applyFont="1" applyAlignment="1">
      <alignment horizontal="center"/>
    </xf>
    <xf numFmtId="0" fontId="32" fillId="0" borderId="0" xfId="0" applyFont="1"/>
    <xf numFmtId="15" fontId="0" fillId="12" borderId="0" xfId="0" applyNumberFormat="1" applyFill="1"/>
    <xf numFmtId="15" fontId="35" fillId="12" borderId="0" xfId="0" applyNumberFormat="1" applyFont="1" applyFill="1"/>
    <xf numFmtId="167" fontId="0" fillId="0" borderId="4" xfId="1" applyNumberFormat="1" applyFont="1" applyBorder="1" applyAlignment="1"/>
    <xf numFmtId="167" fontId="5" fillId="0" borderId="4" xfId="1" applyNumberFormat="1" applyFont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5" fillId="0" borderId="1" xfId="0" applyFont="1" applyBorder="1"/>
    <xf numFmtId="0" fontId="0" fillId="0" borderId="4" xfId="0" applyBorder="1"/>
    <xf numFmtId="43" fontId="5" fillId="0" borderId="4" xfId="1" applyFont="1" applyBorder="1" applyAlignment="1">
      <alignment horizontal="center"/>
    </xf>
    <xf numFmtId="167" fontId="0" fillId="0" borderId="0" xfId="1" applyNumberFormat="1" applyFont="1" applyBorder="1" applyAlignment="1"/>
    <xf numFmtId="43" fontId="5" fillId="0" borderId="0" xfId="1" applyFont="1" applyBorder="1" applyAlignment="1">
      <alignment horizontal="center"/>
    </xf>
    <xf numFmtId="43" fontId="14" fillId="7" borderId="0" xfId="1" applyFont="1" applyFill="1" applyAlignment="1">
      <alignment horizontal="center"/>
    </xf>
    <xf numFmtId="0" fontId="10" fillId="0" borderId="0" xfId="2" applyFont="1" applyAlignment="1" applyProtection="1">
      <alignment horizontal="center" vertical="center" wrapText="1"/>
      <protection locked="0"/>
    </xf>
    <xf numFmtId="166" fontId="10" fillId="0" borderId="0" xfId="2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>
      <alignment horizontal="center" vertical="center"/>
    </xf>
    <xf numFmtId="0" fontId="10" fillId="5" borderId="18" xfId="2" applyFont="1" applyFill="1" applyBorder="1" applyAlignment="1" applyProtection="1">
      <alignment horizontal="center" vertical="center" wrapText="1"/>
      <protection locked="0"/>
    </xf>
    <xf numFmtId="0" fontId="10" fillId="5" borderId="19" xfId="2" applyFont="1" applyFill="1" applyBorder="1" applyAlignment="1" applyProtection="1">
      <alignment horizontal="center" vertical="center" wrapText="1"/>
      <protection locked="0"/>
    </xf>
    <xf numFmtId="0" fontId="10" fillId="5" borderId="20" xfId="2" applyFont="1" applyFill="1" applyBorder="1" applyAlignment="1" applyProtection="1">
      <alignment horizontal="center" vertical="center" wrapText="1"/>
      <protection locked="0"/>
    </xf>
    <xf numFmtId="0" fontId="10" fillId="5" borderId="21" xfId="2" applyFont="1" applyFill="1" applyBorder="1" applyAlignment="1" applyProtection="1">
      <alignment horizontal="center" vertical="center" wrapText="1"/>
      <protection locked="0"/>
    </xf>
    <xf numFmtId="0" fontId="10" fillId="5" borderId="0" xfId="2" applyFont="1" applyFill="1" applyAlignment="1" applyProtection="1">
      <alignment horizontal="center" vertical="center" wrapText="1"/>
      <protection locked="0"/>
    </xf>
    <xf numFmtId="0" fontId="10" fillId="5" borderId="22" xfId="2" applyFont="1" applyFill="1" applyBorder="1" applyAlignment="1" applyProtection="1">
      <alignment horizontal="center" vertical="center" wrapText="1"/>
      <protection locked="0"/>
    </xf>
    <xf numFmtId="0" fontId="10" fillId="5" borderId="23" xfId="2" applyFont="1" applyFill="1" applyBorder="1" applyAlignment="1" applyProtection="1">
      <alignment horizontal="center" vertical="center" wrapText="1"/>
      <protection locked="0"/>
    </xf>
    <xf numFmtId="0" fontId="10" fillId="5" borderId="24" xfId="2" applyFont="1" applyFill="1" applyBorder="1" applyAlignment="1" applyProtection="1">
      <alignment horizontal="center" vertical="center" wrapText="1"/>
      <protection locked="0"/>
    </xf>
    <xf numFmtId="0" fontId="10" fillId="5" borderId="25" xfId="2" applyFont="1" applyFill="1" applyBorder="1" applyAlignment="1" applyProtection="1">
      <alignment horizontal="center" vertical="center" wrapText="1"/>
      <protection locked="0"/>
    </xf>
    <xf numFmtId="43" fontId="14" fillId="7" borderId="0" xfId="1" applyFont="1" applyFill="1" applyAlignment="1">
      <alignment horizontal="center" vertical="center"/>
    </xf>
    <xf numFmtId="43" fontId="23" fillId="7" borderId="0" xfId="1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6" xfId="0" applyFont="1" applyBorder="1" applyAlignment="1"/>
    <xf numFmtId="0" fontId="2" fillId="0" borderId="8" xfId="0" applyFont="1" applyBorder="1" applyAlignment="1"/>
    <xf numFmtId="0" fontId="2" fillId="0" borderId="7" xfId="0" applyFont="1" applyBorder="1" applyAlignment="1"/>
    <xf numFmtId="0" fontId="11" fillId="0" borderId="26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4" fillId="0" borderId="13" xfId="0" applyFont="1" applyBorder="1" applyAlignment="1">
      <alignment horizontal="center"/>
    </xf>
    <xf numFmtId="0" fontId="2" fillId="0" borderId="14" xfId="0" applyFont="1" applyBorder="1" applyAlignment="1"/>
    <xf numFmtId="0" fontId="2" fillId="0" borderId="15" xfId="0" applyFont="1" applyBorder="1" applyAlignment="1"/>
    <xf numFmtId="0" fontId="6" fillId="0" borderId="1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4" xfId="0" applyFont="1" applyBorder="1" applyAlignment="1"/>
    <xf numFmtId="0" fontId="2" fillId="0" borderId="5" xfId="0" applyFont="1" applyBorder="1" applyAlignment="1"/>
    <xf numFmtId="0" fontId="3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 2" xfId="2" xr:uid="{C58DD365-1A4E-4D17-94DC-6E50DE1C3DE5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Economy per</a:t>
            </a:r>
            <a:r>
              <a:rPr lang="en-US" baseline="0"/>
              <a:t> match - 20 overs</a:t>
            </a:r>
          </a:p>
          <a:p>
            <a:pPr>
              <a:defRPr/>
            </a:pPr>
            <a:r>
              <a:rPr lang="en-US" baseline="0"/>
              <a:t>(Bowled in more than 5 matches)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overs'!$A$5,'Economy Per Match - 20 overs'!$E$5,'Economy Per Match - 20 overs'!$K$5,'Economy Per Match - 20 overs'!$M$5:$Q$5,'Economy Per Match - 20 overs'!$S$5)</c15:sqref>
                  </c15:fullRef>
                </c:ext>
              </c:extLst>
              <c:f>('Economy Per Match - 20 overs'!$E$5,'Economy Per Match - 20 overs'!$K$5,'Economy Per Match - 20 overs'!$M$5:$Q$5,'Economy Per Match - 20 overs'!$S$5)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F-4371-814F-A47CF38546A3}"/>
            </c:ext>
          </c:extLst>
        </c:ser>
        <c:ser>
          <c:idx val="7"/>
          <c:order val="1"/>
          <c:tx>
            <c:v>2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overs'!$A$6,'Economy Per Match - 20 overs'!$E$6,'Economy Per Match - 20 overs'!$K$6,'Economy Per Match - 20 overs'!$M$6:$Q$6,'Economy Per Match - 20 overs'!$S$6)</c15:sqref>
                  </c15:fullRef>
                </c:ext>
              </c:extLst>
              <c:f>('Economy Per Match - 20 overs'!$E$6,'Economy Per Match - 20 overs'!$K$6,'Economy Per Match - 20 overs'!$M$6:$Q$6,'Economy Per Match - 20 overs'!$S$6)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8F-4371-814F-A47CF38546A3}"/>
            </c:ext>
          </c:extLst>
        </c:ser>
        <c:ser>
          <c:idx val="9"/>
          <c:order val="2"/>
          <c:tx>
            <c:v>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overs'!$A$7,'Economy Per Match - 20 overs'!$E$7,'Economy Per Match - 20 overs'!$K$7,'Economy Per Match - 20 overs'!$M$7:$Q$7,'Economy Per Match - 20 overs'!$S$7)</c15:sqref>
                  </c15:fullRef>
                </c:ext>
              </c:extLst>
              <c:f>('Economy Per Match - 20 overs'!$E$7,'Economy Per Match - 20 overs'!$K$7,'Economy Per Match - 20 overs'!$M$7:$Q$7,'Economy Per Match - 20 overs'!$S$7)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8F-4371-814F-A47CF38546A3}"/>
            </c:ext>
          </c:extLst>
        </c:ser>
        <c:ser>
          <c:idx val="10"/>
          <c:order val="3"/>
          <c:tx>
            <c:v>4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overs'!$A$8,'Economy Per Match - 20 overs'!$E$8,'Economy Per Match - 20 overs'!$K$8,'Economy Per Match - 20 overs'!$M$8:$Q$8,'Economy Per Match - 20 overs'!$S$8)</c15:sqref>
                  </c15:fullRef>
                </c:ext>
              </c:extLst>
              <c:f>('Economy Per Match - 20 overs'!$E$8,'Economy Per Match - 20 overs'!$K$8,'Economy Per Match - 20 overs'!$M$8:$Q$8,'Economy Per Match - 20 overs'!$S$8)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8F-4371-814F-A47CF38546A3}"/>
            </c:ext>
          </c:extLst>
        </c:ser>
        <c:ser>
          <c:idx val="11"/>
          <c:order val="4"/>
          <c:tx>
            <c:v>5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overs'!$A$9,'Economy Per Match - 20 overs'!$E$9,'Economy Per Match - 20 overs'!$K$9,'Economy Per Match - 20 overs'!$M$9:$Q$9,'Economy Per Match - 20 overs'!$S$9)</c15:sqref>
                  </c15:fullRef>
                </c:ext>
              </c:extLst>
              <c:f>('Economy Per Match - 20 overs'!$E$9,'Economy Per Match - 20 overs'!$K$9,'Economy Per Match - 20 overs'!$M$9:$Q$9,'Economy Per Match - 20 overs'!$S$9)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8F-4371-814F-A47CF38546A3}"/>
            </c:ext>
          </c:extLst>
        </c:ser>
        <c:ser>
          <c:idx val="12"/>
          <c:order val="5"/>
          <c:tx>
            <c:v>6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overs'!$A$10,'Economy Per Match - 20 overs'!$E$10,'Economy Per Match - 20 overs'!$K$10,'Economy Per Match - 20 overs'!$M$10:$Q$10,'Economy Per Match - 20 overs'!$S$10)</c15:sqref>
                  </c15:fullRef>
                </c:ext>
              </c:extLst>
              <c:f>('Economy Per Match - 20 overs'!$E$10,'Economy Per Match - 20 overs'!$K$10,'Economy Per Match - 20 overs'!$M$10:$Q$10,'Economy Per Match - 20 overs'!$S$10)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8F-4371-814F-A47CF38546A3}"/>
            </c:ext>
          </c:extLst>
        </c:ser>
        <c:ser>
          <c:idx val="13"/>
          <c:order val="6"/>
          <c:tx>
            <c:v>7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overs'!$A$11,'Economy Per Match - 20 overs'!$E$11,'Economy Per Match - 20 overs'!$K$11,'Economy Per Match - 20 overs'!$M$11:$Q$11,'Economy Per Match - 20 overs'!$S$11)</c15:sqref>
                  </c15:fullRef>
                </c:ext>
              </c:extLst>
              <c:f>('Economy Per Match - 20 overs'!$E$11,'Economy Per Match - 20 overs'!$K$11,'Economy Per Match - 20 overs'!$M$11:$Q$11,'Economy Per Match - 20 overs'!$S$11)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8F-4371-814F-A47CF38546A3}"/>
            </c:ext>
          </c:extLst>
        </c:ser>
        <c:ser>
          <c:idx val="15"/>
          <c:order val="7"/>
          <c:tx>
            <c:v>8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overs'!$A$12,'Economy Per Match - 20 overs'!$E$12,'Economy Per Match - 20 overs'!$K$12,'Economy Per Match - 20 overs'!$M$12:$Q$12,'Economy Per Match - 20 overs'!$S$12)</c15:sqref>
                  </c15:fullRef>
                </c:ext>
              </c:extLst>
              <c:f>('Economy Per Match - 20 overs'!$E$12,'Economy Per Match - 20 overs'!$K$12,'Economy Per Match - 20 overs'!$M$12:$Q$12,'Economy Per Match - 20 overs'!$S$12)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8F-4371-814F-A47CF38546A3}"/>
            </c:ext>
          </c:extLst>
        </c:ser>
        <c:ser>
          <c:idx val="0"/>
          <c:order val="8"/>
          <c:tx>
            <c:v>9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overs'!$A$13,'Economy Per Match - 20 overs'!$E$13,'Economy Per Match - 20 overs'!$K$13,'Economy Per Match - 20 overs'!$M$13:$Q$13,'Economy Per Match - 20 overs'!$S$13)</c15:sqref>
                  </c15:fullRef>
                </c:ext>
              </c:extLst>
              <c:f>('Economy Per Match - 20 overs'!$E$13,'Economy Per Match - 20 overs'!$K$13,'Economy Per Match - 20 overs'!$M$13:$Q$13,'Economy Per Match - 20 overs'!$S$13)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8F-4371-814F-A47CF38546A3}"/>
            </c:ext>
          </c:extLst>
        </c:ser>
        <c:ser>
          <c:idx val="2"/>
          <c:order val="9"/>
          <c:tx>
            <c:v>10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overs'!$A$14,'Economy Per Match - 20 overs'!$E$14,'Economy Per Match - 20 overs'!$K$14,'Economy Per Match - 20 overs'!$M$14:$Q$14,'Economy Per Match - 20 overs'!$S$14)</c15:sqref>
                  </c15:fullRef>
                </c:ext>
              </c:extLst>
              <c:f>('Economy Per Match - 20 overs'!$E$14,'Economy Per Match - 20 overs'!$K$14,'Economy Per Match - 20 overs'!$M$14:$Q$14,'Economy Per Match - 20 overs'!$S$14)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D8F-4371-814F-A47CF38546A3}"/>
            </c:ext>
          </c:extLst>
        </c:ser>
        <c:ser>
          <c:idx val="3"/>
          <c:order val="10"/>
          <c:tx>
            <c:v>11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('Economy Per Match - 20 overs'!$A$4,'Economy Per Match - 20 overs'!$E$4,'Economy Per Match - 20 overs'!$K$4,'Economy Per Match - 20 overs'!$M$4:$Q$4,'Economy Per Match - 20 overs'!$S$4)</c15:sqref>
                  </c15:fullRef>
                </c:ext>
              </c:extLst>
              <c:f>('Economy Per Match - 20 overs'!$E$4,'Economy Per Match - 20 overs'!$K$4,'Economy Per Match - 20 overs'!$M$4:$Q$4,'Economy Per Match - 20 overs'!$S$4)</c:f>
              <c:strCache>
                <c:ptCount val="8"/>
                <c:pt idx="0">
                  <c:v>Bilal</c:v>
                </c:pt>
                <c:pt idx="1">
                  <c:v>Sufyan</c:v>
                </c:pt>
                <c:pt idx="2">
                  <c:v>Zain</c:v>
                </c:pt>
                <c:pt idx="3">
                  <c:v>Huzaifa</c:v>
                </c:pt>
                <c:pt idx="4">
                  <c:v>Imran</c:v>
                </c:pt>
                <c:pt idx="5">
                  <c:v>Numair</c:v>
                </c:pt>
                <c:pt idx="6">
                  <c:v>Nehal</c:v>
                </c:pt>
                <c:pt idx="7">
                  <c:v>A. Rehman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('Economy Per Match - 20 overs'!$A$15,'Economy Per Match - 20 overs'!$E$15,'Economy Per Match - 20 overs'!$K$15,'Economy Per Match - 20 overs'!$M$15:$Q$15,'Economy Per Match - 20 overs'!$S$15)</c15:sqref>
                  </c15:fullRef>
                </c:ext>
              </c:extLst>
              <c:f>('Economy Per Match - 20 overs'!$E$15,'Economy Per Match - 20 overs'!$K$15,'Economy Per Match - 20 overs'!$M$15:$Q$15,'Economy Per Match - 20 overs'!$S$15)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D8F-4371-814F-A47CF3854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729296"/>
        <c:axId val="1841738032"/>
      </c:barChart>
      <c:catAx>
        <c:axId val="18417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738032"/>
        <c:crosses val="autoZero"/>
        <c:auto val="1"/>
        <c:lblAlgn val="ctr"/>
        <c:lblOffset val="100"/>
        <c:noMultiLvlLbl val="0"/>
      </c:catAx>
      <c:valAx>
        <c:axId val="18417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7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Comic Sans MS"/>
              </a:defRPr>
            </a:pPr>
            <a:r>
              <a:rPr lang="en-US" b="1">
                <a:solidFill>
                  <a:srgbClr val="000000"/>
                </a:solidFill>
                <a:latin typeface="Comic Sans MS"/>
              </a:rPr>
              <a:t>BATTING - Strike Rate and Average - 40/50 overs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'4050-Overs'!$J$3:$J$5</c:f>
              <c:strCache>
                <c:ptCount val="3"/>
                <c:pt idx="0">
                  <c:v>BATTING STATS</c:v>
                </c:pt>
                <c:pt idx="2">
                  <c:v>Average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'4050-Overs'!$C$6:$C$30</c:f>
              <c:strCache>
                <c:ptCount val="18"/>
                <c:pt idx="0">
                  <c:v>Sufyan</c:v>
                </c:pt>
                <c:pt idx="1">
                  <c:v>Abdal</c:v>
                </c:pt>
                <c:pt idx="2">
                  <c:v>Huzaifa</c:v>
                </c:pt>
                <c:pt idx="3">
                  <c:v>Hassaan</c:v>
                </c:pt>
                <c:pt idx="4">
                  <c:v>Bilal S.</c:v>
                </c:pt>
                <c:pt idx="5">
                  <c:v>Zain</c:v>
                </c:pt>
                <c:pt idx="6">
                  <c:v>Shahmeer</c:v>
                </c:pt>
                <c:pt idx="7">
                  <c:v>Muzzamil</c:v>
                </c:pt>
                <c:pt idx="8">
                  <c:v>A. Majid</c:v>
                </c:pt>
                <c:pt idx="9">
                  <c:v>Asfand</c:v>
                </c:pt>
                <c:pt idx="10">
                  <c:v>Nehal</c:v>
                </c:pt>
                <c:pt idx="11">
                  <c:v>Danish</c:v>
                </c:pt>
                <c:pt idx="12">
                  <c:v>A. Rehman</c:v>
                </c:pt>
                <c:pt idx="13">
                  <c:v>Asif</c:v>
                </c:pt>
                <c:pt idx="14">
                  <c:v>Numair</c:v>
                </c:pt>
                <c:pt idx="15">
                  <c:v>Taak</c:v>
                </c:pt>
                <c:pt idx="16">
                  <c:v>Sameer</c:v>
                </c:pt>
                <c:pt idx="17">
                  <c:v>Imran</c:v>
                </c:pt>
              </c:strCache>
            </c:strRef>
          </c:cat>
          <c:val>
            <c:numRef>
              <c:f>'4050-Overs'!$J$6:$J$30</c:f>
              <c:numCache>
                <c:formatCode>0.00</c:formatCode>
                <c:ptCount val="25"/>
                <c:pt idx="0">
                  <c:v>66.666666666666671</c:v>
                </c:pt>
                <c:pt idx="1">
                  <c:v>43</c:v>
                </c:pt>
                <c:pt idx="2">
                  <c:v>22.25</c:v>
                </c:pt>
                <c:pt idx="3">
                  <c:v>16.8</c:v>
                </c:pt>
                <c:pt idx="4">
                  <c:v>19.25</c:v>
                </c:pt>
                <c:pt idx="5">
                  <c:v>14.5</c:v>
                </c:pt>
                <c:pt idx="6">
                  <c:v>53</c:v>
                </c:pt>
                <c:pt idx="7">
                  <c:v>13</c:v>
                </c:pt>
                <c:pt idx="8">
                  <c:v>11.333333333333334</c:v>
                </c:pt>
                <c:pt idx="9">
                  <c:v>10.333333333333334</c:v>
                </c:pt>
                <c:pt idx="10">
                  <c:v>14</c:v>
                </c:pt>
                <c:pt idx="11">
                  <c:v>13</c:v>
                </c:pt>
                <c:pt idx="12">
                  <c:v>0</c:v>
                </c:pt>
                <c:pt idx="13">
                  <c:v>6</c:v>
                </c:pt>
                <c:pt idx="14">
                  <c:v>0</c:v>
                </c:pt>
                <c:pt idx="15">
                  <c:v>1.6666666666666667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B50-43C9-A2B3-62FE3175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0785497"/>
        <c:axId val="661106917"/>
      </c:barChart>
      <c:lineChart>
        <c:grouping val="standard"/>
        <c:varyColors val="0"/>
        <c:ser>
          <c:idx val="1"/>
          <c:order val="1"/>
          <c:tx>
            <c:strRef>
              <c:f>'4050-Overs'!$J$3:$J$5</c:f>
              <c:strCache>
                <c:ptCount val="3"/>
                <c:pt idx="0">
                  <c:v>BATTING STATS</c:v>
                </c:pt>
                <c:pt idx="2">
                  <c:v>Average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'4050-Overs'!$C$6:$C$30</c:f>
              <c:strCache>
                <c:ptCount val="18"/>
                <c:pt idx="0">
                  <c:v>Sufyan</c:v>
                </c:pt>
                <c:pt idx="1">
                  <c:v>Abdal</c:v>
                </c:pt>
                <c:pt idx="2">
                  <c:v>Huzaifa</c:v>
                </c:pt>
                <c:pt idx="3">
                  <c:v>Hassaan</c:v>
                </c:pt>
                <c:pt idx="4">
                  <c:v>Bilal S.</c:v>
                </c:pt>
                <c:pt idx="5">
                  <c:v>Zain</c:v>
                </c:pt>
                <c:pt idx="6">
                  <c:v>Shahmeer</c:v>
                </c:pt>
                <c:pt idx="7">
                  <c:v>Muzzamil</c:v>
                </c:pt>
                <c:pt idx="8">
                  <c:v>A. Majid</c:v>
                </c:pt>
                <c:pt idx="9">
                  <c:v>Asfand</c:v>
                </c:pt>
                <c:pt idx="10">
                  <c:v>Nehal</c:v>
                </c:pt>
                <c:pt idx="11">
                  <c:v>Danish</c:v>
                </c:pt>
                <c:pt idx="12">
                  <c:v>A. Rehman</c:v>
                </c:pt>
                <c:pt idx="13">
                  <c:v>Asif</c:v>
                </c:pt>
                <c:pt idx="14">
                  <c:v>Numair</c:v>
                </c:pt>
                <c:pt idx="15">
                  <c:v>Taak</c:v>
                </c:pt>
                <c:pt idx="16">
                  <c:v>Sameer</c:v>
                </c:pt>
                <c:pt idx="17">
                  <c:v>Imran</c:v>
                </c:pt>
              </c:strCache>
            </c:strRef>
          </c:cat>
          <c:val>
            <c:numRef>
              <c:f>'4050-Overs'!$J$6:$J$30</c:f>
              <c:numCache>
                <c:formatCode>0.00</c:formatCode>
                <c:ptCount val="25"/>
                <c:pt idx="0">
                  <c:v>66.666666666666671</c:v>
                </c:pt>
                <c:pt idx="1">
                  <c:v>43</c:v>
                </c:pt>
                <c:pt idx="2">
                  <c:v>22.25</c:v>
                </c:pt>
                <c:pt idx="3">
                  <c:v>16.8</c:v>
                </c:pt>
                <c:pt idx="4">
                  <c:v>19.25</c:v>
                </c:pt>
                <c:pt idx="5">
                  <c:v>14.5</c:v>
                </c:pt>
                <c:pt idx="6">
                  <c:v>53</c:v>
                </c:pt>
                <c:pt idx="7">
                  <c:v>13</c:v>
                </c:pt>
                <c:pt idx="8">
                  <c:v>11.333333333333334</c:v>
                </c:pt>
                <c:pt idx="9">
                  <c:v>10.333333333333334</c:v>
                </c:pt>
                <c:pt idx="10">
                  <c:v>14</c:v>
                </c:pt>
                <c:pt idx="11">
                  <c:v>13</c:v>
                </c:pt>
                <c:pt idx="12">
                  <c:v>0</c:v>
                </c:pt>
                <c:pt idx="13">
                  <c:v>6</c:v>
                </c:pt>
                <c:pt idx="14">
                  <c:v>0</c:v>
                </c:pt>
                <c:pt idx="15">
                  <c:v>1.6666666666666667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0-43C9-A2B3-62FE3175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785497"/>
        <c:axId val="661106917"/>
      </c:lineChart>
      <c:catAx>
        <c:axId val="1700785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40/50 OVERS/Name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1106917"/>
        <c:crosses val="autoZero"/>
        <c:auto val="1"/>
        <c:lblAlgn val="ctr"/>
        <c:lblOffset val="100"/>
        <c:noMultiLvlLbl val="1"/>
      </c:catAx>
      <c:valAx>
        <c:axId val="661106917"/>
        <c:scaling>
          <c:orientation val="minMax"/>
          <c:max val="18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07854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1003300</xdr:colOff>
      <xdr:row>1</xdr:row>
      <xdr:rowOff>71966</xdr:rowOff>
    </xdr:from>
    <xdr:to>
      <xdr:col>5</xdr:col>
      <xdr:colOff>169078</xdr:colOff>
      <xdr:row>8</xdr:row>
      <xdr:rowOff>27516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CFA324-A1E6-410C-8F95-F11560A18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717" y="124883"/>
          <a:ext cx="1843361" cy="1797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20109</xdr:colOff>
      <xdr:row>0</xdr:row>
      <xdr:rowOff>31750</xdr:rowOff>
    </xdr:from>
    <xdr:to>
      <xdr:col>17</xdr:col>
      <xdr:colOff>725761</xdr:colOff>
      <xdr:row>7</xdr:row>
      <xdr:rowOff>112183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3B74CE-A2EC-42D5-BCE6-A934CF75E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1942" y="31750"/>
          <a:ext cx="1838069" cy="1816100"/>
        </a:xfrm>
        <a:prstGeom prst="rect">
          <a:avLst/>
        </a:prstGeom>
      </xdr:spPr>
    </xdr:pic>
    <xdr:clientData/>
  </xdr:twoCellAnchor>
  <xdr:oneCellAnchor>
    <xdr:from>
      <xdr:col>6</xdr:col>
      <xdr:colOff>229659</xdr:colOff>
      <xdr:row>1</xdr:row>
      <xdr:rowOff>5292</xdr:rowOff>
    </xdr:from>
    <xdr:ext cx="6267449" cy="2052485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3D35C46-247D-4D49-AF94-37DC679C1C6E}"/>
            </a:ext>
          </a:extLst>
        </xdr:cNvPr>
        <xdr:cNvSpPr/>
      </xdr:nvSpPr>
      <xdr:spPr>
        <a:xfrm>
          <a:off x="5119159" y="58209"/>
          <a:ext cx="6267449" cy="20524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8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FLAMES CC</a:t>
          </a:r>
        </a:p>
        <a:p>
          <a:pPr algn="ctr"/>
          <a:r>
            <a:rPr lang="en-US" sz="36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20 OVERS</a:t>
          </a:r>
        </a:p>
        <a:p>
          <a:pPr algn="ctr"/>
          <a:r>
            <a:rPr lang="en-US" sz="36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BOWLING</a:t>
          </a:r>
          <a:r>
            <a:rPr lang="en-US" sz="3600" b="1" cap="none" spc="0" baseline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 - HAll OF FAME</a:t>
          </a:r>
          <a:endParaRPr lang="en-US" sz="3600" b="1" cap="none" spc="0">
            <a:ln w="0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  <a:alpha val="92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1238250</xdr:colOff>
      <xdr:row>1</xdr:row>
      <xdr:rowOff>57150</xdr:rowOff>
    </xdr:from>
    <xdr:to>
      <xdr:col>3</xdr:col>
      <xdr:colOff>71711</xdr:colOff>
      <xdr:row>8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F1DD2-0984-48F6-AA89-B1725240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4300"/>
          <a:ext cx="1843361" cy="1809750"/>
        </a:xfrm>
        <a:prstGeom prst="rect">
          <a:avLst/>
        </a:prstGeom>
      </xdr:spPr>
    </xdr:pic>
    <xdr:clientData/>
  </xdr:twoCellAnchor>
  <xdr:twoCellAnchor editAs="oneCell">
    <xdr:from>
      <xdr:col>9</xdr:col>
      <xdr:colOff>1181100</xdr:colOff>
      <xdr:row>1</xdr:row>
      <xdr:rowOff>19050</xdr:rowOff>
    </xdr:from>
    <xdr:to>
      <xdr:col>10</xdr:col>
      <xdr:colOff>1509986</xdr:colOff>
      <xdr:row>7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BF7238-16F0-4283-A6C1-E9B799FA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76200"/>
          <a:ext cx="1843361" cy="1828800"/>
        </a:xfrm>
        <a:prstGeom prst="rect">
          <a:avLst/>
        </a:prstGeom>
      </xdr:spPr>
    </xdr:pic>
    <xdr:clientData/>
  </xdr:twoCellAnchor>
  <xdr:oneCellAnchor>
    <xdr:from>
      <xdr:col>3</xdr:col>
      <xdr:colOff>323851</xdr:colOff>
      <xdr:row>1</xdr:row>
      <xdr:rowOff>38100</xdr:rowOff>
    </xdr:from>
    <xdr:ext cx="6874976" cy="2052485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4B33366-6F77-4445-900B-B7D8EE2F766F}"/>
            </a:ext>
          </a:extLst>
        </xdr:cNvPr>
        <xdr:cNvSpPr/>
      </xdr:nvSpPr>
      <xdr:spPr>
        <a:xfrm>
          <a:off x="3390901" y="95250"/>
          <a:ext cx="6874976" cy="20524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48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FLAMES CC</a:t>
          </a:r>
        </a:p>
        <a:p>
          <a:pPr algn="ctr"/>
          <a:r>
            <a:rPr lang="en-US" sz="36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20 OVERS</a:t>
          </a:r>
        </a:p>
        <a:p>
          <a:pPr algn="ctr"/>
          <a:r>
            <a:rPr lang="en-US" sz="36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BATTING</a:t>
          </a:r>
          <a:r>
            <a:rPr lang="en-US" sz="3600" b="1" cap="none" spc="0" baseline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 - HAll OF FAME</a:t>
          </a:r>
          <a:endParaRPr lang="en-US" sz="3600" b="1" cap="none" spc="0">
            <a:ln w="0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  <a:alpha val="92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</xdr:row>
      <xdr:rowOff>13720</xdr:rowOff>
    </xdr:from>
    <xdr:to>
      <xdr:col>2</xdr:col>
      <xdr:colOff>676274</xdr:colOff>
      <xdr:row>3</xdr:row>
      <xdr:rowOff>339927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0CF1C-F6CA-405E-AA60-2F3C5B46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70870"/>
          <a:ext cx="990599" cy="1069157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7</xdr:row>
      <xdr:rowOff>28575</xdr:rowOff>
    </xdr:from>
    <xdr:to>
      <xdr:col>16</xdr:col>
      <xdr:colOff>581024</xdr:colOff>
      <xdr:row>12</xdr:row>
      <xdr:rowOff>145232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5E995B06-8CF6-457B-AFFF-6B8C67BD1374}"/>
            </a:ext>
            <a:ext uri="{147F2762-F138-4A5C-976F-8EAC2B608ADB}">
              <a16:predDERef xmlns:a16="http://schemas.microsoft.com/office/drawing/2014/main" pred="{BAE0CF1C-F6CA-405E-AA60-2F3C5B46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0" y="1628775"/>
          <a:ext cx="990599" cy="10691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285749</xdr:colOff>
      <xdr:row>1</xdr:row>
      <xdr:rowOff>123824</xdr:rowOff>
    </xdr:from>
    <xdr:to>
      <xdr:col>2</xdr:col>
      <xdr:colOff>895350</xdr:colOff>
      <xdr:row>6</xdr:row>
      <xdr:rowOff>1317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A15FF-18E1-4694-ACF7-C73314A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74" y="180974"/>
          <a:ext cx="609601" cy="1315768"/>
        </a:xfrm>
        <a:prstGeom prst="rect">
          <a:avLst/>
        </a:prstGeom>
      </xdr:spPr>
    </xdr:pic>
    <xdr:clientData/>
  </xdr:twoCellAnchor>
  <xdr:oneCellAnchor>
    <xdr:from>
      <xdr:col>3</xdr:col>
      <xdr:colOff>549276</xdr:colOff>
      <xdr:row>1</xdr:row>
      <xdr:rowOff>76201</xdr:rowOff>
    </xdr:from>
    <xdr:ext cx="6823074" cy="1228724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E21C697-EC85-4BC2-956D-E6F526F2FB94}"/>
            </a:ext>
          </a:extLst>
        </xdr:cNvPr>
        <xdr:cNvSpPr/>
      </xdr:nvSpPr>
      <xdr:spPr>
        <a:xfrm>
          <a:off x="3787776" y="133351"/>
          <a:ext cx="6823074" cy="122872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2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FLAMES CC</a:t>
          </a:r>
        </a:p>
        <a:p>
          <a:pPr algn="ctr"/>
          <a:r>
            <a:rPr lang="en-US" sz="20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20 OVERS</a:t>
          </a:r>
        </a:p>
        <a:p>
          <a:pPr algn="ctr"/>
          <a:r>
            <a:rPr lang="en-US" sz="20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BATTING</a:t>
          </a:r>
          <a:r>
            <a:rPr lang="en-US" sz="2000" b="1" cap="none" spc="0" baseline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 - HAll OF FAME</a:t>
          </a:r>
          <a:endParaRPr lang="en-US" sz="2000" b="1" cap="none" spc="0">
            <a:ln w="0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  <a:alpha val="92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 editAs="oneCell">
    <xdr:from>
      <xdr:col>10</xdr:col>
      <xdr:colOff>285750</xdr:colOff>
      <xdr:row>1</xdr:row>
      <xdr:rowOff>28575</xdr:rowOff>
    </xdr:from>
    <xdr:to>
      <xdr:col>10</xdr:col>
      <xdr:colOff>892176</xdr:colOff>
      <xdr:row>5</xdr:row>
      <xdr:rowOff>67993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B71694-7A2F-4A3D-924C-CC7A1A87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5" y="85725"/>
          <a:ext cx="1343026" cy="13157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171448</xdr:colOff>
      <xdr:row>1</xdr:row>
      <xdr:rowOff>28574</xdr:rowOff>
    </xdr:from>
    <xdr:to>
      <xdr:col>3</xdr:col>
      <xdr:colOff>389594</xdr:colOff>
      <xdr:row>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3E3E7A-0873-4335-A64E-DAFAFACA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3" y="85724"/>
          <a:ext cx="1808821" cy="1876426"/>
        </a:xfrm>
        <a:prstGeom prst="rect">
          <a:avLst/>
        </a:prstGeom>
      </xdr:spPr>
    </xdr:pic>
    <xdr:clientData/>
  </xdr:twoCellAnchor>
  <xdr:oneCellAnchor>
    <xdr:from>
      <xdr:col>2</xdr:col>
      <xdr:colOff>1247775</xdr:colOff>
      <xdr:row>1</xdr:row>
      <xdr:rowOff>76200</xdr:rowOff>
    </xdr:from>
    <xdr:ext cx="8439150" cy="1924050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AFEDA24-D5E2-4E05-BA13-EF9ED29AE4F9}"/>
            </a:ext>
          </a:extLst>
        </xdr:cNvPr>
        <xdr:cNvSpPr/>
      </xdr:nvSpPr>
      <xdr:spPr>
        <a:xfrm>
          <a:off x="2895600" y="133350"/>
          <a:ext cx="8439150" cy="192405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4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FLAMES CC</a:t>
          </a:r>
        </a:p>
        <a:p>
          <a:pPr algn="ctr"/>
          <a:r>
            <a:rPr lang="en-US" sz="32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20 OVERS</a:t>
          </a:r>
        </a:p>
        <a:p>
          <a:pPr algn="ctr"/>
          <a:r>
            <a:rPr lang="en-US" sz="3200" b="1" cap="none" spc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BOWLING</a:t>
          </a:r>
          <a:r>
            <a:rPr lang="en-US" sz="3200" b="1" cap="none" spc="0" baseline="0">
              <a:ln w="0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  <a:alpha val="92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Bradley Hand ITC" panose="03070402050302030203" pitchFamily="66" charset="0"/>
            </a:rPr>
            <a:t> - HAll OF FAME</a:t>
          </a:r>
          <a:endParaRPr lang="en-US" sz="3200" b="1" cap="none" spc="0">
            <a:ln w="0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  <a:alpha val="92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 editAs="oneCell">
    <xdr:from>
      <xdr:col>9</xdr:col>
      <xdr:colOff>885825</xdr:colOff>
      <xdr:row>0</xdr:row>
      <xdr:rowOff>0</xdr:rowOff>
    </xdr:from>
    <xdr:to>
      <xdr:col>10</xdr:col>
      <xdr:colOff>1103971</xdr:colOff>
      <xdr:row>8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8C23FD-FBDB-43B6-83CC-DEC42781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0"/>
          <a:ext cx="1808821" cy="1876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17</xdr:row>
      <xdr:rowOff>0</xdr:rowOff>
    </xdr:from>
    <xdr:to>
      <xdr:col>21</xdr:col>
      <xdr:colOff>19049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ADEE0-70F1-4EC1-B84D-AD9BEFC73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31</xdr:row>
      <xdr:rowOff>0</xdr:rowOff>
    </xdr:from>
    <xdr:ext cx="12468225" cy="44672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7A0C-4BA9-4485-829F-FB0EDE192847}">
  <dimension ref="B1:T33"/>
  <sheetViews>
    <sheetView showGridLines="0" topLeftCell="C1" zoomScale="90" zoomScaleNormal="90" workbookViewId="0">
      <selection activeCell="R15" sqref="R15:T15"/>
    </sheetView>
  </sheetViews>
  <sheetFormatPr defaultRowHeight="12.75" x14ac:dyDescent="0.2"/>
  <cols>
    <col min="1" max="1" width="0.85546875" customWidth="1"/>
    <col min="2" max="3" width="16.140625" customWidth="1"/>
    <col min="4" max="4" width="23.140625" customWidth="1"/>
    <col min="5" max="5" width="0.85546875" customWidth="1"/>
    <col min="6" max="8" width="16.140625" customWidth="1"/>
    <col min="9" max="9" width="0.85546875" customWidth="1"/>
    <col min="10" max="12" width="16.140625" customWidth="1"/>
    <col min="13" max="13" width="0.85546875" customWidth="1"/>
    <col min="14" max="16" width="16.140625" customWidth="1"/>
    <col min="17" max="17" width="0.85546875" customWidth="1"/>
    <col min="18" max="20" width="16.140625" customWidth="1"/>
  </cols>
  <sheetData>
    <row r="1" spans="2:20" s="63" customFormat="1" ht="4.5" customHeight="1" x14ac:dyDescent="0.2">
      <c r="D1" s="64"/>
    </row>
    <row r="2" spans="2:20" s="65" customFormat="1" ht="29.25" customHeight="1" thickBot="1" x14ac:dyDescent="0.25">
      <c r="B2" s="82" t="s">
        <v>0</v>
      </c>
      <c r="C2" s="75"/>
      <c r="D2" s="75"/>
      <c r="E2" s="75"/>
      <c r="F2" s="75"/>
      <c r="G2" s="75"/>
      <c r="H2" s="75"/>
      <c r="I2" s="75"/>
      <c r="J2" s="75"/>
      <c r="K2" s="75"/>
    </row>
    <row r="3" spans="2:20" s="65" customFormat="1" ht="29.25" customHeight="1" thickBot="1" x14ac:dyDescent="0.25">
      <c r="B3" s="81">
        <v>18</v>
      </c>
      <c r="C3" s="76"/>
      <c r="D3" s="76"/>
      <c r="E3" s="76"/>
      <c r="F3" s="76"/>
      <c r="G3" s="76"/>
      <c r="H3" s="76"/>
      <c r="I3" s="76"/>
      <c r="J3" s="76"/>
      <c r="K3" s="76"/>
    </row>
    <row r="4" spans="2:20" s="65" customFormat="1" ht="29.25" customHeight="1" x14ac:dyDescent="0.2">
      <c r="B4" s="75"/>
      <c r="C4" s="75"/>
      <c r="D4" s="75"/>
      <c r="E4" s="75"/>
      <c r="F4" s="75"/>
      <c r="G4" s="75"/>
      <c r="H4" s="75"/>
      <c r="I4" s="75"/>
      <c r="J4" s="75"/>
      <c r="K4" s="75"/>
    </row>
    <row r="6" spans="2:20" ht="20.25" x14ac:dyDescent="0.2">
      <c r="B6" s="77"/>
      <c r="C6" s="77"/>
      <c r="D6" s="77"/>
      <c r="E6" s="77"/>
      <c r="F6" s="77"/>
      <c r="G6" s="77"/>
      <c r="H6" s="77"/>
      <c r="I6" s="77"/>
      <c r="J6" s="77"/>
      <c r="K6" s="77"/>
    </row>
    <row r="9" spans="2:20" ht="21" customHeight="1" x14ac:dyDescent="0.2">
      <c r="B9">
        <v>0</v>
      </c>
      <c r="C9">
        <v>0</v>
      </c>
      <c r="D9">
        <v>0</v>
      </c>
      <c r="F9">
        <v>1</v>
      </c>
      <c r="G9">
        <v>1</v>
      </c>
      <c r="H9">
        <v>1</v>
      </c>
      <c r="J9">
        <f>F9+1</f>
        <v>2</v>
      </c>
      <c r="K9">
        <f t="shared" ref="K9:T9" si="0">G9+1</f>
        <v>2</v>
      </c>
      <c r="L9">
        <f t="shared" si="0"/>
        <v>2</v>
      </c>
      <c r="N9">
        <f t="shared" si="0"/>
        <v>3</v>
      </c>
      <c r="O9">
        <f t="shared" si="0"/>
        <v>3</v>
      </c>
      <c r="P9">
        <f t="shared" si="0"/>
        <v>3</v>
      </c>
      <c r="R9">
        <f t="shared" si="0"/>
        <v>4</v>
      </c>
      <c r="S9">
        <f t="shared" si="0"/>
        <v>4</v>
      </c>
      <c r="T9">
        <f t="shared" si="0"/>
        <v>4</v>
      </c>
    </row>
    <row r="10" spans="2:20" ht="21" customHeight="1" x14ac:dyDescent="0.2">
      <c r="D10" s="70" t="s">
        <v>1</v>
      </c>
    </row>
    <row r="11" spans="2:20" ht="21" customHeight="1" x14ac:dyDescent="0.3">
      <c r="B11" s="86" t="s">
        <v>0</v>
      </c>
      <c r="C11">
        <f>$B$3</f>
        <v>18</v>
      </c>
      <c r="D11" s="70"/>
      <c r="F11" s="86" t="s">
        <v>0</v>
      </c>
      <c r="G11">
        <f>$B$3</f>
        <v>18</v>
      </c>
      <c r="J11" s="86" t="s">
        <v>0</v>
      </c>
      <c r="K11">
        <f>$B$3</f>
        <v>18</v>
      </c>
      <c r="N11" s="86" t="s">
        <v>0</v>
      </c>
      <c r="O11">
        <f>$B$3</f>
        <v>18</v>
      </c>
      <c r="R11" s="86" t="s">
        <v>0</v>
      </c>
      <c r="S11">
        <f>$B$3</f>
        <v>18</v>
      </c>
    </row>
    <row r="12" spans="2:20" ht="21" customHeight="1" x14ac:dyDescent="0.3">
      <c r="B12" s="86" t="s">
        <v>2</v>
      </c>
      <c r="C12">
        <f ca="1">LARGE(OFFSET('20-Overs'!$S$9,0,C9,18,1),C11)</f>
        <v>0</v>
      </c>
      <c r="D12" s="70"/>
      <c r="F12" s="86" t="s">
        <v>2</v>
      </c>
      <c r="G12">
        <f ca="1">LARGE(OFFSET('20-Overs'!$S$9,0,G9,18,1),G11)</f>
        <v>0</v>
      </c>
      <c r="J12" s="86" t="s">
        <v>2</v>
      </c>
      <c r="K12" t="e">
        <f ca="1">LARGE(OFFSET('20-Overs'!$S$9,0,K9,18,1),K11)</f>
        <v>#NUM!</v>
      </c>
      <c r="N12" s="86" t="s">
        <v>2</v>
      </c>
      <c r="O12" t="e">
        <f ca="1">LARGE(OFFSET('20-Overs'!$S$9,0,O9,18,1),O11)</f>
        <v>#NUM!</v>
      </c>
      <c r="R12" s="86" t="s">
        <v>2</v>
      </c>
      <c r="S12" t="e">
        <f ca="1">LARGE(OFFSET('20-Overs'!$S$9,0,S9,18,1),S11)</f>
        <v>#NUM!</v>
      </c>
    </row>
    <row r="13" spans="2:20" ht="21" customHeight="1" x14ac:dyDescent="0.3">
      <c r="B13" s="86" t="s">
        <v>3</v>
      </c>
      <c r="C13">
        <f ca="1">COUNTIF(OFFSET('20-Overs'!$S$9,0,C9,18,1),"&gt;="&amp;C12)</f>
        <v>18</v>
      </c>
      <c r="D13" s="70"/>
      <c r="F13" s="86" t="s">
        <v>3</v>
      </c>
      <c r="G13">
        <f ca="1">COUNTIF(OFFSET('20-Overs'!$S$9,0,G9,18,1),"&gt;="&amp;G12)</f>
        <v>18</v>
      </c>
      <c r="J13" s="86" t="s">
        <v>3</v>
      </c>
      <c r="K13">
        <f ca="1">COUNTIF(OFFSET('20-Overs'!$S$9,0,K9,18,1),"&gt;="&amp;K12)</f>
        <v>0</v>
      </c>
      <c r="N13" s="86" t="s">
        <v>3</v>
      </c>
      <c r="O13">
        <f ca="1">COUNTIF(OFFSET('20-Overs'!$S$9,0,O9,18,1),"&gt;="&amp;O12)</f>
        <v>0</v>
      </c>
      <c r="R13" s="86" t="s">
        <v>3</v>
      </c>
      <c r="S13">
        <f ca="1">COUNTIF(OFFSET('20-Overs'!$S$9,0,S9,18,1),"&gt;="&amp;S12)</f>
        <v>0</v>
      </c>
    </row>
    <row r="14" spans="2:20" ht="21" customHeight="1" x14ac:dyDescent="0.2">
      <c r="D14" s="70"/>
    </row>
    <row r="15" spans="2:20" ht="24.75" x14ac:dyDescent="0.6">
      <c r="B15" s="158" t="s">
        <v>4</v>
      </c>
      <c r="C15" s="158"/>
      <c r="D15" s="158"/>
      <c r="F15" s="158" t="s">
        <v>5</v>
      </c>
      <c r="G15" s="158"/>
      <c r="H15" s="158"/>
      <c r="J15" s="158" t="s">
        <v>6</v>
      </c>
      <c r="K15" s="158"/>
      <c r="L15" s="158"/>
      <c r="N15" s="158" t="s">
        <v>7</v>
      </c>
      <c r="O15" s="158"/>
      <c r="P15" s="158"/>
      <c r="R15" s="158" t="s">
        <v>8</v>
      </c>
      <c r="S15" s="158"/>
      <c r="T15" s="158"/>
    </row>
    <row r="16" spans="2:20" ht="20.25" x14ac:dyDescent="0.2">
      <c r="B16" s="67">
        <f ca="1">IF(ROWS('20-Overs'!$B$9:B9)&gt;C$13,"",(ROWS('20-Overs'!$B$9:B9)))</f>
        <v>1</v>
      </c>
      <c r="C16" s="67" t="str" cm="1">
        <f t="array" ref="C16">IF(D39="","",(INDEX('20-Overs'!$B$9:$B$26,_xlfn.AGGREGATE(15,6,(ROW('20-Overs'!$H$9:$H$26)-ROW('20-Overs'!$H$9)+1)/('20-Overs'!$H$9:$H$26='BATTING - HALL OF FAME'!D56),COUNTIF('BATTING - HALL OF FAME'!$D$56:D56,'BATTING - HALL OF FAME'!D56)))))</f>
        <v/>
      </c>
      <c r="D16" s="67">
        <f>MAX('20-Overs'!S9:S16)</f>
        <v>69.166666666666671</v>
      </c>
      <c r="F16" s="67">
        <f ca="1">IF(ROWS('20-Overs'!$B$9:F9)&gt;G$13,"",(ROWS('20-Overs'!$B$9:F9)))</f>
        <v>1</v>
      </c>
      <c r="G16" s="67"/>
      <c r="H16" s="69">
        <f>MIN('20-Overs'!W9:W16)</f>
        <v>5.6</v>
      </c>
      <c r="J16" s="67" t="str">
        <f ca="1">IF(ROWS('20-Overs'!$B$9:J9)&gt;K$13,"",(ROWS('20-Overs'!$B$9:J9)))</f>
        <v/>
      </c>
      <c r="K16" s="67"/>
      <c r="L16" s="67">
        <f>MAX('20-Overs'!T9:T16)</f>
        <v>22</v>
      </c>
      <c r="N16" s="67" t="str">
        <f ca="1">IF(ROWS('20-Overs'!$B$9:N9)&gt;O$13,"",(ROWS('20-Overs'!$B$9:N9)))</f>
        <v/>
      </c>
      <c r="O16" s="67"/>
      <c r="P16" s="69">
        <f>MIN('20-Overs'!V9:V16)</f>
        <v>6</v>
      </c>
      <c r="R16" s="67" t="str">
        <f ca="1">IF(ROWS('20-Overs'!$B$9:R9)&gt;S$13,"",(ROWS('20-Overs'!$B$9:R9)))</f>
        <v/>
      </c>
    </row>
    <row r="17" spans="2:18" ht="20.25" x14ac:dyDescent="0.2">
      <c r="B17" s="67">
        <f ca="1">IF(ROWS('20-Overs'!$B$9:B10)&gt;C$13,"",(ROWS('20-Overs'!$B$9:B10)))</f>
        <v>2</v>
      </c>
      <c r="F17" s="67">
        <f ca="1">IF(ROWS('20-Overs'!$B$9:F10)&gt;G$13,"",(ROWS('20-Overs'!$B$9:F10)))</f>
        <v>2</v>
      </c>
      <c r="J17" s="67" t="str">
        <f ca="1">IF(ROWS('20-Overs'!$B$9:J10)&gt;K$13,"",(ROWS('20-Overs'!$B$9:J10)))</f>
        <v/>
      </c>
      <c r="N17" s="67" t="str">
        <f ca="1">IF(ROWS('20-Overs'!$B$9:N10)&gt;O$13,"",(ROWS('20-Overs'!$B$9:N10)))</f>
        <v/>
      </c>
      <c r="R17" s="67" t="str">
        <f ca="1">IF(ROWS('20-Overs'!$B$9:R10)&gt;S$13,"",(ROWS('20-Overs'!$B$9:R10)))</f>
        <v/>
      </c>
    </row>
    <row r="18" spans="2:18" ht="20.25" x14ac:dyDescent="0.2">
      <c r="B18" s="67">
        <f ca="1">IF(ROWS('20-Overs'!$B$9:B11)&gt;C$13,"",(ROWS('20-Overs'!$B$9:B11)))</f>
        <v>3</v>
      </c>
      <c r="F18" s="67">
        <f ca="1">IF(ROWS('20-Overs'!$B$9:F11)&gt;G$13,"",(ROWS('20-Overs'!$B$9:F11)))</f>
        <v>3</v>
      </c>
      <c r="J18" s="67" t="str">
        <f ca="1">IF(ROWS('20-Overs'!$B$9:J11)&gt;K$13,"",(ROWS('20-Overs'!$B$9:J11)))</f>
        <v/>
      </c>
      <c r="N18" s="67" t="str">
        <f ca="1">IF(ROWS('20-Overs'!$B$9:N11)&gt;O$13,"",(ROWS('20-Overs'!$B$9:N11)))</f>
        <v/>
      </c>
      <c r="R18" s="67" t="str">
        <f ca="1">IF(ROWS('20-Overs'!$B$9:R11)&gt;S$13,"",(ROWS('20-Overs'!$B$9:R11)))</f>
        <v/>
      </c>
    </row>
    <row r="19" spans="2:18" ht="20.25" x14ac:dyDescent="0.2">
      <c r="B19" s="67">
        <f ca="1">IF(ROWS('20-Overs'!$B$9:B12)&gt;C$13,"",(ROWS('20-Overs'!$B$9:B12)))</f>
        <v>4</v>
      </c>
      <c r="F19" s="67">
        <f ca="1">IF(ROWS('20-Overs'!$B$9:F12)&gt;G$13,"",(ROWS('20-Overs'!$B$9:F12)))</f>
        <v>4</v>
      </c>
      <c r="J19" s="67" t="str">
        <f ca="1">IF(ROWS('20-Overs'!$B$9:J12)&gt;K$13,"",(ROWS('20-Overs'!$B$9:J12)))</f>
        <v/>
      </c>
      <c r="N19" s="67" t="str">
        <f ca="1">IF(ROWS('20-Overs'!$B$9:N12)&gt;O$13,"",(ROWS('20-Overs'!$B$9:N12)))</f>
        <v/>
      </c>
      <c r="R19" s="67" t="str">
        <f ca="1">IF(ROWS('20-Overs'!$B$9:R12)&gt;S$13,"",(ROWS('20-Overs'!$B$9:R12)))</f>
        <v/>
      </c>
    </row>
    <row r="20" spans="2:18" ht="20.25" x14ac:dyDescent="0.2">
      <c r="B20" s="67">
        <f ca="1">IF(ROWS('20-Overs'!$B$9:B13)&gt;C$13,"",(ROWS('20-Overs'!$B$9:B13)))</f>
        <v>5</v>
      </c>
      <c r="F20" s="67">
        <f ca="1">IF(ROWS('20-Overs'!$B$9:F13)&gt;G$13,"",(ROWS('20-Overs'!$B$9:F13)))</f>
        <v>5</v>
      </c>
      <c r="J20" s="67" t="str">
        <f ca="1">IF(ROWS('20-Overs'!$B$9:J13)&gt;K$13,"",(ROWS('20-Overs'!$B$9:J13)))</f>
        <v/>
      </c>
      <c r="N20" s="67" t="str">
        <f ca="1">IF(ROWS('20-Overs'!$B$9:N13)&gt;O$13,"",(ROWS('20-Overs'!$B$9:N13)))</f>
        <v/>
      </c>
      <c r="R20" s="67" t="str">
        <f ca="1">IF(ROWS('20-Overs'!$B$9:R13)&gt;S$13,"",(ROWS('20-Overs'!$B$9:R13)))</f>
        <v/>
      </c>
    </row>
    <row r="21" spans="2:18" ht="20.25" x14ac:dyDescent="0.2">
      <c r="B21" s="67">
        <f ca="1">IF(ROWS('20-Overs'!$B$9:B14)&gt;C$13,"",(ROWS('20-Overs'!$B$9:B14)))</f>
        <v>6</v>
      </c>
      <c r="F21" s="67">
        <f ca="1">IF(ROWS('20-Overs'!$B$9:F14)&gt;G$13,"",(ROWS('20-Overs'!$B$9:F14)))</f>
        <v>6</v>
      </c>
      <c r="J21" s="67" t="str">
        <f ca="1">IF(ROWS('20-Overs'!$B$9:J14)&gt;K$13,"",(ROWS('20-Overs'!$B$9:J14)))</f>
        <v/>
      </c>
      <c r="N21" s="67" t="str">
        <f ca="1">IF(ROWS('20-Overs'!$B$9:N14)&gt;O$13,"",(ROWS('20-Overs'!$B$9:N14)))</f>
        <v/>
      </c>
      <c r="R21" s="67" t="str">
        <f ca="1">IF(ROWS('20-Overs'!$B$9:R14)&gt;S$13,"",(ROWS('20-Overs'!$B$9:R14)))</f>
        <v/>
      </c>
    </row>
    <row r="22" spans="2:18" ht="20.25" x14ac:dyDescent="0.2">
      <c r="B22" s="67">
        <f ca="1">IF(ROWS('20-Overs'!$B$9:B15)&gt;C$13,"",(ROWS('20-Overs'!$B$9:B15)))</f>
        <v>7</v>
      </c>
      <c r="F22" s="67">
        <f ca="1">IF(ROWS('20-Overs'!$B$9:F15)&gt;G$13,"",(ROWS('20-Overs'!$B$9:F15)))</f>
        <v>7</v>
      </c>
      <c r="J22" s="67" t="str">
        <f ca="1">IF(ROWS('20-Overs'!$B$9:J15)&gt;K$13,"",(ROWS('20-Overs'!$B$9:J15)))</f>
        <v/>
      </c>
      <c r="N22" s="67" t="str">
        <f ca="1">IF(ROWS('20-Overs'!$B$9:N15)&gt;O$13,"",(ROWS('20-Overs'!$B$9:N15)))</f>
        <v/>
      </c>
      <c r="R22" s="67" t="str">
        <f ca="1">IF(ROWS('20-Overs'!$B$9:R15)&gt;S$13,"",(ROWS('20-Overs'!$B$9:R15)))</f>
        <v/>
      </c>
    </row>
    <row r="23" spans="2:18" ht="20.25" x14ac:dyDescent="0.2">
      <c r="B23" s="67">
        <f ca="1">IF(ROWS('20-Overs'!$B$9:B16)&gt;C$13,"",(ROWS('20-Overs'!$B$9:B16)))</f>
        <v>8</v>
      </c>
      <c r="F23" s="67">
        <f ca="1">IF(ROWS('20-Overs'!$B$9:F16)&gt;G$13,"",(ROWS('20-Overs'!$B$9:F16)))</f>
        <v>8</v>
      </c>
      <c r="J23" s="67" t="str">
        <f ca="1">IF(ROWS('20-Overs'!$B$9:J16)&gt;K$13,"",(ROWS('20-Overs'!$B$9:J16)))</f>
        <v/>
      </c>
      <c r="N23" s="67" t="str">
        <f ca="1">IF(ROWS('20-Overs'!$B$9:N16)&gt;O$13,"",(ROWS('20-Overs'!$B$9:N16)))</f>
        <v/>
      </c>
      <c r="R23" s="67" t="str">
        <f ca="1">IF(ROWS('20-Overs'!$B$9:R16)&gt;S$13,"",(ROWS('20-Overs'!$B$9:R16)))</f>
        <v/>
      </c>
    </row>
    <row r="24" spans="2:18" ht="20.25" x14ac:dyDescent="0.2">
      <c r="B24" s="67">
        <f ca="1">IF(ROWS('20-Overs'!$B$9:B17)&gt;C$13,"",(ROWS('20-Overs'!$B$9:B17)))</f>
        <v>9</v>
      </c>
      <c r="F24" s="67">
        <f ca="1">IF(ROWS('20-Overs'!$B$9:F17)&gt;G$13,"",(ROWS('20-Overs'!$B$9:F17)))</f>
        <v>9</v>
      </c>
      <c r="J24" s="67" t="str">
        <f ca="1">IF(ROWS('20-Overs'!$B$9:J17)&gt;K$13,"",(ROWS('20-Overs'!$B$9:J17)))</f>
        <v/>
      </c>
      <c r="N24" s="67" t="str">
        <f ca="1">IF(ROWS('20-Overs'!$B$9:N17)&gt;O$13,"",(ROWS('20-Overs'!$B$9:N17)))</f>
        <v/>
      </c>
      <c r="R24" s="67" t="str">
        <f ca="1">IF(ROWS('20-Overs'!$B$9:R17)&gt;S$13,"",(ROWS('20-Overs'!$B$9:R17)))</f>
        <v/>
      </c>
    </row>
    <row r="25" spans="2:18" ht="20.25" x14ac:dyDescent="0.2">
      <c r="B25" s="67">
        <f ca="1">IF(ROWS('20-Overs'!$B$9:B18)&gt;C$13,"",(ROWS('20-Overs'!$B$9:B18)))</f>
        <v>10</v>
      </c>
      <c r="F25" s="67">
        <f ca="1">IF(ROWS('20-Overs'!$B$9:F18)&gt;G$13,"",(ROWS('20-Overs'!$B$9:F18)))</f>
        <v>10</v>
      </c>
      <c r="J25" s="67" t="str">
        <f ca="1">IF(ROWS('20-Overs'!$B$9:J18)&gt;K$13,"",(ROWS('20-Overs'!$B$9:J18)))</f>
        <v/>
      </c>
      <c r="N25" s="67" t="str">
        <f ca="1">IF(ROWS('20-Overs'!$B$9:N18)&gt;O$13,"",(ROWS('20-Overs'!$B$9:N18)))</f>
        <v/>
      </c>
      <c r="R25" s="67" t="str">
        <f ca="1">IF(ROWS('20-Overs'!$B$9:R18)&gt;S$13,"",(ROWS('20-Overs'!$B$9:R18)))</f>
        <v/>
      </c>
    </row>
    <row r="26" spans="2:18" ht="20.25" x14ac:dyDescent="0.2">
      <c r="B26" s="67">
        <f ca="1">IF(ROWS('20-Overs'!$B$9:B19)&gt;C$13,"",(ROWS('20-Overs'!$B$9:B19)))</f>
        <v>11</v>
      </c>
      <c r="F26" s="67">
        <f ca="1">IF(ROWS('20-Overs'!$B$9:F19)&gt;G$13,"",(ROWS('20-Overs'!$B$9:F19)))</f>
        <v>11</v>
      </c>
      <c r="J26" s="67" t="str">
        <f ca="1">IF(ROWS('20-Overs'!$B$9:J19)&gt;K$13,"",(ROWS('20-Overs'!$B$9:J19)))</f>
        <v/>
      </c>
      <c r="N26" s="67" t="str">
        <f ca="1">IF(ROWS('20-Overs'!$B$9:N19)&gt;O$13,"",(ROWS('20-Overs'!$B$9:N19)))</f>
        <v/>
      </c>
      <c r="R26" s="67" t="str">
        <f ca="1">IF(ROWS('20-Overs'!$B$9:R19)&gt;S$13,"",(ROWS('20-Overs'!$B$9:R19)))</f>
        <v/>
      </c>
    </row>
    <row r="27" spans="2:18" ht="20.25" x14ac:dyDescent="0.2">
      <c r="B27" s="67">
        <f ca="1">IF(ROWS('20-Overs'!$B$9:B20)&gt;C$13,"",(ROWS('20-Overs'!$B$9:B20)))</f>
        <v>12</v>
      </c>
      <c r="F27" s="67">
        <f ca="1">IF(ROWS('20-Overs'!$B$9:F20)&gt;G$13,"",(ROWS('20-Overs'!$B$9:F20)))</f>
        <v>12</v>
      </c>
      <c r="J27" s="67" t="str">
        <f ca="1">IF(ROWS('20-Overs'!$B$9:J20)&gt;K$13,"",(ROWS('20-Overs'!$B$9:J20)))</f>
        <v/>
      </c>
      <c r="N27" s="67" t="str">
        <f ca="1">IF(ROWS('20-Overs'!$B$9:N20)&gt;O$13,"",(ROWS('20-Overs'!$B$9:N20)))</f>
        <v/>
      </c>
      <c r="R27" s="67" t="str">
        <f ca="1">IF(ROWS('20-Overs'!$B$9:R20)&gt;S$13,"",(ROWS('20-Overs'!$B$9:R20)))</f>
        <v/>
      </c>
    </row>
    <row r="28" spans="2:18" ht="20.25" x14ac:dyDescent="0.2">
      <c r="B28" s="67">
        <f ca="1">IF(ROWS('20-Overs'!$B$9:B21)&gt;C$13,"",(ROWS('20-Overs'!$B$9:B21)))</f>
        <v>13</v>
      </c>
      <c r="F28" s="67">
        <f ca="1">IF(ROWS('20-Overs'!$B$9:F21)&gt;G$13,"",(ROWS('20-Overs'!$B$9:F21)))</f>
        <v>13</v>
      </c>
      <c r="J28" s="67" t="str">
        <f ca="1">IF(ROWS('20-Overs'!$B$9:J21)&gt;K$13,"",(ROWS('20-Overs'!$B$9:J21)))</f>
        <v/>
      </c>
      <c r="N28" s="67" t="str">
        <f ca="1">IF(ROWS('20-Overs'!$B$9:N21)&gt;O$13,"",(ROWS('20-Overs'!$B$9:N21)))</f>
        <v/>
      </c>
      <c r="R28" s="67" t="str">
        <f ca="1">IF(ROWS('20-Overs'!$B$9:R21)&gt;S$13,"",(ROWS('20-Overs'!$B$9:R21)))</f>
        <v/>
      </c>
    </row>
    <row r="29" spans="2:18" ht="20.25" x14ac:dyDescent="0.2">
      <c r="B29" s="67">
        <f ca="1">IF(ROWS('20-Overs'!$B$9:B22)&gt;C$13,"",(ROWS('20-Overs'!$B$9:B22)))</f>
        <v>14</v>
      </c>
      <c r="F29" s="67">
        <f ca="1">IF(ROWS('20-Overs'!$B$9:F22)&gt;G$13,"",(ROWS('20-Overs'!$B$9:F22)))</f>
        <v>14</v>
      </c>
      <c r="J29" s="67" t="str">
        <f ca="1">IF(ROWS('20-Overs'!$B$9:J22)&gt;K$13,"",(ROWS('20-Overs'!$B$9:J22)))</f>
        <v/>
      </c>
      <c r="N29" s="67" t="str">
        <f ca="1">IF(ROWS('20-Overs'!$B$9:N22)&gt;O$13,"",(ROWS('20-Overs'!$B$9:N22)))</f>
        <v/>
      </c>
      <c r="R29" s="67" t="str">
        <f ca="1">IF(ROWS('20-Overs'!$B$9:R22)&gt;S$13,"",(ROWS('20-Overs'!$B$9:R22)))</f>
        <v/>
      </c>
    </row>
    <row r="30" spans="2:18" ht="20.25" x14ac:dyDescent="0.2">
      <c r="B30" s="67">
        <f ca="1">IF(ROWS('20-Overs'!$B$9:B23)&gt;C$13,"",(ROWS('20-Overs'!$B$9:B23)))</f>
        <v>15</v>
      </c>
      <c r="F30" s="67">
        <f ca="1">IF(ROWS('20-Overs'!$B$9:F23)&gt;G$13,"",(ROWS('20-Overs'!$B$9:F23)))</f>
        <v>15</v>
      </c>
      <c r="J30" s="67" t="str">
        <f ca="1">IF(ROWS('20-Overs'!$B$9:J23)&gt;K$13,"",(ROWS('20-Overs'!$B$9:J23)))</f>
        <v/>
      </c>
      <c r="N30" s="67" t="str">
        <f ca="1">IF(ROWS('20-Overs'!$B$9:N23)&gt;O$13,"",(ROWS('20-Overs'!$B$9:N23)))</f>
        <v/>
      </c>
      <c r="R30" s="67" t="str">
        <f ca="1">IF(ROWS('20-Overs'!$B$9:R23)&gt;S$13,"",(ROWS('20-Overs'!$B$9:R23)))</f>
        <v/>
      </c>
    </row>
    <row r="31" spans="2:18" ht="20.25" x14ac:dyDescent="0.2">
      <c r="B31" s="67">
        <f ca="1">IF(ROWS('20-Overs'!$B$9:B24)&gt;C$13,"",(ROWS('20-Overs'!$B$9:B24)))</f>
        <v>16</v>
      </c>
      <c r="F31" s="67">
        <f ca="1">IF(ROWS('20-Overs'!$B$9:F24)&gt;G$13,"",(ROWS('20-Overs'!$B$9:F24)))</f>
        <v>16</v>
      </c>
      <c r="J31" s="67" t="str">
        <f ca="1">IF(ROWS('20-Overs'!$B$9:J24)&gt;K$13,"",(ROWS('20-Overs'!$B$9:J24)))</f>
        <v/>
      </c>
      <c r="N31" s="67" t="str">
        <f ca="1">IF(ROWS('20-Overs'!$B$9:N24)&gt;O$13,"",(ROWS('20-Overs'!$B$9:N24)))</f>
        <v/>
      </c>
      <c r="R31" s="67" t="str">
        <f ca="1">IF(ROWS('20-Overs'!$B$9:R24)&gt;S$13,"",(ROWS('20-Overs'!$B$9:R24)))</f>
        <v/>
      </c>
    </row>
    <row r="32" spans="2:18" ht="20.25" x14ac:dyDescent="0.2">
      <c r="B32" s="67">
        <f ca="1">IF(ROWS('20-Overs'!$B$9:B25)&gt;C$13,"",(ROWS('20-Overs'!$B$9:B25)))</f>
        <v>17</v>
      </c>
      <c r="F32" s="67">
        <f ca="1">IF(ROWS('20-Overs'!$B$9:F25)&gt;G$13,"",(ROWS('20-Overs'!$B$9:F25)))</f>
        <v>17</v>
      </c>
      <c r="J32" s="67" t="str">
        <f ca="1">IF(ROWS('20-Overs'!$B$9:J25)&gt;K$13,"",(ROWS('20-Overs'!$B$9:J25)))</f>
        <v/>
      </c>
      <c r="N32" s="67" t="str">
        <f ca="1">IF(ROWS('20-Overs'!$B$9:N25)&gt;O$13,"",(ROWS('20-Overs'!$B$9:N25)))</f>
        <v/>
      </c>
      <c r="R32" s="67" t="str">
        <f ca="1">IF(ROWS('20-Overs'!$B$9:R25)&gt;S$13,"",(ROWS('20-Overs'!$B$9:R25)))</f>
        <v/>
      </c>
    </row>
    <row r="33" spans="2:18" ht="20.25" x14ac:dyDescent="0.2">
      <c r="B33" s="67">
        <f ca="1">IF(ROWS('20-Overs'!$B$9:B26)&gt;C$13,"",(ROWS('20-Overs'!$B$9:B26)))</f>
        <v>18</v>
      </c>
      <c r="F33" s="67">
        <f ca="1">IF(ROWS('20-Overs'!$B$9:F26)&gt;G$13,"",(ROWS('20-Overs'!$B$9:F26)))</f>
        <v>18</v>
      </c>
      <c r="J33" s="67" t="str">
        <f ca="1">IF(ROWS('20-Overs'!$B$9:J26)&gt;K$13,"",(ROWS('20-Overs'!$B$9:J26)))</f>
        <v/>
      </c>
      <c r="N33" s="67" t="str">
        <f ca="1">IF(ROWS('20-Overs'!$B$9:N26)&gt;O$13,"",(ROWS('20-Overs'!$B$9:N26)))</f>
        <v/>
      </c>
      <c r="R33" s="67" t="str">
        <f ca="1">IF(ROWS('20-Overs'!$B$9:R26)&gt;S$13,"",(ROWS('20-Overs'!$B$9:R26)))</f>
        <v/>
      </c>
    </row>
  </sheetData>
  <mergeCells count="5">
    <mergeCell ref="R15:T15"/>
    <mergeCell ref="F15:H15"/>
    <mergeCell ref="N15:P15"/>
    <mergeCell ref="J15:L15"/>
    <mergeCell ref="B15:D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C6E3-CC89-490C-A83C-399C7F418F1C}">
  <dimension ref="B1:L28"/>
  <sheetViews>
    <sheetView showGridLines="0" topLeftCell="B1" zoomScale="80" zoomScaleNormal="80" workbookViewId="0">
      <selection activeCell="G36" sqref="G36"/>
    </sheetView>
  </sheetViews>
  <sheetFormatPr defaultRowHeight="12.75" x14ac:dyDescent="0.2"/>
  <cols>
    <col min="1" max="1" width="0.85546875" customWidth="1"/>
    <col min="2" max="4" width="22.5703125" customWidth="1"/>
    <col min="5" max="5" width="0.85546875" customWidth="1"/>
    <col min="6" max="8" width="22.7109375" customWidth="1"/>
    <col min="9" max="9" width="0.85546875" customWidth="1"/>
    <col min="10" max="12" width="22.7109375" customWidth="1"/>
  </cols>
  <sheetData>
    <row r="1" spans="2:12" s="63" customFormat="1" ht="4.5" customHeight="1" x14ac:dyDescent="0.2">
      <c r="D1" s="64"/>
    </row>
    <row r="2" spans="2:12" s="65" customFormat="1" ht="29.25" customHeight="1" x14ac:dyDescent="0.2"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</row>
    <row r="3" spans="2:12" s="65" customFormat="1" ht="29.25" customHeight="1" x14ac:dyDescent="0.2"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</row>
    <row r="4" spans="2:12" s="65" customFormat="1" ht="29.25" customHeight="1" x14ac:dyDescent="0.2"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</row>
    <row r="6" spans="2:12" ht="20.25" x14ac:dyDescent="0.2"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</row>
    <row r="9" spans="2:12" ht="21" customHeight="1" x14ac:dyDescent="0.2"/>
    <row r="10" spans="2:12" ht="24.75" x14ac:dyDescent="0.6">
      <c r="B10" s="158" t="s">
        <v>9</v>
      </c>
      <c r="C10" s="158"/>
      <c r="D10" s="158"/>
      <c r="F10" s="158" t="s">
        <v>6</v>
      </c>
      <c r="G10" s="158"/>
      <c r="H10" s="158"/>
      <c r="J10" s="158" t="s">
        <v>10</v>
      </c>
      <c r="K10" s="158"/>
      <c r="L10" s="158"/>
    </row>
    <row r="11" spans="2:12" ht="15.75" x14ac:dyDescent="0.25">
      <c r="B11" s="68" t="s">
        <v>11</v>
      </c>
      <c r="C11" s="68" t="s">
        <v>12</v>
      </c>
      <c r="D11" s="68" t="s">
        <v>13</v>
      </c>
      <c r="F11" s="68" t="s">
        <v>11</v>
      </c>
      <c r="G11" s="68" t="s">
        <v>12</v>
      </c>
      <c r="H11" s="68" t="s">
        <v>14</v>
      </c>
      <c r="J11" s="68" t="s">
        <v>11</v>
      </c>
      <c r="K11" s="68" t="s">
        <v>12</v>
      </c>
      <c r="L11" s="68" t="s">
        <v>13</v>
      </c>
    </row>
    <row r="12" spans="2:12" ht="20.25" x14ac:dyDescent="0.2">
      <c r="B12" s="72">
        <v>1</v>
      </c>
      <c r="C12" s="67" t="str">
        <f>INDEX('20-Overs'!$B$9:$B$26,MATCH(LARGE('20-Overs'!$H$9:$H$26,1),'20-Overs'!$H$9:$H$26,0))</f>
        <v>Abdal</v>
      </c>
      <c r="D12" s="67">
        <f>MAX('20-Overs'!H9:H26)</f>
        <v>844</v>
      </c>
      <c r="F12" s="72">
        <v>1</v>
      </c>
      <c r="G12" s="67" t="str">
        <f>INDEX('20-Overs'!B9:B26,MATCH(MAX('20-Overs'!I9:I26),'20-Overs'!I9:I26,0))</f>
        <v>Sumair</v>
      </c>
      <c r="H12" s="67">
        <f>MAX('20-Overs'!I9:I26)</f>
        <v>31.25</v>
      </c>
      <c r="J12" s="72">
        <v>1</v>
      </c>
      <c r="K12" s="67" t="str">
        <f>INDEX('20-Overs'!B9:B26,MATCH(MAX('20-Overs'!L9:L26),'20-Overs'!L9:L26,0))</f>
        <v>Abdal</v>
      </c>
      <c r="L12" s="67">
        <f>MAX('20-Overs'!L9:L26)</f>
        <v>106</v>
      </c>
    </row>
    <row r="13" spans="2:12" ht="20.25" x14ac:dyDescent="0.2">
      <c r="B13" s="72">
        <v>2</v>
      </c>
      <c r="C13" s="67" t="str">
        <f>INDEX('20-Overs'!B9:B26,MATCH(LARGE('20-Overs'!$H$9:$H$26,2),'20-Overs'!$H$9:$H$26,0))</f>
        <v>Majid</v>
      </c>
      <c r="D13" s="67">
        <f>LARGE('20-Overs'!$H$9:$H$26,2)</f>
        <v>531</v>
      </c>
      <c r="F13" s="72">
        <v>2</v>
      </c>
      <c r="G13" s="67" t="str">
        <f>INDEX('20-Overs'!$B$9:$B$26,MATCH(LARGE('20-Overs'!$I$9:$I$26,2),'20-Overs'!$I$9:$I$26,0))</f>
        <v>Danish</v>
      </c>
      <c r="H13" s="67">
        <f>LARGE('20-Overs'!$I$9:$I$26,2)</f>
        <v>29.875</v>
      </c>
      <c r="J13" s="72">
        <v>2</v>
      </c>
      <c r="K13" s="67" t="str">
        <f>INDEX('20-Overs'!$B$9:$B$26,MATCH(LARGE('20-Overs'!$L$9:$L$26,2),'20-Overs'!$L$9:$L$26,0))</f>
        <v>Danish</v>
      </c>
      <c r="L13" s="67">
        <f>LARGE('20-Overs'!$L$9:$L$26,2)</f>
        <v>96</v>
      </c>
    </row>
    <row r="14" spans="2:12" ht="20.25" x14ac:dyDescent="0.2">
      <c r="B14" s="72">
        <v>3</v>
      </c>
      <c r="C14" s="67" t="str">
        <f>INDEX('20-Overs'!B9:B26,MATCH(LARGE('20-Overs'!$H$9:$H$26,3),'20-Overs'!$H$9:$H$26,0))</f>
        <v>Danish</v>
      </c>
      <c r="D14" s="67">
        <f>LARGE('20-Overs'!$H$9:$H$26,3)</f>
        <v>478</v>
      </c>
      <c r="F14" s="72">
        <v>3</v>
      </c>
      <c r="G14" s="67" t="str">
        <f>INDEX('20-Overs'!$B$9:$B$26,MATCH(LARGE('20-Overs'!$I$9:$I$26,3),'20-Overs'!$I$9:$I$26,0))</f>
        <v>Muzzamil</v>
      </c>
      <c r="H14" s="67">
        <f>LARGE('20-Overs'!$I$9:$I$26,3)</f>
        <v>28</v>
      </c>
      <c r="J14" s="72">
        <v>3</v>
      </c>
      <c r="K14" s="67" t="str">
        <f>INDEX('20-Overs'!$B$9:$B$26,MATCH(LARGE('20-Overs'!$L$9:$L$26,3),'20-Overs'!$L$9:$L$26,0))</f>
        <v>Majid</v>
      </c>
      <c r="L14" s="67">
        <f>LARGE('20-Overs'!$L$9:$L$26,3)</f>
        <v>80</v>
      </c>
    </row>
    <row r="16" spans="2:12" ht="24.75" x14ac:dyDescent="0.6">
      <c r="B16" s="158" t="s">
        <v>15</v>
      </c>
      <c r="C16" s="158"/>
      <c r="D16" s="158"/>
      <c r="F16" s="158" t="s">
        <v>7</v>
      </c>
      <c r="G16" s="158"/>
      <c r="H16" s="158"/>
      <c r="J16" s="158" t="s">
        <v>16</v>
      </c>
      <c r="K16" s="158"/>
      <c r="L16" s="158"/>
    </row>
    <row r="17" spans="2:12" ht="15.75" x14ac:dyDescent="0.25">
      <c r="B17" s="68" t="s">
        <v>11</v>
      </c>
      <c r="C17" s="68" t="s">
        <v>12</v>
      </c>
      <c r="D17" s="68" t="s">
        <v>17</v>
      </c>
      <c r="F17" s="68" t="s">
        <v>11</v>
      </c>
      <c r="G17" s="68" t="s">
        <v>12</v>
      </c>
      <c r="H17" s="68" t="s">
        <v>18</v>
      </c>
      <c r="J17" s="68" t="s">
        <v>11</v>
      </c>
      <c r="K17" s="68" t="s">
        <v>12</v>
      </c>
      <c r="L17" s="68" t="s">
        <v>19</v>
      </c>
    </row>
    <row r="18" spans="2:12" ht="20.25" x14ac:dyDescent="0.2">
      <c r="B18" s="72">
        <v>1</v>
      </c>
      <c r="C18" s="67" t="str">
        <f>INDEX('20-Overs'!B9:B26,MATCH(MAX('20-Overs'!P9:P26),'20-Overs'!P9:P26,0))</f>
        <v>Abdal</v>
      </c>
      <c r="D18" s="67">
        <f>MAX('20-Overs'!P9:P26)</f>
        <v>86</v>
      </c>
      <c r="F18" s="72">
        <v>1</v>
      </c>
      <c r="G18" s="67" t="str">
        <f>INDEX('20-Overs'!B9:B26,MATCH(MAX('20-Overs'!J9:J26),'20-Overs'!J9:J26,0))</f>
        <v>Sufyan</v>
      </c>
      <c r="H18" s="67">
        <f>MAX('20-Overs'!J9:J26)</f>
        <v>137.07865168539325</v>
      </c>
      <c r="J18" s="72">
        <v>1</v>
      </c>
      <c r="K18" s="67" t="s">
        <v>20</v>
      </c>
      <c r="L18" s="67">
        <f>MAX('20-Overs'!N9:N26)</f>
        <v>1</v>
      </c>
    </row>
    <row r="19" spans="2:12" ht="20.25" x14ac:dyDescent="0.2">
      <c r="B19" s="72">
        <v>2</v>
      </c>
      <c r="C19" s="67" t="str">
        <f>INDEX('20-Overs'!B9:B26,MATCH(LARGE('20-Overs'!P9:P26,2),'20-Overs'!P9:P26,0))</f>
        <v>Majid</v>
      </c>
      <c r="D19" s="67">
        <f>LARGE('20-Overs'!P9:P26,2)</f>
        <v>53</v>
      </c>
      <c r="F19" s="72">
        <v>2</v>
      </c>
      <c r="G19" s="67" t="str">
        <f>INDEX('20-Overs'!$B$9:$B$26,MATCH(LARGE('20-Overs'!$J$9:$J$26,2),'20-Overs'!$J$9:$J$26,0))</f>
        <v>Numair</v>
      </c>
      <c r="H19" s="67">
        <f>LARGE('20-Overs'!$J$9:$J$26,2)</f>
        <v>132.97297297297297</v>
      </c>
      <c r="J19" s="72">
        <v>2</v>
      </c>
      <c r="K19" s="67" t="s">
        <v>20</v>
      </c>
      <c r="L19" s="67">
        <f>MAX('20-Overs'!N10:N27)</f>
        <v>1</v>
      </c>
    </row>
    <row r="20" spans="2:12" ht="20.25" x14ac:dyDescent="0.2">
      <c r="B20" s="72">
        <v>3</v>
      </c>
      <c r="C20" s="67" t="str">
        <f>INDEX('20-Overs'!$B$9:$B$26,MATCH(LARGE('20-Overs'!$P$9:$P$26,3),'20-Overs'!$P$9:$P$26,0))</f>
        <v>Danish</v>
      </c>
      <c r="D20" s="67">
        <f>LARGE('20-Overs'!$P$9:$P$26,3)</f>
        <v>46</v>
      </c>
      <c r="F20" s="72">
        <v>3</v>
      </c>
      <c r="G20" s="67" t="str">
        <f>INDEX('20-Overs'!$B$9:$B$26,MATCH(LARGE('20-Overs'!$J$9:$J$26,3),'20-Overs'!$J$9:$J$26,0))</f>
        <v>Sumair</v>
      </c>
      <c r="H20" s="67">
        <f>LARGE('20-Overs'!$J$9:$J$26,3)</f>
        <v>131.57894736842107</v>
      </c>
      <c r="J20" s="72">
        <v>3</v>
      </c>
      <c r="K20" s="67" t="s">
        <v>20</v>
      </c>
      <c r="L20" s="67">
        <f>MAX('20-Overs'!N11:N28)</f>
        <v>1</v>
      </c>
    </row>
    <row r="21" spans="2:12" x14ac:dyDescent="0.2">
      <c r="C21" s="71"/>
    </row>
    <row r="22" spans="2:12" ht="24.75" x14ac:dyDescent="0.6">
      <c r="B22" s="158" t="s">
        <v>21</v>
      </c>
      <c r="C22" s="158"/>
      <c r="D22" s="158"/>
      <c r="F22" s="158" t="s">
        <v>22</v>
      </c>
      <c r="G22" s="158"/>
      <c r="H22" s="158"/>
      <c r="J22" s="158" t="s">
        <v>23</v>
      </c>
      <c r="K22" s="158"/>
      <c r="L22" s="158"/>
    </row>
    <row r="23" spans="2:12" ht="15.75" x14ac:dyDescent="0.25">
      <c r="B23" s="68" t="s">
        <v>11</v>
      </c>
      <c r="C23" s="68" t="s">
        <v>12</v>
      </c>
      <c r="D23" s="68" t="s">
        <v>24</v>
      </c>
      <c r="F23" s="68" t="s">
        <v>11</v>
      </c>
      <c r="G23" s="68" t="s">
        <v>12</v>
      </c>
      <c r="H23" s="68" t="s">
        <v>25</v>
      </c>
      <c r="J23" s="68" t="s">
        <v>11</v>
      </c>
      <c r="K23" s="68" t="s">
        <v>12</v>
      </c>
      <c r="L23" s="68" t="s">
        <v>26</v>
      </c>
    </row>
    <row r="24" spans="2:12" ht="20.25" x14ac:dyDescent="0.2">
      <c r="B24" s="72">
        <v>1</v>
      </c>
      <c r="C24" s="67" t="str">
        <f>INDEX('20-Overs'!B9:B26,MATCH(MAX('20-Overs'!O9:O26),'20-Overs'!O9:O26,0))</f>
        <v>Majid</v>
      </c>
      <c r="D24" s="67">
        <f>MAX('20-Overs'!O9:O26)</f>
        <v>13</v>
      </c>
      <c r="F24" s="72">
        <v>1</v>
      </c>
      <c r="G24" s="67" t="str">
        <f>INDEX('20-Overs'!B9:B26,MATCH(MAX('20-Overs'!K9:K26),'20-Overs'!K9:K26,0))</f>
        <v>Danish</v>
      </c>
      <c r="H24" s="67">
        <f>MAX('20-Overs'!K9:K26)</f>
        <v>7</v>
      </c>
      <c r="J24" s="72">
        <f>ROWS('20-Overs'!$B$9:B9)</f>
        <v>1</v>
      </c>
      <c r="K24" s="67" t="str" cm="1">
        <f t="array" ref="K24">INDEX('20-Overs'!$B$9:$B$26,_xlfn.AGGREGATE(15,6,(ROW('20-Overs'!$M$9:$M$26)-ROW('20-Overs'!$M$9)+1)/('20-Overs'!$M$9:$M$26='BATTING - HALL OF FAME - Old'!L24),COUNTIF('BATTING - HALL OF FAME - Old'!$L$24:L24,'BATTING - HALL OF FAME - Old'!L24)))</f>
        <v>Abdal</v>
      </c>
      <c r="L24" s="67">
        <f>LARGE('20-Overs'!$M$9:$M$26,'BATTING - HALL OF FAME - Old'!J24)</f>
        <v>4</v>
      </c>
    </row>
    <row r="25" spans="2:12" ht="20.25" x14ac:dyDescent="0.2">
      <c r="B25" s="72">
        <v>2</v>
      </c>
      <c r="C25" s="67" t="str">
        <f>INDEX('20-Overs'!$B$9:$B$26,MATCH(LARGE('20-Overs'!$O$9:$O$26,2),'20-Overs'!$O$9:$O$26,0))</f>
        <v>Sufyan</v>
      </c>
      <c r="D25" s="67">
        <f>LARGE('20-Overs'!$O$9:$O$26,2)</f>
        <v>10</v>
      </c>
      <c r="F25" s="72">
        <v>1</v>
      </c>
      <c r="G25" s="67" t="s">
        <v>27</v>
      </c>
      <c r="H25" s="67">
        <f>MAX('20-Overs'!K9:K26)</f>
        <v>7</v>
      </c>
      <c r="J25" s="72">
        <f>ROWS('20-Overs'!$B$9:B10)</f>
        <v>2</v>
      </c>
      <c r="K25" s="67" t="str" cm="1">
        <f t="array" ref="K25">INDEX('20-Overs'!$B$9:$B$26,_xlfn.AGGREGATE(15,6,(ROW('20-Overs'!$M$9:$M$26)-ROW('20-Overs'!$M$9)+1)/('20-Overs'!$M$9:$M$26='BATTING - HALL OF FAME - Old'!L25),COUNTIF('BATTING - HALL OF FAME - Old'!$L$24:L25,'BATTING - HALL OF FAME - Old'!L25)))</f>
        <v>Sumair</v>
      </c>
      <c r="L25" s="67">
        <f>LARGE('20-Overs'!$M$9:$M$26,'BATTING - HALL OF FAME - Old'!J25)</f>
        <v>3</v>
      </c>
    </row>
    <row r="26" spans="2:12" ht="20.25" x14ac:dyDescent="0.2">
      <c r="B26" s="72">
        <v>3</v>
      </c>
      <c r="C26" s="67" t="str">
        <f>INDEX('20-Overs'!$B$9:$B$26,MATCH(LARGE('20-Overs'!$O$9:$O$26,3),'20-Overs'!$O$9:$O$26,0))</f>
        <v>Numair</v>
      </c>
      <c r="D26" s="67">
        <f>LARGE('20-Overs'!$O$9:$O$26,3)</f>
        <v>9</v>
      </c>
      <c r="J26" s="72">
        <f>ROWS('20-Overs'!$B$9:B11)</f>
        <v>3</v>
      </c>
      <c r="K26" s="67" t="str" cm="1">
        <f t="array" ref="K26">INDEX('20-Overs'!$B$9:$B$26,_xlfn.AGGREGATE(15,6,(ROW('20-Overs'!$M$9:$M$26)-ROW('20-Overs'!$M$9)+1)/('20-Overs'!$M$9:$M$26='BATTING - HALL OF FAME - Old'!L26),COUNTIF('BATTING - HALL OF FAME - Old'!$L$24:L26,'BATTING - HALL OF FAME - Old'!L26)))</f>
        <v>Majid</v>
      </c>
      <c r="L26" s="67">
        <f>LARGE('20-Overs'!$M$9:$M$26,'BATTING - HALL OF FAME - Old'!J26)</f>
        <v>2</v>
      </c>
    </row>
    <row r="27" spans="2:12" ht="20.25" x14ac:dyDescent="0.2">
      <c r="B27" s="72">
        <v>3</v>
      </c>
      <c r="C27" s="67" t="s">
        <v>28</v>
      </c>
      <c r="D27" s="67">
        <v>1</v>
      </c>
      <c r="J27" s="72">
        <f>ROWS('20-Overs'!$B$9:B12)</f>
        <v>4</v>
      </c>
      <c r="K27" s="67" t="str" cm="1">
        <f t="array" ref="K27">INDEX('20-Overs'!$B$9:$B$26,_xlfn.AGGREGATE(15,6,(ROW('20-Overs'!$M$9:$M$26)-ROW('20-Overs'!$M$9)+1)/('20-Overs'!$M$9:$M$26='BATTING - HALL OF FAME - Old'!L27),COUNTIF('BATTING - HALL OF FAME - Old'!$L$24:L27,'BATTING - HALL OF FAME - Old'!L27)))</f>
        <v>Muzzamil</v>
      </c>
      <c r="L27" s="67">
        <f>LARGE('20-Overs'!$M$9:$M$26,'BATTING - HALL OF FAME - Old'!J27)</f>
        <v>2</v>
      </c>
    </row>
    <row r="28" spans="2:12" ht="20.25" x14ac:dyDescent="0.2">
      <c r="B28" s="72">
        <v>3</v>
      </c>
      <c r="C28" s="67" t="s">
        <v>29</v>
      </c>
      <c r="D28" s="67">
        <v>1</v>
      </c>
      <c r="J28" s="72">
        <f>ROWS('20-Overs'!$B$9:B13)</f>
        <v>5</v>
      </c>
      <c r="K28" s="67" t="str" cm="1">
        <f t="array" ref="K28">INDEX('20-Overs'!$B$9:$B$26,_xlfn.AGGREGATE(15,6,(ROW('20-Overs'!$M$9:$M$26)-ROW('20-Overs'!$M$9)+1)/('20-Overs'!$M$9:$M$26='BATTING - HALL OF FAME - Old'!L28),COUNTIF('BATTING - HALL OF FAME - Old'!$L$24:L28,'BATTING - HALL OF FAME - Old'!L28)))</f>
        <v>M.Bilal Shaikh</v>
      </c>
      <c r="L28" s="67">
        <f>LARGE('20-Overs'!$M$9:$M$26,'BATTING - HALL OF FAME - Old'!J28)</f>
        <v>1</v>
      </c>
    </row>
  </sheetData>
  <mergeCells count="13">
    <mergeCell ref="B2:L2"/>
    <mergeCell ref="B3:L3"/>
    <mergeCell ref="B4:L4"/>
    <mergeCell ref="B10:D10"/>
    <mergeCell ref="B22:D22"/>
    <mergeCell ref="B6:L6"/>
    <mergeCell ref="B16:D16"/>
    <mergeCell ref="F10:H10"/>
    <mergeCell ref="F16:H16"/>
    <mergeCell ref="F22:H22"/>
    <mergeCell ref="J10:L10"/>
    <mergeCell ref="J22:L22"/>
    <mergeCell ref="J16:L1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D426-E68E-41BE-90B9-430BE01BDD05}">
  <dimension ref="A1:N54"/>
  <sheetViews>
    <sheetView showGridLines="0" topLeftCell="O1" zoomScale="70" zoomScaleNormal="70" workbookViewId="0">
      <selection activeCell="O6" sqref="O6"/>
    </sheetView>
  </sheetViews>
  <sheetFormatPr defaultRowHeight="12.75" x14ac:dyDescent="0.2"/>
  <cols>
    <col min="1" max="1" width="0.85546875" customWidth="1"/>
    <col min="2" max="2" width="6.5703125" customWidth="1"/>
    <col min="3" max="3" width="31.85546875" bestFit="1" customWidth="1"/>
    <col min="4" max="4" width="10.7109375" bestFit="1" customWidth="1"/>
    <col min="5" max="5" width="19.42578125" bestFit="1" customWidth="1"/>
    <col min="6" max="6" width="18.140625" bestFit="1" customWidth="1"/>
    <col min="7" max="7" width="21.42578125" bestFit="1" customWidth="1"/>
    <col min="8" max="8" width="1.140625" customWidth="1"/>
    <col min="9" max="9" width="15.28515625" bestFit="1" customWidth="1"/>
    <col min="10" max="10" width="19" bestFit="1" customWidth="1"/>
    <col min="11" max="11" width="26.42578125" bestFit="1" customWidth="1"/>
    <col min="12" max="12" width="19.85546875" bestFit="1" customWidth="1"/>
  </cols>
  <sheetData>
    <row r="1" spans="1:14" s="63" customFormat="1" ht="4.5" customHeight="1" thickBot="1" x14ac:dyDescent="0.25">
      <c r="A1"/>
    </row>
    <row r="2" spans="1:14" s="65" customFormat="1" ht="29.25" customHeight="1" x14ac:dyDescent="0.2">
      <c r="A2"/>
      <c r="B2" s="162" t="s">
        <v>30</v>
      </c>
      <c r="C2" s="163"/>
      <c r="D2" s="163"/>
      <c r="E2" s="163"/>
      <c r="F2" s="163"/>
      <c r="G2" s="163"/>
      <c r="H2" s="163"/>
      <c r="I2" s="163"/>
      <c r="J2" s="163"/>
      <c r="K2" s="163"/>
      <c r="L2" s="164"/>
    </row>
    <row r="3" spans="1:14" s="65" customFormat="1" ht="29.25" customHeight="1" x14ac:dyDescent="0.2">
      <c r="A3"/>
      <c r="B3" s="165" t="s">
        <v>31</v>
      </c>
      <c r="C3" s="166"/>
      <c r="D3" s="166"/>
      <c r="E3" s="166"/>
      <c r="F3" s="166"/>
      <c r="G3" s="166"/>
      <c r="H3" s="166"/>
      <c r="I3" s="166"/>
      <c r="J3" s="166"/>
      <c r="K3" s="166"/>
      <c r="L3" s="167"/>
    </row>
    <row r="4" spans="1:14" s="65" customFormat="1" ht="29.25" customHeight="1" thickBot="1" x14ac:dyDescent="0.25">
      <c r="A4"/>
      <c r="B4" s="168" t="s">
        <v>32</v>
      </c>
      <c r="C4" s="169"/>
      <c r="D4" s="169"/>
      <c r="E4" s="169"/>
      <c r="F4" s="169"/>
      <c r="G4" s="169"/>
      <c r="H4" s="169"/>
      <c r="I4" s="169"/>
      <c r="J4" s="169"/>
      <c r="K4" s="169"/>
      <c r="L4" s="170"/>
    </row>
    <row r="5" spans="1:14" ht="13.5" thickBot="1" x14ac:dyDescent="0.25"/>
    <row r="6" spans="1:14" s="94" customFormat="1" ht="15.75" x14ac:dyDescent="0.25">
      <c r="B6" s="95" t="s">
        <v>33</v>
      </c>
      <c r="C6" s="96" t="s">
        <v>34</v>
      </c>
      <c r="D6" s="96" t="s">
        <v>35</v>
      </c>
      <c r="E6" s="96" t="s">
        <v>36</v>
      </c>
      <c r="F6" s="96" t="s">
        <v>37</v>
      </c>
      <c r="G6" s="97" t="s">
        <v>38</v>
      </c>
      <c r="H6" s="98"/>
      <c r="I6" s="95" t="s">
        <v>39</v>
      </c>
      <c r="J6" s="99" t="s">
        <v>40</v>
      </c>
      <c r="K6" s="96" t="s">
        <v>41</v>
      </c>
      <c r="L6" s="96" t="s">
        <v>42</v>
      </c>
    </row>
    <row r="7" spans="1:14" ht="4.5" customHeight="1" x14ac:dyDescent="0.2"/>
    <row r="8" spans="1:14" s="93" customFormat="1" ht="15" x14ac:dyDescent="0.25">
      <c r="B8" s="100">
        <v>1</v>
      </c>
      <c r="C8" s="103" t="s">
        <v>43</v>
      </c>
      <c r="D8" s="103">
        <v>45</v>
      </c>
      <c r="E8" s="103" t="s">
        <v>44</v>
      </c>
      <c r="F8" s="103" t="s">
        <v>45</v>
      </c>
      <c r="G8" s="104" t="s">
        <v>46</v>
      </c>
      <c r="H8" s="101"/>
      <c r="I8" s="110" t="s">
        <v>47</v>
      </c>
      <c r="J8" s="103" t="s">
        <v>48</v>
      </c>
      <c r="K8" s="111" t="s">
        <v>49</v>
      </c>
      <c r="L8" s="104" t="s">
        <v>50</v>
      </c>
    </row>
    <row r="9" spans="1:14" s="93" customFormat="1" ht="15" x14ac:dyDescent="0.25">
      <c r="B9" s="102">
        <f t="shared" ref="B9:B39" si="0">B8+1</f>
        <v>2</v>
      </c>
      <c r="C9" s="105" t="s">
        <v>51</v>
      </c>
      <c r="D9" s="105">
        <v>18</v>
      </c>
      <c r="E9" s="105" t="s">
        <v>52</v>
      </c>
      <c r="F9" s="105" t="s">
        <v>53</v>
      </c>
      <c r="G9" s="106" t="s">
        <v>54</v>
      </c>
      <c r="H9" s="101"/>
      <c r="I9" s="112" t="s">
        <v>47</v>
      </c>
      <c r="J9" s="105" t="s">
        <v>48</v>
      </c>
      <c r="K9" s="113" t="s">
        <v>55</v>
      </c>
      <c r="L9" s="106" t="s">
        <v>56</v>
      </c>
    </row>
    <row r="10" spans="1:14" s="93" customFormat="1" ht="15" x14ac:dyDescent="0.25">
      <c r="B10" s="102">
        <f t="shared" si="0"/>
        <v>3</v>
      </c>
      <c r="C10" s="105" t="s">
        <v>57</v>
      </c>
      <c r="D10" s="105">
        <v>56</v>
      </c>
      <c r="E10" s="105" t="s">
        <v>58</v>
      </c>
      <c r="F10" s="105" t="s">
        <v>59</v>
      </c>
      <c r="G10" s="106"/>
      <c r="H10" s="101"/>
      <c r="I10" s="112" t="s">
        <v>47</v>
      </c>
      <c r="J10" s="105" t="s">
        <v>48</v>
      </c>
      <c r="K10" s="113" t="s">
        <v>49</v>
      </c>
      <c r="L10" s="106" t="s">
        <v>60</v>
      </c>
    </row>
    <row r="11" spans="1:14" s="93" customFormat="1" ht="15" x14ac:dyDescent="0.25">
      <c r="B11" s="102">
        <f t="shared" si="0"/>
        <v>4</v>
      </c>
      <c r="C11" s="105" t="s">
        <v>61</v>
      </c>
      <c r="D11" s="107" t="s">
        <v>62</v>
      </c>
      <c r="E11" s="105" t="s">
        <v>63</v>
      </c>
      <c r="F11" s="105" t="s">
        <v>64</v>
      </c>
      <c r="G11" s="106" t="s">
        <v>65</v>
      </c>
      <c r="H11" s="101"/>
      <c r="I11" s="112" t="s">
        <v>47</v>
      </c>
      <c r="J11" s="105" t="s">
        <v>66</v>
      </c>
      <c r="K11" s="113" t="s">
        <v>49</v>
      </c>
      <c r="L11" s="106" t="s">
        <v>67</v>
      </c>
    </row>
    <row r="12" spans="1:14" s="93" customFormat="1" ht="15" x14ac:dyDescent="0.25">
      <c r="B12" s="102">
        <f t="shared" si="0"/>
        <v>5</v>
      </c>
      <c r="C12" s="105" t="s">
        <v>68</v>
      </c>
      <c r="D12" s="105">
        <v>23</v>
      </c>
      <c r="E12" s="105" t="s">
        <v>69</v>
      </c>
      <c r="F12" s="105"/>
      <c r="G12" s="106"/>
      <c r="H12" s="101"/>
      <c r="I12" s="112" t="s">
        <v>47</v>
      </c>
      <c r="J12" s="105" t="s">
        <v>66</v>
      </c>
      <c r="K12" s="113" t="s">
        <v>55</v>
      </c>
      <c r="L12" s="106" t="s">
        <v>70</v>
      </c>
    </row>
    <row r="13" spans="1:14" s="93" customFormat="1" ht="15" x14ac:dyDescent="0.25">
      <c r="B13" s="102">
        <f t="shared" si="0"/>
        <v>6</v>
      </c>
      <c r="C13" s="105" t="s">
        <v>71</v>
      </c>
      <c r="D13" s="105">
        <v>15</v>
      </c>
      <c r="E13" s="105" t="s">
        <v>72</v>
      </c>
      <c r="F13" s="105" t="s">
        <v>73</v>
      </c>
      <c r="G13" s="106" t="s">
        <v>74</v>
      </c>
      <c r="H13" s="101"/>
      <c r="I13" s="112" t="s">
        <v>75</v>
      </c>
      <c r="J13" s="105" t="s">
        <v>66</v>
      </c>
      <c r="K13" s="113" t="s">
        <v>76</v>
      </c>
      <c r="L13" s="106" t="s">
        <v>77</v>
      </c>
    </row>
    <row r="14" spans="1:14" s="93" customFormat="1" ht="15" x14ac:dyDescent="0.25">
      <c r="B14" s="102">
        <f t="shared" si="0"/>
        <v>7</v>
      </c>
      <c r="C14" s="105" t="s">
        <v>78</v>
      </c>
      <c r="D14" s="105">
        <v>49</v>
      </c>
      <c r="E14" s="105" t="s">
        <v>79</v>
      </c>
      <c r="F14" s="105" t="s">
        <v>80</v>
      </c>
      <c r="G14" s="106" t="s">
        <v>81</v>
      </c>
      <c r="H14" s="101"/>
      <c r="I14" s="112" t="s">
        <v>47</v>
      </c>
      <c r="J14" s="105" t="s">
        <v>66</v>
      </c>
      <c r="K14" s="113" t="s">
        <v>82</v>
      </c>
      <c r="L14" s="106" t="s">
        <v>83</v>
      </c>
    </row>
    <row r="15" spans="1:14" s="93" customFormat="1" ht="15" x14ac:dyDescent="0.25">
      <c r="B15" s="102">
        <f t="shared" si="0"/>
        <v>8</v>
      </c>
      <c r="C15" s="105" t="s">
        <v>84</v>
      </c>
      <c r="D15" s="105">
        <v>16</v>
      </c>
      <c r="E15" s="105" t="s">
        <v>85</v>
      </c>
      <c r="F15" s="105"/>
      <c r="G15" s="106"/>
      <c r="H15" s="101"/>
      <c r="I15" s="112" t="s">
        <v>47</v>
      </c>
      <c r="J15" s="105" t="s">
        <v>66</v>
      </c>
      <c r="K15" s="113" t="s">
        <v>49</v>
      </c>
      <c r="L15" s="106" t="s">
        <v>86</v>
      </c>
      <c r="N15"/>
    </row>
    <row r="16" spans="1:14" s="93" customFormat="1" ht="15" x14ac:dyDescent="0.25">
      <c r="B16" s="102">
        <f t="shared" si="0"/>
        <v>9</v>
      </c>
      <c r="C16" s="105" t="s">
        <v>87</v>
      </c>
      <c r="D16" s="105"/>
      <c r="E16" s="105" t="s">
        <v>88</v>
      </c>
      <c r="F16" s="105" t="s">
        <v>89</v>
      </c>
      <c r="G16" s="106" t="s">
        <v>90</v>
      </c>
      <c r="H16" s="101"/>
      <c r="I16" s="112" t="s">
        <v>47</v>
      </c>
      <c r="J16" s="105" t="s">
        <v>66</v>
      </c>
      <c r="K16" s="113" t="s">
        <v>91</v>
      </c>
      <c r="L16" s="106" t="s">
        <v>92</v>
      </c>
      <c r="N16"/>
    </row>
    <row r="17" spans="2:14" s="93" customFormat="1" ht="15" x14ac:dyDescent="0.25">
      <c r="B17" s="102">
        <f t="shared" si="0"/>
        <v>10</v>
      </c>
      <c r="C17" s="105" t="s">
        <v>93</v>
      </c>
      <c r="D17" s="105"/>
      <c r="E17" s="105" t="s">
        <v>94</v>
      </c>
      <c r="F17" s="105" t="s">
        <v>95</v>
      </c>
      <c r="G17" s="106" t="s">
        <v>96</v>
      </c>
      <c r="H17" s="101"/>
      <c r="I17" s="112" t="s">
        <v>47</v>
      </c>
      <c r="J17" s="105" t="s">
        <v>66</v>
      </c>
      <c r="K17" s="113" t="s">
        <v>55</v>
      </c>
      <c r="L17" s="106" t="s">
        <v>97</v>
      </c>
      <c r="N17"/>
    </row>
    <row r="18" spans="2:14" s="93" customFormat="1" ht="15" x14ac:dyDescent="0.25">
      <c r="B18" s="102">
        <f t="shared" si="0"/>
        <v>11</v>
      </c>
      <c r="C18" s="105" t="s">
        <v>98</v>
      </c>
      <c r="D18" s="105">
        <v>96</v>
      </c>
      <c r="E18" s="105"/>
      <c r="F18" s="105" t="s">
        <v>99</v>
      </c>
      <c r="G18" s="106" t="s">
        <v>100</v>
      </c>
      <c r="H18" s="101"/>
      <c r="I18" s="112" t="s">
        <v>47</v>
      </c>
      <c r="J18" s="105" t="s">
        <v>66</v>
      </c>
      <c r="K18" s="113" t="s">
        <v>91</v>
      </c>
      <c r="L18" s="106"/>
      <c r="N18"/>
    </row>
    <row r="19" spans="2:14" s="93" customFormat="1" ht="15" x14ac:dyDescent="0.25">
      <c r="B19" s="102">
        <f t="shared" si="0"/>
        <v>12</v>
      </c>
      <c r="C19" s="105" t="s">
        <v>101</v>
      </c>
      <c r="D19" s="105">
        <v>14</v>
      </c>
      <c r="E19" s="105" t="s">
        <v>102</v>
      </c>
      <c r="F19" s="105" t="s">
        <v>103</v>
      </c>
      <c r="G19" s="106" t="s">
        <v>104</v>
      </c>
      <c r="H19" s="101"/>
      <c r="I19" s="112" t="s">
        <v>47</v>
      </c>
      <c r="J19" s="105" t="s">
        <v>66</v>
      </c>
      <c r="K19" s="113" t="s">
        <v>91</v>
      </c>
      <c r="L19" s="106" t="s">
        <v>92</v>
      </c>
      <c r="N19"/>
    </row>
    <row r="20" spans="2:14" s="93" customFormat="1" ht="15" x14ac:dyDescent="0.25">
      <c r="B20" s="102">
        <f t="shared" si="0"/>
        <v>13</v>
      </c>
      <c r="C20" s="105" t="s">
        <v>105</v>
      </c>
      <c r="D20" s="105">
        <v>9</v>
      </c>
      <c r="E20" s="105" t="s">
        <v>106</v>
      </c>
      <c r="F20" s="105" t="s">
        <v>107</v>
      </c>
      <c r="G20" s="106"/>
      <c r="H20" s="101"/>
      <c r="I20" s="112" t="s">
        <v>47</v>
      </c>
      <c r="J20" s="105" t="s">
        <v>108</v>
      </c>
      <c r="K20" s="113" t="s">
        <v>109</v>
      </c>
      <c r="L20" s="106" t="s">
        <v>110</v>
      </c>
      <c r="N20"/>
    </row>
    <row r="21" spans="2:14" s="93" customFormat="1" ht="15" x14ac:dyDescent="0.25">
      <c r="B21" s="102">
        <f t="shared" si="0"/>
        <v>14</v>
      </c>
      <c r="C21" s="105" t="s">
        <v>111</v>
      </c>
      <c r="D21" s="105">
        <v>20</v>
      </c>
      <c r="E21" s="105" t="s">
        <v>112</v>
      </c>
      <c r="F21" s="105"/>
      <c r="G21" s="106"/>
      <c r="H21" s="101"/>
      <c r="I21" s="112" t="s">
        <v>47</v>
      </c>
      <c r="J21" s="105" t="s">
        <v>108</v>
      </c>
      <c r="K21" s="113" t="s">
        <v>109</v>
      </c>
      <c r="L21" s="106" t="s">
        <v>92</v>
      </c>
    </row>
    <row r="22" spans="2:14" s="93" customFormat="1" ht="15" x14ac:dyDescent="0.25">
      <c r="B22" s="102">
        <f t="shared" si="0"/>
        <v>15</v>
      </c>
      <c r="C22" s="105" t="s">
        <v>113</v>
      </c>
      <c r="D22" s="105">
        <v>69</v>
      </c>
      <c r="E22" s="105" t="s">
        <v>114</v>
      </c>
      <c r="F22" s="105" t="s">
        <v>115</v>
      </c>
      <c r="G22" s="106"/>
      <c r="H22" s="101"/>
      <c r="I22" s="112" t="s">
        <v>47</v>
      </c>
      <c r="J22" s="105" t="s">
        <v>108</v>
      </c>
      <c r="K22" s="113" t="s">
        <v>109</v>
      </c>
      <c r="L22" s="106" t="s">
        <v>110</v>
      </c>
    </row>
    <row r="23" spans="2:14" s="93" customFormat="1" ht="15" x14ac:dyDescent="0.25">
      <c r="B23" s="102">
        <f t="shared" si="0"/>
        <v>16</v>
      </c>
      <c r="C23" s="105" t="s">
        <v>116</v>
      </c>
      <c r="D23" s="105"/>
      <c r="E23" s="105"/>
      <c r="F23" s="105" t="s">
        <v>117</v>
      </c>
      <c r="G23" s="106"/>
      <c r="H23" s="101"/>
      <c r="I23" s="112" t="s">
        <v>47</v>
      </c>
      <c r="J23" s="105" t="s">
        <v>108</v>
      </c>
      <c r="K23" s="113" t="s">
        <v>109</v>
      </c>
      <c r="L23" s="106"/>
    </row>
    <row r="24" spans="2:14" s="93" customFormat="1" ht="15" x14ac:dyDescent="0.25">
      <c r="B24" s="102">
        <f t="shared" si="0"/>
        <v>17</v>
      </c>
      <c r="C24" s="105" t="s">
        <v>118</v>
      </c>
      <c r="D24" s="105"/>
      <c r="E24" s="105"/>
      <c r="F24" s="105"/>
      <c r="G24" s="106"/>
      <c r="H24" s="101"/>
      <c r="I24" s="112"/>
      <c r="J24" s="105"/>
      <c r="K24" s="113"/>
      <c r="L24" s="106"/>
    </row>
    <row r="25" spans="2:14" s="93" customFormat="1" ht="15" x14ac:dyDescent="0.25">
      <c r="B25" s="102">
        <f t="shared" si="0"/>
        <v>18</v>
      </c>
      <c r="C25" s="105" t="s">
        <v>119</v>
      </c>
      <c r="D25" s="105"/>
      <c r="E25" s="105"/>
      <c r="F25" s="105"/>
      <c r="G25" s="106"/>
      <c r="H25" s="101"/>
      <c r="I25" s="112"/>
      <c r="J25" s="105"/>
      <c r="K25" s="113"/>
      <c r="L25" s="106"/>
    </row>
    <row r="26" spans="2:14" s="93" customFormat="1" ht="15" x14ac:dyDescent="0.25">
      <c r="B26" s="102">
        <f t="shared" si="0"/>
        <v>19</v>
      </c>
      <c r="C26" s="105" t="s">
        <v>120</v>
      </c>
      <c r="D26" s="105"/>
      <c r="E26" s="105"/>
      <c r="F26" s="105"/>
      <c r="G26" s="106"/>
      <c r="H26" s="101"/>
      <c r="I26" s="112"/>
      <c r="J26" s="105"/>
      <c r="K26" s="113"/>
      <c r="L26" s="106"/>
    </row>
    <row r="27" spans="2:14" s="93" customFormat="1" ht="15" x14ac:dyDescent="0.25">
      <c r="B27" s="102">
        <f t="shared" si="0"/>
        <v>20</v>
      </c>
      <c r="C27" s="105" t="s">
        <v>121</v>
      </c>
      <c r="D27" s="105"/>
      <c r="E27" s="105"/>
      <c r="F27" s="105"/>
      <c r="G27" s="106"/>
      <c r="H27" s="101"/>
      <c r="I27" s="112"/>
      <c r="J27" s="105"/>
      <c r="K27" s="113"/>
      <c r="L27" s="106"/>
    </row>
    <row r="28" spans="2:14" s="93" customFormat="1" ht="15" x14ac:dyDescent="0.25">
      <c r="B28" s="102">
        <f t="shared" si="0"/>
        <v>21</v>
      </c>
      <c r="C28" s="105" t="s">
        <v>122</v>
      </c>
      <c r="D28" s="105"/>
      <c r="E28" s="105"/>
      <c r="F28" s="105"/>
      <c r="G28" s="106"/>
      <c r="H28" s="101"/>
      <c r="I28" s="112"/>
      <c r="J28" s="105"/>
      <c r="K28" s="113"/>
      <c r="L28" s="106"/>
    </row>
    <row r="29" spans="2:14" s="93" customFormat="1" ht="15" x14ac:dyDescent="0.25">
      <c r="B29" s="102">
        <f t="shared" si="0"/>
        <v>22</v>
      </c>
      <c r="C29" s="105" t="s">
        <v>123</v>
      </c>
      <c r="D29" s="105"/>
      <c r="E29" s="105"/>
      <c r="F29" s="105"/>
      <c r="G29" s="106"/>
      <c r="H29" s="101"/>
      <c r="I29" s="112"/>
      <c r="J29" s="105"/>
      <c r="K29" s="113"/>
      <c r="L29" s="106"/>
    </row>
    <row r="30" spans="2:14" s="93" customFormat="1" ht="15" x14ac:dyDescent="0.25">
      <c r="B30" s="102">
        <f t="shared" si="0"/>
        <v>23</v>
      </c>
      <c r="C30" s="105" t="s">
        <v>124</v>
      </c>
      <c r="D30" s="105"/>
      <c r="E30" s="105"/>
      <c r="F30" s="105"/>
      <c r="G30" s="106"/>
      <c r="H30" s="101"/>
      <c r="I30" s="112"/>
      <c r="J30" s="105"/>
      <c r="K30" s="113"/>
      <c r="L30" s="106"/>
    </row>
    <row r="31" spans="2:14" s="93" customFormat="1" ht="15" x14ac:dyDescent="0.25">
      <c r="B31" s="102">
        <f t="shared" si="0"/>
        <v>24</v>
      </c>
      <c r="C31" s="105" t="s">
        <v>125</v>
      </c>
      <c r="D31" s="105"/>
      <c r="E31" s="105"/>
      <c r="F31" s="105"/>
      <c r="G31" s="106"/>
      <c r="H31" s="101"/>
      <c r="I31" s="112"/>
      <c r="J31" s="105"/>
      <c r="K31" s="113"/>
      <c r="L31" s="106"/>
    </row>
    <row r="32" spans="2:14" s="93" customFormat="1" ht="15" x14ac:dyDescent="0.25">
      <c r="B32" s="102">
        <f t="shared" si="0"/>
        <v>25</v>
      </c>
      <c r="C32" s="105" t="s">
        <v>126</v>
      </c>
      <c r="D32" s="105"/>
      <c r="E32" s="105"/>
      <c r="F32" s="105"/>
      <c r="G32" s="106"/>
      <c r="H32" s="101"/>
      <c r="I32" s="112"/>
      <c r="J32" s="105"/>
      <c r="K32" s="113"/>
      <c r="L32" s="106"/>
    </row>
    <row r="33" spans="2:12" s="93" customFormat="1" ht="15" x14ac:dyDescent="0.25">
      <c r="B33" s="102">
        <f t="shared" si="0"/>
        <v>26</v>
      </c>
      <c r="C33" s="105" t="s">
        <v>127</v>
      </c>
      <c r="D33" s="105"/>
      <c r="E33" s="105"/>
      <c r="F33" s="105"/>
      <c r="G33" s="106"/>
      <c r="H33" s="101"/>
      <c r="I33" s="112"/>
      <c r="J33" s="105"/>
      <c r="K33" s="113"/>
      <c r="L33" s="106"/>
    </row>
    <row r="34" spans="2:12" s="93" customFormat="1" ht="15" x14ac:dyDescent="0.25">
      <c r="B34" s="102">
        <f t="shared" si="0"/>
        <v>27</v>
      </c>
      <c r="C34" s="105" t="s">
        <v>128</v>
      </c>
      <c r="D34" s="105"/>
      <c r="E34" s="105"/>
      <c r="F34" s="105"/>
      <c r="G34" s="106"/>
      <c r="H34" s="101"/>
      <c r="I34" s="112"/>
      <c r="J34" s="105"/>
      <c r="K34" s="113"/>
      <c r="L34" s="106"/>
    </row>
    <row r="35" spans="2:12" s="93" customFormat="1" ht="15" x14ac:dyDescent="0.25">
      <c r="B35" s="102">
        <f t="shared" si="0"/>
        <v>28</v>
      </c>
      <c r="C35" s="105" t="s">
        <v>129</v>
      </c>
      <c r="D35" s="105"/>
      <c r="E35" s="105"/>
      <c r="F35" s="105"/>
      <c r="G35" s="106"/>
      <c r="H35" s="101"/>
      <c r="I35" s="112"/>
      <c r="J35" s="105"/>
      <c r="K35" s="113"/>
      <c r="L35" s="106"/>
    </row>
    <row r="36" spans="2:12" s="93" customFormat="1" ht="15" x14ac:dyDescent="0.25">
      <c r="B36" s="102">
        <f t="shared" si="0"/>
        <v>29</v>
      </c>
      <c r="C36" s="105" t="s">
        <v>130</v>
      </c>
      <c r="D36" s="105"/>
      <c r="E36" s="105"/>
      <c r="F36" s="105"/>
      <c r="G36" s="106"/>
      <c r="H36" s="101"/>
      <c r="I36" s="112"/>
      <c r="J36" s="105"/>
      <c r="K36" s="113"/>
      <c r="L36" s="106"/>
    </row>
    <row r="37" spans="2:12" s="93" customFormat="1" ht="15" x14ac:dyDescent="0.25">
      <c r="B37" s="102">
        <f t="shared" si="0"/>
        <v>30</v>
      </c>
      <c r="C37" s="105" t="s">
        <v>131</v>
      </c>
      <c r="D37" s="105"/>
      <c r="E37" s="105"/>
      <c r="F37" s="105"/>
      <c r="G37" s="106"/>
      <c r="H37" s="101"/>
      <c r="I37" s="112"/>
      <c r="J37" s="105"/>
      <c r="K37" s="113"/>
      <c r="L37" s="106"/>
    </row>
    <row r="38" spans="2:12" s="93" customFormat="1" ht="15" x14ac:dyDescent="0.25">
      <c r="B38" s="102">
        <f t="shared" si="0"/>
        <v>31</v>
      </c>
      <c r="C38" s="131" t="s">
        <v>132</v>
      </c>
      <c r="D38" s="131"/>
      <c r="E38" s="131"/>
      <c r="F38" s="131"/>
      <c r="G38" s="132"/>
      <c r="H38" s="101"/>
      <c r="I38" s="133"/>
      <c r="J38" s="131"/>
      <c r="K38" s="134"/>
      <c r="L38" s="132"/>
    </row>
    <row r="39" spans="2:12" s="93" customFormat="1" ht="15" x14ac:dyDescent="0.25">
      <c r="B39" s="102">
        <f t="shared" si="0"/>
        <v>32</v>
      </c>
      <c r="C39" s="131" t="s">
        <v>133</v>
      </c>
      <c r="D39" s="131"/>
      <c r="E39" s="131"/>
      <c r="F39" s="131"/>
      <c r="G39" s="132"/>
      <c r="H39" s="101"/>
      <c r="I39" s="133"/>
      <c r="J39" s="131"/>
      <c r="K39" s="134"/>
      <c r="L39" s="132"/>
    </row>
    <row r="40" spans="2:12" s="93" customFormat="1" ht="15" x14ac:dyDescent="0.25">
      <c r="B40" s="102">
        <f>B39+1</f>
        <v>33</v>
      </c>
      <c r="C40" s="131" t="s">
        <v>134</v>
      </c>
      <c r="D40" s="131"/>
      <c r="E40" s="131"/>
      <c r="F40" s="131"/>
      <c r="G40" s="132"/>
      <c r="H40" s="101"/>
      <c r="I40" s="133"/>
      <c r="J40" s="131"/>
      <c r="K40" s="134"/>
      <c r="L40" s="132"/>
    </row>
    <row r="41" spans="2:12" s="93" customFormat="1" ht="15" x14ac:dyDescent="0.25">
      <c r="B41" s="102">
        <f>B40+1</f>
        <v>34</v>
      </c>
      <c r="C41" s="131" t="s">
        <v>135</v>
      </c>
      <c r="D41" s="131"/>
      <c r="E41" s="131"/>
      <c r="F41" s="131"/>
      <c r="G41" s="132"/>
      <c r="H41" s="101"/>
      <c r="I41" s="133"/>
      <c r="J41" s="131"/>
      <c r="K41" s="134"/>
      <c r="L41" s="132"/>
    </row>
    <row r="42" spans="2:12" s="93" customFormat="1" ht="15.75" thickBot="1" x14ac:dyDescent="0.3">
      <c r="B42" s="102">
        <f>B41+1</f>
        <v>35</v>
      </c>
      <c r="C42" s="108" t="s">
        <v>136</v>
      </c>
      <c r="D42" s="108"/>
      <c r="E42" s="108"/>
      <c r="F42" s="108"/>
      <c r="G42" s="109"/>
      <c r="H42" s="101"/>
      <c r="I42" s="114"/>
      <c r="J42" s="108"/>
      <c r="K42" s="115"/>
      <c r="L42" s="109"/>
    </row>
    <row r="47" spans="2:12" x14ac:dyDescent="0.2">
      <c r="B47" t="s">
        <v>137</v>
      </c>
    </row>
    <row r="48" spans="2:12" x14ac:dyDescent="0.2">
      <c r="B48" t="s">
        <v>138</v>
      </c>
    </row>
    <row r="49" spans="2:2" x14ac:dyDescent="0.2">
      <c r="B49" t="s">
        <v>139</v>
      </c>
    </row>
    <row r="50" spans="2:2" x14ac:dyDescent="0.2">
      <c r="B50" t="s">
        <v>140</v>
      </c>
    </row>
    <row r="51" spans="2:2" x14ac:dyDescent="0.2">
      <c r="B51" t="s">
        <v>141</v>
      </c>
    </row>
    <row r="52" spans="2:2" x14ac:dyDescent="0.2">
      <c r="B52" s="71" t="s">
        <v>142</v>
      </c>
    </row>
    <row r="53" spans="2:2" x14ac:dyDescent="0.2">
      <c r="B53" s="71" t="s">
        <v>143</v>
      </c>
    </row>
    <row r="54" spans="2:2" x14ac:dyDescent="0.2">
      <c r="B54" s="71" t="s">
        <v>144</v>
      </c>
    </row>
  </sheetData>
  <mergeCells count="3">
    <mergeCell ref="B2:L2"/>
    <mergeCell ref="B3:L3"/>
    <mergeCell ref="B4:L4"/>
  </mergeCells>
  <pageMargins left="0.7" right="0.7" top="0.75" bottom="0.75" header="0.3" footer="0.3"/>
  <pageSetup orientation="portrait" horizontalDpi="4294967295" verticalDpi="4294967295" r:id="rId1"/>
  <ignoredErrors>
    <ignoredError sqref="D11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60375-F1A6-4C70-8E69-9067745C444B}">
  <dimension ref="A1:X530"/>
  <sheetViews>
    <sheetView showGridLines="0" zoomScale="85" zoomScaleNormal="85" workbookViewId="0"/>
  </sheetViews>
  <sheetFormatPr defaultRowHeight="12.75" x14ac:dyDescent="0.2"/>
  <cols>
    <col min="1" max="1" width="0.85546875" customWidth="1"/>
    <col min="2" max="4" width="23.85546875" customWidth="1"/>
    <col min="5" max="5" width="0.85546875" customWidth="1"/>
    <col min="6" max="8" width="23.85546875" customWidth="1"/>
    <col min="9" max="9" width="0.85546875" customWidth="1"/>
    <col min="10" max="12" width="23.85546875" customWidth="1"/>
    <col min="13" max="13" width="0.85546875" customWidth="1"/>
    <col min="14" max="14" width="11.28515625" bestFit="1" customWidth="1"/>
    <col min="15" max="22" width="8.7109375" style="85" customWidth="1"/>
    <col min="23" max="23" width="19.42578125" style="85" bestFit="1" customWidth="1"/>
    <col min="24" max="24" width="9.85546875" customWidth="1"/>
    <col min="25" max="25" width="0.85546875" customWidth="1"/>
    <col min="26" max="26" width="11.28515625" bestFit="1" customWidth="1"/>
    <col min="27" max="27" width="11.85546875" customWidth="1"/>
    <col min="28" max="28" width="14.85546875" customWidth="1"/>
    <col min="29" max="29" width="0.85546875" customWidth="1"/>
    <col min="30" max="30" width="11.28515625" bestFit="1" customWidth="1"/>
    <col min="31" max="31" width="19.42578125" customWidth="1"/>
    <col min="32" max="32" width="9.85546875" customWidth="1"/>
    <col min="33" max="33" width="0.85546875" customWidth="1"/>
    <col min="34" max="34" width="11.28515625" customWidth="1"/>
    <col min="35" max="35" width="19.42578125" bestFit="1" customWidth="1"/>
    <col min="36" max="36" width="9.85546875" customWidth="1"/>
  </cols>
  <sheetData>
    <row r="1" spans="2:23" s="63" customFormat="1" ht="4.5" customHeight="1" x14ac:dyDescent="0.2">
      <c r="D1" s="64"/>
      <c r="O1" s="126"/>
      <c r="P1" s="126"/>
      <c r="Q1" s="126"/>
      <c r="R1" s="126"/>
      <c r="S1" s="126"/>
      <c r="T1" s="126"/>
      <c r="U1" s="126"/>
      <c r="V1" s="126"/>
      <c r="W1" s="126"/>
    </row>
    <row r="2" spans="2:23" s="65" customFormat="1" ht="29.25" customHeight="1" x14ac:dyDescent="0.2">
      <c r="B2" s="82" t="s">
        <v>0</v>
      </c>
      <c r="C2" s="75"/>
      <c r="D2" s="75"/>
      <c r="E2" s="75"/>
      <c r="F2" s="75"/>
      <c r="G2" s="75"/>
      <c r="H2" s="75"/>
      <c r="I2" s="75"/>
      <c r="J2" s="75"/>
      <c r="K2" s="75"/>
      <c r="L2" s="82" t="s">
        <v>145</v>
      </c>
      <c r="O2" s="127"/>
      <c r="P2" s="128"/>
      <c r="Q2" s="128"/>
      <c r="R2" s="128"/>
      <c r="S2" s="128"/>
      <c r="T2" s="128"/>
      <c r="U2" s="128"/>
      <c r="V2" s="128"/>
      <c r="W2" s="128"/>
    </row>
    <row r="3" spans="2:23" s="65" customFormat="1" ht="29.25" customHeight="1" x14ac:dyDescent="0.2">
      <c r="B3" s="81">
        <v>33</v>
      </c>
      <c r="D3" s="76"/>
      <c r="E3" s="76"/>
      <c r="F3" s="76"/>
      <c r="G3" s="76"/>
      <c r="H3" s="76"/>
      <c r="I3" s="76"/>
      <c r="J3" s="76"/>
      <c r="K3" s="76"/>
      <c r="L3" s="81">
        <f>COUNT(SQUAD!B8:B42)</f>
        <v>35</v>
      </c>
      <c r="O3" s="128"/>
      <c r="P3" s="128"/>
      <c r="Q3" s="128"/>
      <c r="R3" s="128"/>
      <c r="S3" s="128"/>
      <c r="T3" s="128"/>
      <c r="U3" s="128"/>
      <c r="V3" s="128"/>
      <c r="W3" s="128"/>
    </row>
    <row r="4" spans="2:23" s="65" customFormat="1" ht="29.25" customHeight="1" x14ac:dyDescent="0.2">
      <c r="B4" s="75"/>
      <c r="D4" s="75"/>
      <c r="E4" s="75"/>
      <c r="F4" s="75"/>
      <c r="G4" s="75"/>
      <c r="H4" s="75"/>
      <c r="I4" s="75"/>
      <c r="J4" s="75"/>
      <c r="K4" s="75"/>
      <c r="L4" s="75"/>
      <c r="O4" s="128"/>
      <c r="P4" s="128"/>
      <c r="Q4" s="128"/>
      <c r="R4" s="128"/>
      <c r="S4" s="128"/>
      <c r="T4" s="128"/>
      <c r="U4" s="128"/>
      <c r="V4" s="128"/>
      <c r="W4" s="128"/>
    </row>
    <row r="6" spans="2:23" s="85" customFormat="1" x14ac:dyDescent="0.2"/>
    <row r="7" spans="2:23" s="85" customFormat="1" x14ac:dyDescent="0.2"/>
    <row r="8" spans="2:23" s="85" customFormat="1" x14ac:dyDescent="0.2"/>
    <row r="9" spans="2:23" s="85" customFormat="1" x14ac:dyDescent="0.2"/>
    <row r="10" spans="2:23" s="85" customFormat="1" x14ac:dyDescent="0.2"/>
    <row r="11" spans="2:23" s="85" customFormat="1" ht="24.75" x14ac:dyDescent="0.2">
      <c r="F11" s="172" t="s">
        <v>146</v>
      </c>
      <c r="G11" s="172"/>
      <c r="H11" s="172"/>
    </row>
    <row r="12" spans="2:23" s="80" customFormat="1" ht="15.75" x14ac:dyDescent="0.2">
      <c r="F12" s="84" t="s">
        <v>147</v>
      </c>
      <c r="G12" s="84" t="s">
        <v>148</v>
      </c>
      <c r="H12" s="84" t="s">
        <v>149</v>
      </c>
      <c r="I12" s="83"/>
      <c r="O12" s="85"/>
      <c r="P12" s="85"/>
      <c r="Q12" s="85"/>
      <c r="R12" s="85"/>
      <c r="S12" s="85"/>
      <c r="T12" s="85"/>
      <c r="U12" s="85"/>
      <c r="V12" s="85"/>
      <c r="W12" s="85"/>
    </row>
    <row r="13" spans="2:23" ht="4.5" customHeight="1" x14ac:dyDescent="0.2"/>
    <row r="14" spans="2:23" s="80" customFormat="1" ht="20.25" x14ac:dyDescent="0.2">
      <c r="F14" s="72">
        <v>1</v>
      </c>
      <c r="G14" s="67" t="s">
        <v>150</v>
      </c>
      <c r="H14" s="67">
        <f t="shared" ref="H14:H48" ca="1" si="0">SUMIFS($L$181:$L$530,$C$181:$C$530,G14)</f>
        <v>86</v>
      </c>
      <c r="O14" s="85"/>
      <c r="P14" s="85"/>
      <c r="Q14" s="85"/>
      <c r="R14" s="85"/>
      <c r="S14" s="85"/>
      <c r="T14" s="85"/>
      <c r="U14" s="85"/>
      <c r="V14" s="85"/>
      <c r="W14" s="85"/>
    </row>
    <row r="15" spans="2:23" s="80" customFormat="1" ht="20.25" x14ac:dyDescent="0.2">
      <c r="F15" s="72">
        <v>2</v>
      </c>
      <c r="G15" s="67" t="s">
        <v>27</v>
      </c>
      <c r="H15" s="67">
        <f t="shared" ca="1" si="0"/>
        <v>78</v>
      </c>
      <c r="O15" s="85"/>
      <c r="P15" s="85"/>
      <c r="Q15" s="85"/>
      <c r="R15" s="85"/>
      <c r="S15" s="85"/>
      <c r="T15" s="85"/>
      <c r="U15" s="85"/>
      <c r="V15" s="85"/>
      <c r="W15" s="85"/>
    </row>
    <row r="16" spans="2:23" s="80" customFormat="1" ht="20.25" x14ac:dyDescent="0.2">
      <c r="F16" s="72">
        <v>3</v>
      </c>
      <c r="G16" s="67" t="s">
        <v>151</v>
      </c>
      <c r="H16" s="67">
        <f t="shared" ca="1" si="0"/>
        <v>78</v>
      </c>
      <c r="O16" s="85"/>
      <c r="P16" s="85"/>
      <c r="Q16" s="85"/>
      <c r="R16" s="85"/>
      <c r="S16" s="85"/>
      <c r="T16" s="85"/>
      <c r="U16" s="85"/>
      <c r="V16" s="85"/>
      <c r="W16" s="85"/>
    </row>
    <row r="17" spans="6:23" s="80" customFormat="1" ht="20.25" x14ac:dyDescent="0.2">
      <c r="F17" s="72">
        <v>4</v>
      </c>
      <c r="G17" s="67" t="s">
        <v>152</v>
      </c>
      <c r="H17" s="67">
        <f t="shared" ca="1" si="0"/>
        <v>74</v>
      </c>
      <c r="O17" s="85"/>
      <c r="P17" s="85"/>
      <c r="Q17" s="85"/>
      <c r="R17" s="85"/>
      <c r="S17" s="85"/>
      <c r="T17" s="85"/>
      <c r="U17" s="85"/>
      <c r="V17" s="85"/>
      <c r="W17" s="85"/>
    </row>
    <row r="18" spans="6:23" s="80" customFormat="1" ht="20.25" x14ac:dyDescent="0.2">
      <c r="F18" s="72">
        <v>5</v>
      </c>
      <c r="G18" s="67" t="s">
        <v>122</v>
      </c>
      <c r="H18" s="67">
        <f t="shared" ca="1" si="0"/>
        <v>73</v>
      </c>
      <c r="O18" s="85"/>
      <c r="P18" s="85"/>
      <c r="Q18" s="85"/>
      <c r="R18" s="85"/>
      <c r="S18" s="85"/>
      <c r="T18" s="85"/>
      <c r="U18" s="85"/>
      <c r="V18" s="85"/>
      <c r="W18" s="85"/>
    </row>
    <row r="19" spans="6:23" s="80" customFormat="1" ht="20.25" x14ac:dyDescent="0.2">
      <c r="F19" s="72">
        <v>6</v>
      </c>
      <c r="G19" s="67" t="s">
        <v>28</v>
      </c>
      <c r="H19" s="67">
        <f t="shared" ca="1" si="0"/>
        <v>68</v>
      </c>
      <c r="O19" s="85"/>
      <c r="P19" s="85"/>
      <c r="Q19" s="85"/>
      <c r="R19" s="85"/>
      <c r="S19" s="85"/>
      <c r="T19" s="85"/>
      <c r="U19" s="85"/>
      <c r="V19" s="85"/>
      <c r="W19" s="85"/>
    </row>
    <row r="20" spans="6:23" s="80" customFormat="1" ht="20.25" x14ac:dyDescent="0.2">
      <c r="F20" s="72">
        <v>7</v>
      </c>
      <c r="G20" s="67" t="s">
        <v>153</v>
      </c>
      <c r="H20" s="67">
        <f t="shared" ca="1" si="0"/>
        <v>66</v>
      </c>
      <c r="O20" s="85"/>
      <c r="P20" s="85"/>
      <c r="Q20" s="85"/>
      <c r="R20" s="85"/>
      <c r="S20" s="85"/>
      <c r="T20" s="85"/>
      <c r="U20" s="85"/>
      <c r="V20" s="85"/>
      <c r="W20" s="85"/>
    </row>
    <row r="21" spans="6:23" s="80" customFormat="1" ht="20.25" x14ac:dyDescent="0.2">
      <c r="F21" s="72">
        <v>8</v>
      </c>
      <c r="G21" s="67" t="s">
        <v>154</v>
      </c>
      <c r="H21" s="67">
        <f t="shared" ca="1" si="0"/>
        <v>63</v>
      </c>
      <c r="O21" s="85"/>
      <c r="P21" s="85"/>
      <c r="Q21" s="85"/>
      <c r="R21" s="85"/>
      <c r="S21" s="85"/>
      <c r="T21" s="85"/>
      <c r="U21" s="85"/>
      <c r="V21" s="85"/>
      <c r="W21" s="85"/>
    </row>
    <row r="22" spans="6:23" s="80" customFormat="1" ht="20.25" x14ac:dyDescent="0.2">
      <c r="F22" s="72">
        <v>9</v>
      </c>
      <c r="G22" s="67" t="s">
        <v>29</v>
      </c>
      <c r="H22" s="67">
        <f t="shared" ca="1" si="0"/>
        <v>63</v>
      </c>
      <c r="K22" s="85"/>
      <c r="O22" s="85"/>
      <c r="P22" s="85"/>
      <c r="Q22" s="85"/>
      <c r="R22" s="85"/>
      <c r="S22" s="85"/>
      <c r="T22" s="85"/>
      <c r="U22" s="85"/>
      <c r="V22" s="85"/>
      <c r="W22" s="85"/>
    </row>
    <row r="23" spans="6:23" s="80" customFormat="1" ht="20.25" x14ac:dyDescent="0.2">
      <c r="F23" s="72">
        <v>10</v>
      </c>
      <c r="G23" s="67" t="s">
        <v>126</v>
      </c>
      <c r="H23" s="67">
        <f t="shared" ca="1" si="0"/>
        <v>63</v>
      </c>
      <c r="O23" s="85"/>
      <c r="P23" s="85"/>
      <c r="Q23" s="85"/>
      <c r="R23" s="85"/>
      <c r="S23" s="85"/>
      <c r="T23" s="85"/>
      <c r="U23" s="85"/>
      <c r="V23" s="85"/>
      <c r="W23" s="85"/>
    </row>
    <row r="24" spans="6:23" s="80" customFormat="1" ht="20.25" x14ac:dyDescent="0.2">
      <c r="F24" s="72">
        <v>11</v>
      </c>
      <c r="G24" s="67" t="s">
        <v>129</v>
      </c>
      <c r="H24" s="67">
        <f t="shared" ca="1" si="0"/>
        <v>57</v>
      </c>
      <c r="O24" s="85"/>
      <c r="P24" s="85"/>
      <c r="Q24" s="85"/>
      <c r="R24" s="85"/>
      <c r="S24" s="85"/>
      <c r="T24" s="85"/>
      <c r="U24" s="85"/>
      <c r="V24" s="85"/>
      <c r="W24" s="85"/>
    </row>
    <row r="25" spans="6:23" s="80" customFormat="1" ht="20.25" x14ac:dyDescent="0.2">
      <c r="F25" s="72">
        <v>12</v>
      </c>
      <c r="G25" s="67" t="s">
        <v>155</v>
      </c>
      <c r="H25" s="67">
        <f t="shared" ca="1" si="0"/>
        <v>56</v>
      </c>
      <c r="O25" s="85"/>
      <c r="P25" s="85"/>
      <c r="Q25" s="85"/>
      <c r="R25" s="85"/>
      <c r="S25" s="85"/>
      <c r="T25" s="85"/>
      <c r="U25" s="85"/>
      <c r="V25" s="85"/>
      <c r="W25" s="85"/>
    </row>
    <row r="26" spans="6:23" s="80" customFormat="1" ht="20.25" x14ac:dyDescent="0.2">
      <c r="F26" s="72">
        <v>13</v>
      </c>
      <c r="G26" s="67" t="s">
        <v>156</v>
      </c>
      <c r="H26" s="67">
        <f t="shared" ca="1" si="0"/>
        <v>51</v>
      </c>
      <c r="O26" s="85"/>
      <c r="P26" s="85"/>
      <c r="Q26" s="85"/>
      <c r="R26" s="85"/>
      <c r="S26" s="85"/>
      <c r="T26" s="85"/>
      <c r="U26" s="85"/>
      <c r="V26" s="85"/>
      <c r="W26" s="85"/>
    </row>
    <row r="27" spans="6:23" s="80" customFormat="1" ht="20.25" x14ac:dyDescent="0.2">
      <c r="F27" s="72">
        <v>14</v>
      </c>
      <c r="G27" s="67" t="s">
        <v>157</v>
      </c>
      <c r="H27" s="67">
        <f t="shared" ca="1" si="0"/>
        <v>50</v>
      </c>
      <c r="O27" s="85"/>
      <c r="P27" s="85"/>
      <c r="Q27" s="85"/>
      <c r="R27" s="85"/>
      <c r="S27" s="85"/>
      <c r="T27" s="85"/>
      <c r="U27" s="85"/>
      <c r="V27" s="85"/>
      <c r="W27" s="85"/>
    </row>
    <row r="28" spans="6:23" s="80" customFormat="1" ht="20.25" x14ac:dyDescent="0.2">
      <c r="F28" s="72">
        <v>15</v>
      </c>
      <c r="G28" s="67" t="s">
        <v>158</v>
      </c>
      <c r="H28" s="67">
        <f t="shared" ca="1" si="0"/>
        <v>48</v>
      </c>
      <c r="O28" s="85"/>
      <c r="P28" s="85"/>
      <c r="Q28" s="85"/>
      <c r="R28" s="85"/>
      <c r="S28" s="85"/>
      <c r="T28" s="85"/>
      <c r="U28" s="85"/>
      <c r="V28" s="85"/>
      <c r="W28" s="85"/>
    </row>
    <row r="29" spans="6:23" s="80" customFormat="1" ht="20.25" x14ac:dyDescent="0.2">
      <c r="F29" s="72">
        <v>16</v>
      </c>
      <c r="G29" s="67" t="s">
        <v>131</v>
      </c>
      <c r="H29" s="67">
        <f t="shared" ca="1" si="0"/>
        <v>45</v>
      </c>
      <c r="O29" s="85"/>
      <c r="P29" s="85"/>
      <c r="Q29" s="85"/>
      <c r="R29" s="85"/>
      <c r="S29" s="85"/>
      <c r="T29" s="85"/>
      <c r="U29" s="85"/>
      <c r="V29" s="85"/>
      <c r="W29" s="85"/>
    </row>
    <row r="30" spans="6:23" s="80" customFormat="1" ht="20.25" x14ac:dyDescent="0.2">
      <c r="F30" s="72">
        <v>17</v>
      </c>
      <c r="G30" s="67" t="s">
        <v>119</v>
      </c>
      <c r="H30" s="67">
        <f t="shared" ca="1" si="0"/>
        <v>43</v>
      </c>
      <c r="O30" s="85"/>
      <c r="P30" s="85"/>
      <c r="Q30" s="85"/>
      <c r="R30" s="85"/>
      <c r="S30" s="85"/>
      <c r="T30" s="85"/>
      <c r="U30" s="85"/>
      <c r="V30" s="85"/>
      <c r="W30" s="85"/>
    </row>
    <row r="31" spans="6:23" s="80" customFormat="1" ht="20.25" x14ac:dyDescent="0.2">
      <c r="F31" s="72">
        <v>18</v>
      </c>
      <c r="G31" s="67" t="s">
        <v>98</v>
      </c>
      <c r="H31" s="67">
        <f t="shared" ca="1" si="0"/>
        <v>36</v>
      </c>
      <c r="O31" s="85"/>
      <c r="P31" s="85"/>
      <c r="Q31" s="85"/>
      <c r="R31" s="85"/>
      <c r="S31" s="85"/>
      <c r="T31" s="85"/>
      <c r="U31" s="85"/>
      <c r="V31" s="85"/>
      <c r="W31" s="85"/>
    </row>
    <row r="32" spans="6:23" s="80" customFormat="1" ht="20.25" x14ac:dyDescent="0.2">
      <c r="F32" s="72">
        <v>19</v>
      </c>
      <c r="G32" s="67" t="s">
        <v>159</v>
      </c>
      <c r="H32" s="67">
        <f t="shared" ca="1" si="0"/>
        <v>35</v>
      </c>
      <c r="O32" s="85"/>
      <c r="P32" s="85"/>
      <c r="Q32" s="85"/>
      <c r="R32" s="85"/>
      <c r="S32" s="85"/>
      <c r="T32" s="85"/>
      <c r="U32" s="85"/>
      <c r="V32" s="85"/>
      <c r="W32" s="85"/>
    </row>
    <row r="33" spans="6:23" s="80" customFormat="1" ht="20.25" x14ac:dyDescent="0.2">
      <c r="F33" s="72">
        <v>20</v>
      </c>
      <c r="G33" s="67" t="s">
        <v>160</v>
      </c>
      <c r="H33" s="67">
        <f t="shared" ca="1" si="0"/>
        <v>34</v>
      </c>
      <c r="O33" s="85"/>
      <c r="P33" s="85"/>
      <c r="Q33" s="85"/>
      <c r="R33" s="85"/>
      <c r="S33" s="85"/>
      <c r="T33" s="85"/>
      <c r="U33" s="85"/>
      <c r="V33" s="85"/>
      <c r="W33" s="85"/>
    </row>
    <row r="34" spans="6:23" s="80" customFormat="1" ht="20.25" x14ac:dyDescent="0.2">
      <c r="F34" s="72">
        <v>21</v>
      </c>
      <c r="G34" s="67" t="s">
        <v>124</v>
      </c>
      <c r="H34" s="67">
        <f t="shared" ca="1" si="0"/>
        <v>34</v>
      </c>
      <c r="O34" s="85"/>
      <c r="P34" s="85"/>
      <c r="Q34" s="85"/>
      <c r="R34" s="85"/>
      <c r="S34" s="85"/>
      <c r="T34" s="85"/>
      <c r="U34" s="85"/>
      <c r="V34" s="85"/>
      <c r="W34" s="85"/>
    </row>
    <row r="35" spans="6:23" s="80" customFormat="1" ht="20.25" x14ac:dyDescent="0.2">
      <c r="F35" s="72">
        <v>22</v>
      </c>
      <c r="G35" s="67" t="s">
        <v>125</v>
      </c>
      <c r="H35" s="67">
        <f t="shared" ca="1" si="0"/>
        <v>33</v>
      </c>
      <c r="O35" s="85"/>
      <c r="P35" s="85"/>
      <c r="Q35" s="85"/>
      <c r="R35" s="85"/>
      <c r="S35" s="85"/>
      <c r="T35" s="85"/>
      <c r="U35" s="85"/>
      <c r="V35" s="85"/>
      <c r="W35" s="85"/>
    </row>
    <row r="36" spans="6:23" s="80" customFormat="1" ht="20.25" x14ac:dyDescent="0.2">
      <c r="F36" s="72">
        <v>23</v>
      </c>
      <c r="G36" s="67" t="s">
        <v>116</v>
      </c>
      <c r="H36" s="67">
        <f t="shared" ca="1" si="0"/>
        <v>27</v>
      </c>
      <c r="O36" s="85"/>
      <c r="P36" s="85"/>
      <c r="Q36" s="85"/>
      <c r="R36" s="85"/>
      <c r="S36" s="85"/>
      <c r="T36" s="85"/>
      <c r="U36" s="85"/>
      <c r="V36" s="85"/>
      <c r="W36" s="85"/>
    </row>
    <row r="37" spans="6:23" s="80" customFormat="1" ht="20.25" x14ac:dyDescent="0.2">
      <c r="F37" s="72">
        <v>24</v>
      </c>
      <c r="G37" s="67" t="s">
        <v>136</v>
      </c>
      <c r="H37" s="67">
        <f t="shared" ca="1" si="0"/>
        <v>22</v>
      </c>
      <c r="O37" s="85"/>
      <c r="P37" s="85"/>
      <c r="Q37" s="85"/>
      <c r="R37" s="85"/>
      <c r="S37" s="85"/>
      <c r="T37" s="85"/>
      <c r="U37" s="85"/>
      <c r="V37" s="85"/>
      <c r="W37" s="85"/>
    </row>
    <row r="38" spans="6:23" s="80" customFormat="1" ht="20.25" x14ac:dyDescent="0.2">
      <c r="F38" s="72">
        <v>25</v>
      </c>
      <c r="G38" s="67" t="s">
        <v>121</v>
      </c>
      <c r="H38" s="67">
        <f t="shared" ca="1" si="0"/>
        <v>22</v>
      </c>
      <c r="O38" s="85"/>
      <c r="P38" s="85"/>
      <c r="Q38" s="85"/>
      <c r="R38" s="85"/>
      <c r="S38" s="85"/>
      <c r="T38" s="85"/>
      <c r="U38" s="85"/>
      <c r="V38" s="85"/>
      <c r="W38" s="85"/>
    </row>
    <row r="39" spans="6:23" s="80" customFormat="1" ht="20.25" x14ac:dyDescent="0.2">
      <c r="F39" s="72">
        <v>26</v>
      </c>
      <c r="G39" s="67" t="s">
        <v>120</v>
      </c>
      <c r="H39" s="67">
        <f t="shared" ca="1" si="0"/>
        <v>20</v>
      </c>
      <c r="O39" s="85"/>
      <c r="P39" s="85"/>
      <c r="Q39" s="85"/>
      <c r="R39" s="85"/>
      <c r="S39" s="85"/>
      <c r="T39" s="85"/>
      <c r="U39" s="85"/>
      <c r="V39" s="85"/>
      <c r="W39" s="85"/>
    </row>
    <row r="40" spans="6:23" s="80" customFormat="1" ht="20.25" x14ac:dyDescent="0.2">
      <c r="F40" s="72">
        <v>27</v>
      </c>
      <c r="G40" s="67" t="s">
        <v>133</v>
      </c>
      <c r="H40" s="67">
        <f t="shared" ca="1" si="0"/>
        <v>19</v>
      </c>
      <c r="O40" s="85"/>
      <c r="P40" s="85"/>
      <c r="Q40" s="85"/>
      <c r="R40" s="85"/>
      <c r="S40" s="85"/>
      <c r="T40" s="85"/>
      <c r="U40" s="85"/>
      <c r="V40" s="85"/>
      <c r="W40" s="85"/>
    </row>
    <row r="41" spans="6:23" s="80" customFormat="1" ht="20.25" x14ac:dyDescent="0.2">
      <c r="F41" s="72">
        <v>28</v>
      </c>
      <c r="G41" s="67" t="s">
        <v>130</v>
      </c>
      <c r="H41" s="67">
        <f t="shared" ca="1" si="0"/>
        <v>19</v>
      </c>
      <c r="O41" s="85"/>
      <c r="P41" s="85"/>
      <c r="Q41" s="85"/>
      <c r="R41" s="85"/>
      <c r="S41" s="85"/>
      <c r="T41" s="85"/>
      <c r="U41" s="85"/>
      <c r="V41" s="85"/>
      <c r="W41" s="85"/>
    </row>
    <row r="42" spans="6:23" s="80" customFormat="1" ht="20.25" x14ac:dyDescent="0.2">
      <c r="F42" s="72">
        <v>29</v>
      </c>
      <c r="G42" s="67" t="s">
        <v>123</v>
      </c>
      <c r="H42" s="67">
        <f t="shared" ca="1" si="0"/>
        <v>17</v>
      </c>
      <c r="O42" s="85"/>
      <c r="P42" s="85"/>
      <c r="Q42" s="85"/>
      <c r="R42" s="85"/>
      <c r="S42" s="85"/>
      <c r="T42" s="85"/>
      <c r="U42" s="85"/>
      <c r="V42" s="85"/>
      <c r="W42" s="85"/>
    </row>
    <row r="43" spans="6:23" s="80" customFormat="1" ht="20.25" x14ac:dyDescent="0.2">
      <c r="F43" s="72">
        <v>30</v>
      </c>
      <c r="G43" s="67" t="s">
        <v>118</v>
      </c>
      <c r="H43" s="67">
        <f t="shared" ca="1" si="0"/>
        <v>13</v>
      </c>
      <c r="O43" s="85"/>
      <c r="P43" s="85"/>
      <c r="Q43" s="85"/>
      <c r="R43" s="85"/>
      <c r="S43" s="85"/>
      <c r="T43" s="85"/>
      <c r="U43" s="85"/>
      <c r="V43" s="85"/>
      <c r="W43" s="85"/>
    </row>
    <row r="44" spans="6:23" s="80" customFormat="1" ht="20.25" x14ac:dyDescent="0.2">
      <c r="F44" s="72">
        <v>31</v>
      </c>
      <c r="G44" s="67" t="s">
        <v>127</v>
      </c>
      <c r="H44" s="67">
        <f t="shared" ca="1" si="0"/>
        <v>13</v>
      </c>
      <c r="O44" s="85"/>
      <c r="P44" s="85"/>
      <c r="Q44" s="85"/>
      <c r="R44" s="85"/>
      <c r="S44" s="85"/>
      <c r="T44" s="85"/>
      <c r="U44" s="85"/>
      <c r="V44" s="85"/>
      <c r="W44" s="85"/>
    </row>
    <row r="45" spans="6:23" s="80" customFormat="1" ht="20.25" x14ac:dyDescent="0.2">
      <c r="F45" s="72">
        <v>32</v>
      </c>
      <c r="G45" s="67" t="s">
        <v>132</v>
      </c>
      <c r="H45" s="67">
        <f t="shared" ca="1" si="0"/>
        <v>6</v>
      </c>
      <c r="O45" s="85"/>
      <c r="P45" s="85"/>
      <c r="Q45" s="85"/>
      <c r="R45" s="85"/>
      <c r="S45" s="85"/>
      <c r="T45" s="85"/>
      <c r="U45" s="85"/>
      <c r="V45" s="85"/>
      <c r="W45" s="85"/>
    </row>
    <row r="46" spans="6:23" s="80" customFormat="1" ht="20.25" x14ac:dyDescent="0.2">
      <c r="F46" s="72">
        <v>33</v>
      </c>
      <c r="G46" s="67" t="s">
        <v>135</v>
      </c>
      <c r="H46" s="67">
        <f t="shared" ca="1" si="0"/>
        <v>0</v>
      </c>
      <c r="O46" s="85"/>
      <c r="P46" s="85"/>
      <c r="Q46" s="85"/>
      <c r="R46" s="85"/>
      <c r="S46" s="85"/>
      <c r="T46" s="85"/>
      <c r="U46" s="85"/>
      <c r="V46" s="85"/>
      <c r="W46" s="85"/>
    </row>
    <row r="47" spans="6:23" s="80" customFormat="1" ht="20.25" x14ac:dyDescent="0.2">
      <c r="F47" s="72">
        <v>34</v>
      </c>
      <c r="G47" s="67" t="s">
        <v>134</v>
      </c>
      <c r="H47" s="67">
        <f t="shared" ca="1" si="0"/>
        <v>0</v>
      </c>
      <c r="O47" s="85"/>
      <c r="P47" s="85"/>
      <c r="Q47" s="85"/>
      <c r="R47" s="85"/>
      <c r="S47" s="85"/>
      <c r="T47" s="85"/>
      <c r="U47" s="85"/>
      <c r="V47" s="85"/>
      <c r="W47" s="85"/>
    </row>
    <row r="48" spans="6:23" s="80" customFormat="1" ht="20.25" x14ac:dyDescent="0.2">
      <c r="F48" s="72">
        <v>35</v>
      </c>
      <c r="G48" s="67" t="s">
        <v>128</v>
      </c>
      <c r="H48" s="67">
        <f t="shared" ca="1" si="0"/>
        <v>0</v>
      </c>
      <c r="O48" s="85"/>
      <c r="P48" s="85"/>
      <c r="Q48" s="85"/>
      <c r="R48" s="85"/>
      <c r="S48" s="85"/>
      <c r="T48" s="85"/>
      <c r="U48" s="85"/>
      <c r="V48" s="85"/>
      <c r="W48" s="85"/>
    </row>
    <row r="49" spans="2:23" s="80" customFormat="1" x14ac:dyDescent="0.2">
      <c r="O49" s="85"/>
      <c r="P49" s="85"/>
      <c r="Q49" s="85"/>
      <c r="R49" s="85"/>
      <c r="S49" s="85"/>
      <c r="T49" s="85"/>
      <c r="U49" s="85"/>
      <c r="V49" s="85"/>
      <c r="W49" s="85"/>
    </row>
    <row r="50" spans="2:23" s="80" customFormat="1" ht="20.25" hidden="1" x14ac:dyDescent="0.3">
      <c r="B50" s="86" t="s">
        <v>0</v>
      </c>
      <c r="C50" s="87">
        <f>$B$3</f>
        <v>33</v>
      </c>
      <c r="D50" s="85"/>
      <c r="E50" s="85"/>
      <c r="F50" s="86" t="s">
        <v>0</v>
      </c>
      <c r="G50" s="87">
        <f>$B$3</f>
        <v>33</v>
      </c>
      <c r="H50" s="85"/>
      <c r="I50" s="85"/>
      <c r="J50" s="86" t="s">
        <v>0</v>
      </c>
      <c r="K50" s="87">
        <f>$B$3</f>
        <v>33</v>
      </c>
      <c r="L50" s="85"/>
      <c r="O50" s="85"/>
      <c r="P50" s="85"/>
      <c r="Q50" s="85"/>
      <c r="R50" s="85"/>
      <c r="S50" s="85"/>
      <c r="T50" s="85"/>
      <c r="U50" s="85"/>
      <c r="V50" s="85"/>
      <c r="W50" s="85"/>
    </row>
    <row r="51" spans="2:23" s="80" customFormat="1" ht="20.25" hidden="1" x14ac:dyDescent="0.3">
      <c r="B51" s="86" t="s">
        <v>2</v>
      </c>
      <c r="C51" s="87">
        <f>LARGE('20-Overs'!$H$9:$H$103,C50)</f>
        <v>1</v>
      </c>
      <c r="D51" s="88"/>
      <c r="E51" s="85"/>
      <c r="F51" s="86" t="s">
        <v>2</v>
      </c>
      <c r="G51" s="87">
        <f ca="1">LARGE(OFFSET('20-Overs'!$H$9,0,'BATTING - HALL OF FAME'!G53,$L$3,1),G50)</f>
        <v>0</v>
      </c>
      <c r="H51" s="85"/>
      <c r="I51" s="85"/>
      <c r="J51" s="86" t="s">
        <v>2</v>
      </c>
      <c r="K51" s="87">
        <f ca="1">LARGE(OFFSET('20-Overs'!$H$9,0,'BATTING - HALL OF FAME'!K53,$L$3,1),K50)</f>
        <v>40</v>
      </c>
      <c r="L51" s="85"/>
      <c r="O51" s="85"/>
      <c r="P51" s="85"/>
      <c r="Q51" s="85"/>
      <c r="R51" s="85"/>
      <c r="S51" s="85"/>
      <c r="T51" s="85"/>
      <c r="U51" s="85"/>
      <c r="V51" s="85"/>
      <c r="W51" s="85"/>
    </row>
    <row r="52" spans="2:23" s="80" customFormat="1" ht="20.25" hidden="1" x14ac:dyDescent="0.3">
      <c r="B52" s="86" t="s">
        <v>3</v>
      </c>
      <c r="C52" s="87">
        <f>COUNTIF('20-Overs'!H9:H103,"&gt;="&amp;'BATTING - HALL OF FAME'!C51)</f>
        <v>33</v>
      </c>
      <c r="D52" s="85"/>
      <c r="E52" s="85"/>
      <c r="F52" s="86" t="s">
        <v>3</v>
      </c>
      <c r="G52" s="87">
        <f ca="1">COUNTIF(OFFSET('20-Overs'!$H$9,0,G53,$L$3,1),"&gt;="&amp;'BATTING - HALL OF FAME'!G51)</f>
        <v>35</v>
      </c>
      <c r="H52" s="89"/>
      <c r="I52" s="85"/>
      <c r="J52" s="86" t="s">
        <v>3</v>
      </c>
      <c r="K52" s="87">
        <f ca="1">COUNTIF(OFFSET('20-Overs'!$H$9,0,K53,$L$3,1),"&gt;="&amp;'BATTING - HALL OF FAME'!K51)</f>
        <v>33</v>
      </c>
      <c r="L52" s="89"/>
      <c r="O52" s="85"/>
      <c r="P52" s="85"/>
      <c r="Q52" s="85"/>
      <c r="R52" s="85"/>
      <c r="S52" s="85"/>
      <c r="T52" s="85"/>
      <c r="U52" s="85"/>
      <c r="V52" s="85"/>
      <c r="W52" s="85"/>
    </row>
    <row r="53" spans="2:23" s="80" customFormat="1" hidden="1" x14ac:dyDescent="0.2">
      <c r="B53" s="85"/>
      <c r="C53" s="85"/>
      <c r="D53" s="85"/>
      <c r="E53" s="85"/>
      <c r="F53" s="85">
        <v>1</v>
      </c>
      <c r="G53" s="85">
        <v>1</v>
      </c>
      <c r="H53" s="85">
        <v>1</v>
      </c>
      <c r="I53" s="85"/>
      <c r="J53" s="85">
        <f>F53+1</f>
        <v>2</v>
      </c>
      <c r="K53" s="85">
        <v>2</v>
      </c>
      <c r="L53" s="85">
        <f>H53+1</f>
        <v>2</v>
      </c>
      <c r="O53" s="85"/>
      <c r="P53" s="85"/>
      <c r="Q53" s="85"/>
      <c r="R53" s="85"/>
      <c r="S53" s="85"/>
      <c r="T53" s="85"/>
      <c r="U53" s="85"/>
      <c r="V53" s="85"/>
      <c r="W53" s="85"/>
    </row>
    <row r="54" spans="2:23" s="80" customFormat="1" x14ac:dyDescent="0.2">
      <c r="O54" s="85"/>
      <c r="P54" s="85"/>
      <c r="Q54" s="85"/>
      <c r="R54" s="85"/>
      <c r="S54" s="85"/>
      <c r="T54" s="85"/>
      <c r="U54" s="85"/>
      <c r="V54" s="85"/>
      <c r="W54" s="85"/>
    </row>
    <row r="55" spans="2:23" s="77" customFormat="1" ht="24.75" x14ac:dyDescent="0.2">
      <c r="B55" s="171" t="s">
        <v>9</v>
      </c>
      <c r="C55" s="171"/>
      <c r="D55" s="171"/>
      <c r="F55" s="171" t="s">
        <v>6</v>
      </c>
      <c r="G55" s="171"/>
      <c r="H55" s="171"/>
      <c r="J55" s="171" t="s">
        <v>7</v>
      </c>
      <c r="K55" s="171"/>
      <c r="L55" s="171"/>
      <c r="O55" s="129"/>
      <c r="P55" s="129"/>
      <c r="Q55" s="129"/>
      <c r="R55" s="129"/>
      <c r="S55" s="129"/>
      <c r="T55" s="129"/>
      <c r="U55" s="129"/>
      <c r="V55" s="129"/>
      <c r="W55" s="129"/>
    </row>
    <row r="56" spans="2:23" ht="20.25" x14ac:dyDescent="0.2">
      <c r="B56" s="72">
        <f>IF(ROWS('20-Overs'!$B$9:B9)&gt;C$52,"",(ROWS('20-Overs'!$B$9:B9)))</f>
        <v>1</v>
      </c>
      <c r="C56" s="67" t="str" cm="1">
        <f t="array" aca="1" ref="C56" ca="1">IF(D56="","",(INDEX('20-Overs'!$B$9:$B$103,_xlfn.AGGREGATE(15,6,(ROW('20-Overs'!$H$9:$H$103)-ROW('20-Overs'!$H$9)+1)/('20-Overs'!$H$9:$H$103='BATTING - HALL OF FAME'!D56),COUNTIF('BATTING - HALL OF FAME'!$D$56:D56,'BATTING - HALL OF FAME'!D56)))))</f>
        <v>Abdal</v>
      </c>
      <c r="D56" s="67">
        <f ca="1">IF((IF(B56="","",LARGE(OFFSET('20-Overs'!$H$9,0,'BATTING - HALL OF FAME'!C$53,30,1),'BATTING - HALL OF FAME'!B56)))=0,"",IF(B56="","",LARGE(OFFSET('20-Overs'!$H$9,0,'BATTING - HALL OF FAME'!C$53,30,1),'BATTING - HALL OF FAME'!B56)))</f>
        <v>844</v>
      </c>
      <c r="E56">
        <v>1</v>
      </c>
      <c r="F56" s="72">
        <f ca="1">IF(ROWS('20-Overs'!$B$9:F9)&gt;G$52,"",(ROWS('20-Overs'!$B$9:F9)))</f>
        <v>1</v>
      </c>
      <c r="G56" s="67" t="str" cm="1">
        <f t="array" aca="1" ref="G56" ca="1">IF(H56="","",(INDEX('20-Overs'!$B$9:$B$99,_xlfn.AGGREGATE(15,6,(ROW(OFFSET('20-Overs'!$H$9,0,'BATTING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FAME'!H56),COUNTIF('BATTING - HALL OF FAME'!H$56:H56,'BATTING - HALL OF FAME'!H56)))))</f>
        <v>Sherjeel</v>
      </c>
      <c r="H56" s="67">
        <f ca="1">IF((IF(F56="","",LARGE(OFFSET('20-Overs'!$H$9,0,'BATTING - HALL OF FAME'!G$53,$L$3,1),'BATTING - HALL OF FAME'!F56)))=0,"",IF(F56="","",LARGE(OFFSET('20-Overs'!$H$9,0,'BATTING - HALL OF FAME'!G$53,$L$3,1),'BATTING - HALL OF FAME'!F56)))</f>
        <v>58</v>
      </c>
      <c r="I56">
        <v>1</v>
      </c>
      <c r="J56" s="72">
        <f ca="1">IF(ROWS(OFFSET('20-Overs'!F9,0,0,'BATTING - HALL OF FAME'!I56,1))&gt;K$52,"",(ROWS(OFFSET('20-Overs'!F9,0,0,'BATTING - HALL OF FAME'!I56,1))))</f>
        <v>1</v>
      </c>
      <c r="K56" s="67" t="str" cm="1">
        <f t="array" aca="1" ref="K56" ca="1">IF(L56="","",(INDEX('20-Overs'!$B$9:$B$99,_xlfn.AGGREGATE(15,6,(ROW(OFFSET('20-Overs'!$H$9,0,'BATTING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FAME'!L56),COUNTIF('BATTING - HALL OF FAME'!L$56:L56,'BATTING - HALL OF FAME'!L56)))))</f>
        <v>Sherjeel</v>
      </c>
      <c r="L56" s="67">
        <f ca="1">IF((IF(J56="","",LARGE(OFFSET('20-Overs'!$H$9,0,'BATTING - HALL OF FAME'!K$53,$L$3,1),'BATTING - HALL OF FAME'!J56)))=0,"",IF(J56="","",LARGE(OFFSET('20-Overs'!$H$9,0,'BATTING - HALL OF FAME'!K$53,$L$3,1),'BATTING - HALL OF FAME'!J56)))</f>
        <v>173.13432835820893</v>
      </c>
    </row>
    <row r="57" spans="2:23" ht="20.25" x14ac:dyDescent="0.2">
      <c r="B57" s="72">
        <f>IF(ROWS('20-Overs'!$B$9:B10)&gt;C$52,"",(ROWS('20-Overs'!$B$9:B10)))</f>
        <v>2</v>
      </c>
      <c r="C57" s="67" t="str" cm="1">
        <f t="array" aca="1" ref="C57" ca="1">IF(D57="","",(INDEX('20-Overs'!$B$9:$B$103,_xlfn.AGGREGATE(15,6,(ROW('20-Overs'!$H$9:$H$103)-ROW('20-Overs'!$H$9)+1)/('20-Overs'!$H$9:$H$103='BATTING - HALL OF FAME'!D57),COUNTIF('BATTING - HALL OF FAME'!$D$56:D57,'BATTING - HALL OF FAME'!D57)))))</f>
        <v>Majid</v>
      </c>
      <c r="D57" s="67">
        <f ca="1">IF((IF(B57="","",LARGE(OFFSET('20-Overs'!$H$9,0,'BATTING - HALL OF FAME'!C$53,30,1),'BATTING - HALL OF FAME'!B57)))=0,"",IF(B57="","",LARGE(OFFSET('20-Overs'!$H$9,0,'BATTING - HALL OF FAME'!C$53,30,1),'BATTING - HALL OF FAME'!B57)))</f>
        <v>531</v>
      </c>
      <c r="E57">
        <v>2</v>
      </c>
      <c r="F57" s="72">
        <f ca="1">IF(ROWS('20-Overs'!$B$9:F10)&gt;G$52,"",(ROWS('20-Overs'!$B$9:F10)))</f>
        <v>2</v>
      </c>
      <c r="G57" s="67" t="str" cm="1">
        <f t="array" aca="1" ref="G57" ca="1">IF(H57="","",(INDEX('20-Overs'!$B$9:$B$99,_xlfn.AGGREGATE(15,6,(ROW(OFFSET('20-Overs'!$H$9,0,'BATTING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FAME'!H57),COUNTIF('BATTING - HALL OF FAME'!H$56:H57,'BATTING - HALL OF FAME'!H57)))))</f>
        <v>Ahmed</v>
      </c>
      <c r="H57" s="67">
        <f ca="1">IF((IF(F57="","",LARGE(OFFSET('20-Overs'!$H$9,0,'BATTING - HALL OF FAME'!G$53,$L$3,1),'BATTING - HALL OF FAME'!F57)))=0,"",IF(F57="","",LARGE(OFFSET('20-Overs'!$H$9,0,'BATTING - HALL OF FAME'!G$53,$L$3,1),'BATTING - HALL OF FAME'!F57)))</f>
        <v>57</v>
      </c>
      <c r="I57">
        <v>2</v>
      </c>
      <c r="J57" s="72">
        <f ca="1">IF(ROWS(OFFSET('20-Overs'!F10,0,0,'BATTING - HALL OF FAME'!I57,1))&gt;K$52,"",(ROWS(OFFSET('20-Overs'!F10,0,0,'BATTING - HALL OF FAME'!I57,1))))</f>
        <v>2</v>
      </c>
      <c r="K57" s="67" t="str" cm="1">
        <f t="array" aca="1" ref="K57" ca="1">IF(L57="","",(INDEX('20-Overs'!$B$9:$B$99,_xlfn.AGGREGATE(15,6,(ROW(OFFSET('20-Overs'!$H$9,0,'BATTING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FAME'!L57),COUNTIF('BATTING - HALL OF FAME'!L$56:L57,'BATTING - HALL OF FAME'!L57)))))</f>
        <v>Junaid</v>
      </c>
      <c r="L57" s="67">
        <f ca="1">IF((IF(J57="","",LARGE(OFFSET('20-Overs'!$H$9,0,'BATTING - HALL OF FAME'!K$53,$L$3,1),'BATTING - HALL OF FAME'!J57)))=0,"",IF(J57="","",LARGE(OFFSET('20-Overs'!$H$9,0,'BATTING - HALL OF FAME'!K$53,$L$3,1),'BATTING - HALL OF FAME'!J57)))</f>
        <v>150</v>
      </c>
    </row>
    <row r="58" spans="2:23" ht="20.25" x14ac:dyDescent="0.2">
      <c r="B58" s="72">
        <f>IF(ROWS('20-Overs'!$B$9:B11)&gt;C$52,"",(ROWS('20-Overs'!$B$9:B11)))</f>
        <v>3</v>
      </c>
      <c r="C58" s="67" t="str" cm="1">
        <f t="array" aca="1" ref="C58" ca="1">IF(D58="","",(INDEX('20-Overs'!$B$9:$B$103,_xlfn.AGGREGATE(15,6,(ROW('20-Overs'!$H$9:$H$103)-ROW('20-Overs'!$H$9)+1)/('20-Overs'!$H$9:$H$103='BATTING - HALL OF FAME'!D58),COUNTIF('BATTING - HALL OF FAME'!$D$56:D58,'BATTING - HALL OF FAME'!D58)))))</f>
        <v>Danish</v>
      </c>
      <c r="D58" s="67">
        <f ca="1">IF((IF(B58="","",LARGE(OFFSET('20-Overs'!$H$9,0,'BATTING - HALL OF FAME'!C$53,30,1),'BATTING - HALL OF FAME'!B58)))=0,"",IF(B58="","",LARGE(OFFSET('20-Overs'!$H$9,0,'BATTING - HALL OF FAME'!C$53,30,1),'BATTING - HALL OF FAME'!B58)))</f>
        <v>478</v>
      </c>
      <c r="E58">
        <v>3</v>
      </c>
      <c r="F58" s="72">
        <f ca="1">IF(ROWS('20-Overs'!$B$9:F11)&gt;G$52,"",(ROWS('20-Overs'!$B$9:F11)))</f>
        <v>3</v>
      </c>
      <c r="G58" s="67" t="str" cm="1">
        <f t="array" aca="1" ref="G58" ca="1">IF(H58="","",(INDEX('20-Overs'!$B$9:$B$99,_xlfn.AGGREGATE(15,6,(ROW(OFFSET('20-Overs'!$H$9,0,'BATTING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FAME'!H58),COUNTIF('BATTING - HALL OF FAME'!H$56:H58,'BATTING - HALL OF FAME'!H58)))))</f>
        <v>Sumair</v>
      </c>
      <c r="H58" s="67">
        <f ca="1">IF((IF(F58="","",LARGE(OFFSET('20-Overs'!$H$9,0,'BATTING - HALL OF FAME'!G$53,$L$3,1),'BATTING - HALL OF FAME'!F58)))=0,"",IF(F58="","",LARGE(OFFSET('20-Overs'!$H$9,0,'BATTING - HALL OF FAME'!G$53,$L$3,1),'BATTING - HALL OF FAME'!F58)))</f>
        <v>31.25</v>
      </c>
      <c r="I58">
        <v>3</v>
      </c>
      <c r="J58" s="72">
        <f ca="1">IF(ROWS(OFFSET('20-Overs'!F11,0,0,'BATTING - HALL OF FAME'!I58,1))&gt;K$52,"",(ROWS(OFFSET('20-Overs'!F11,0,0,'BATTING - HALL OF FAME'!I58,1))))</f>
        <v>3</v>
      </c>
      <c r="K58" s="67" t="str" cm="1">
        <f t="array" aca="1" ref="K58" ca="1">IF(L58="","",(INDEX('20-Overs'!$B$9:$B$99,_xlfn.AGGREGATE(15,6,(ROW(OFFSET('20-Overs'!$H$9,0,'BATTING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FAME'!L58),COUNTIF('BATTING - HALL OF FAME'!L$56:L58,'BATTING - HALL OF FAME'!L58)))))</f>
        <v>Sufyan</v>
      </c>
      <c r="L58" s="67">
        <f ca="1">IF((IF(J58="","",LARGE(OFFSET('20-Overs'!$H$9,0,'BATTING - HALL OF FAME'!K$53,$L$3,1),'BATTING - HALL OF FAME'!J58)))=0,"",IF(J58="","",LARGE(OFFSET('20-Overs'!$H$9,0,'BATTING - HALL OF FAME'!K$53,$L$3,1),'BATTING - HALL OF FAME'!J58)))</f>
        <v>137.07865168539325</v>
      </c>
    </row>
    <row r="59" spans="2:23" ht="20.25" x14ac:dyDescent="0.2">
      <c r="B59" s="72">
        <f>IF(ROWS('20-Overs'!$B$9:B12)&gt;C$52,"",(ROWS('20-Overs'!$B$9:B12)))</f>
        <v>4</v>
      </c>
      <c r="C59" s="67" t="str" cm="1">
        <f t="array" aca="1" ref="C59" ca="1">IF(D59="","",(INDEX('20-Overs'!$B$9:$B$103,_xlfn.AGGREGATE(15,6,(ROW('20-Overs'!$H$9:$H$103)-ROW('20-Overs'!$H$9)+1)/('20-Overs'!$H$9:$H$103='BATTING - HALL OF FAME'!D59),COUNTIF('BATTING - HALL OF FAME'!$D$56:D59,'BATTING - HALL OF FAME'!D59)))))</f>
        <v>Sumair</v>
      </c>
      <c r="D59" s="67">
        <f ca="1">IF((IF(B59="","",LARGE(OFFSET('20-Overs'!$H$9,0,'BATTING - HALL OF FAME'!C$53,30,1),'BATTING - HALL OF FAME'!B59)))=0,"",IF(B59="","",LARGE(OFFSET('20-Overs'!$H$9,0,'BATTING - HALL OF FAME'!C$53,30,1),'BATTING - HALL OF FAME'!B59)))</f>
        <v>375</v>
      </c>
      <c r="E59">
        <v>4</v>
      </c>
      <c r="F59" s="72">
        <f ca="1">IF(ROWS('20-Overs'!$B$9:F12)&gt;G$52,"",(ROWS('20-Overs'!$B$9:F12)))</f>
        <v>4</v>
      </c>
      <c r="G59" s="67" t="str" cm="1">
        <f t="array" aca="1" ref="G59" ca="1">IF(H59="","",(INDEX('20-Overs'!$B$9:$B$99,_xlfn.AGGREGATE(15,6,(ROW(OFFSET('20-Overs'!$H$9,0,'BATTING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FAME'!H59),COUNTIF('BATTING - HALL OF FAME'!H$56:H59,'BATTING - HALL OF FAME'!H59)))))</f>
        <v>Danish</v>
      </c>
      <c r="H59" s="67">
        <f ca="1">IF((IF(F59="","",LARGE(OFFSET('20-Overs'!$H$9,0,'BATTING - HALL OF FAME'!G$53,$L$3,1),'BATTING - HALL OF FAME'!F59)))=0,"",IF(F59="","",LARGE(OFFSET('20-Overs'!$H$9,0,'BATTING - HALL OF FAME'!G$53,$L$3,1),'BATTING - HALL OF FAME'!F59)))</f>
        <v>29.875</v>
      </c>
      <c r="I59">
        <v>4</v>
      </c>
      <c r="J59" s="72">
        <f ca="1">IF(ROWS(OFFSET('20-Overs'!F12,0,0,'BATTING - HALL OF FAME'!I59,1))&gt;K$52,"",(ROWS(OFFSET('20-Overs'!F12,0,0,'BATTING - HALL OF FAME'!I59,1))))</f>
        <v>4</v>
      </c>
      <c r="K59" s="67" t="str" cm="1">
        <f t="array" aca="1" ref="K59" ca="1">IF(L59="","",(INDEX('20-Overs'!$B$9:$B$99,_xlfn.AGGREGATE(15,6,(ROW(OFFSET('20-Overs'!$H$9,0,'BATTING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FAME'!L59),COUNTIF('BATTING - HALL OF FAME'!L$56:L59,'BATTING - HALL OF FAME'!L59)))))</f>
        <v>Numair</v>
      </c>
      <c r="L59" s="67">
        <f ca="1">IF((IF(J59="","",LARGE(OFFSET('20-Overs'!$H$9,0,'BATTING - HALL OF FAME'!K$53,$L$3,1),'BATTING - HALL OF FAME'!J59)))=0,"",IF(J59="","",LARGE(OFFSET('20-Overs'!$H$9,0,'BATTING - HALL OF FAME'!K$53,$L$3,1),'BATTING - HALL OF FAME'!J59)))</f>
        <v>132.97297297297297</v>
      </c>
    </row>
    <row r="60" spans="2:23" ht="20.25" x14ac:dyDescent="0.2">
      <c r="B60" s="72">
        <f>IF(ROWS('20-Overs'!$B$9:B13)&gt;C$52,"",(ROWS('20-Overs'!$B$9:B13)))</f>
        <v>5</v>
      </c>
      <c r="C60" s="67" t="str" cm="1">
        <f t="array" aca="1" ref="C60" ca="1">IF(D60="","",(INDEX('20-Overs'!$B$9:$B$103,_xlfn.AGGREGATE(15,6,(ROW('20-Overs'!$H$9:$H$103)-ROW('20-Overs'!$H$9)+1)/('20-Overs'!$H$9:$H$103='BATTING - HALL OF FAME'!D60),COUNTIF('BATTING - HALL OF FAME'!$D$56:D60,'BATTING - HALL OF FAME'!D60)))))</f>
        <v>Sufyan</v>
      </c>
      <c r="D60" s="67">
        <f ca="1">IF((IF(B60="","",LARGE(OFFSET('20-Overs'!$H$9,0,'BATTING - HALL OF FAME'!C$53,30,1),'BATTING - HALL OF FAME'!B60)))=0,"",IF(B60="","",LARGE(OFFSET('20-Overs'!$H$9,0,'BATTING - HALL OF FAME'!C$53,30,1),'BATTING - HALL OF FAME'!B60)))</f>
        <v>366</v>
      </c>
      <c r="E60">
        <v>5</v>
      </c>
      <c r="F60" s="72">
        <f ca="1">IF(ROWS('20-Overs'!$B$9:F13)&gt;G$52,"",(ROWS('20-Overs'!$B$9:F13)))</f>
        <v>5</v>
      </c>
      <c r="G60" s="67" t="str" cm="1">
        <f t="array" aca="1" ref="G60" ca="1">IF(H60="","",(INDEX('20-Overs'!$B$9:$B$99,_xlfn.AGGREGATE(15,6,(ROW(OFFSET('20-Overs'!$H$9,0,'BATTING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FAME'!H60),COUNTIF('BATTING - HALL OF FAME'!H$56:H60,'BATTING - HALL OF FAME'!H60)))))</f>
        <v>Muzzamil</v>
      </c>
      <c r="H60" s="67">
        <f ca="1">IF((IF(F60="","",LARGE(OFFSET('20-Overs'!$H$9,0,'BATTING - HALL OF FAME'!G$53,$L$3,1),'BATTING - HALL OF FAME'!F60)))=0,"",IF(F60="","",LARGE(OFFSET('20-Overs'!$H$9,0,'BATTING - HALL OF FAME'!G$53,$L$3,1),'BATTING - HALL OF FAME'!F60)))</f>
        <v>28</v>
      </c>
      <c r="I60">
        <v>5</v>
      </c>
      <c r="J60" s="72">
        <f ca="1">IF(ROWS(OFFSET('20-Overs'!F13,0,0,'BATTING - HALL OF FAME'!I60,1))&gt;K$52,"",(ROWS(OFFSET('20-Overs'!F13,0,0,'BATTING - HALL OF FAME'!I60,1))))</f>
        <v>5</v>
      </c>
      <c r="K60" s="67" t="str" cm="1">
        <f t="array" aca="1" ref="K60" ca="1">IF(L60="","",(INDEX('20-Overs'!$B$9:$B$99,_xlfn.AGGREGATE(15,6,(ROW(OFFSET('20-Overs'!$H$9,0,'BATTING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FAME'!L60),COUNTIF('BATTING - HALL OF FAME'!L$56:L60,'BATTING - HALL OF FAME'!L60)))))</f>
        <v>Sumair</v>
      </c>
      <c r="L60" s="67">
        <f ca="1">IF((IF(J60="","",LARGE(OFFSET('20-Overs'!$H$9,0,'BATTING - HALL OF FAME'!K$53,$L$3,1),'BATTING - HALL OF FAME'!J60)))=0,"",IF(J60="","",LARGE(OFFSET('20-Overs'!$H$9,0,'BATTING - HALL OF FAME'!K$53,$L$3,1),'BATTING - HALL OF FAME'!J60)))</f>
        <v>131.57894736842107</v>
      </c>
    </row>
    <row r="61" spans="2:23" ht="20.25" x14ac:dyDescent="0.2">
      <c r="B61" s="72">
        <f>IF(ROWS('20-Overs'!$B$9:B14)&gt;C$52,"",(ROWS('20-Overs'!$B$9:B14)))</f>
        <v>6</v>
      </c>
      <c r="C61" s="67" t="str" cm="1">
        <f t="array" aca="1" ref="C61" ca="1">IF(D61="","",(INDEX('20-Overs'!$B$9:$B$103,_xlfn.AGGREGATE(15,6,(ROW('20-Overs'!$H$9:$H$103)-ROW('20-Overs'!$H$9)+1)/('20-Overs'!$H$9:$H$103='BATTING - HALL OF FAME'!D61),COUNTIF('BATTING - HALL OF FAME'!$D$56:D61,'BATTING - HALL OF FAME'!D61)))))</f>
        <v>Muzzamil</v>
      </c>
      <c r="D61" s="67">
        <f ca="1">IF((IF(B61="","",LARGE(OFFSET('20-Overs'!$H$9,0,'BATTING - HALL OF FAME'!C$53,30,1),'BATTING - HALL OF FAME'!B61)))=0,"",IF(B61="","",LARGE(OFFSET('20-Overs'!$H$9,0,'BATTING - HALL OF FAME'!C$53,30,1),'BATTING - HALL OF FAME'!B61)))</f>
        <v>364</v>
      </c>
      <c r="E61">
        <v>6</v>
      </c>
      <c r="F61" s="72">
        <f ca="1">IF(ROWS('20-Overs'!$B$9:F14)&gt;G$52,"",(ROWS('20-Overs'!$B$9:F14)))</f>
        <v>6</v>
      </c>
      <c r="G61" s="67" t="str" cm="1">
        <f t="array" aca="1" ref="G61" ca="1">IF(H61="","",(INDEX('20-Overs'!$B$9:$B$99,_xlfn.AGGREGATE(15,6,(ROW(OFFSET('20-Overs'!$H$9,0,'BATTING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FAME'!H61),COUNTIF('BATTING - HALL OF FAME'!H$56:H61,'BATTING - HALL OF FAME'!H61)))))</f>
        <v>Abdal</v>
      </c>
      <c r="H61" s="67">
        <f ca="1">IF((IF(F61="","",LARGE(OFFSET('20-Overs'!$H$9,0,'BATTING - HALL OF FAME'!G$53,$L$3,1),'BATTING - HALL OF FAME'!F61)))=0,"",IF(F61="","",LARGE(OFFSET('20-Overs'!$H$9,0,'BATTING - HALL OF FAME'!G$53,$L$3,1),'BATTING - HALL OF FAME'!F61)))</f>
        <v>27.225806451612904</v>
      </c>
      <c r="I61">
        <v>6</v>
      </c>
      <c r="J61" s="72">
        <f ca="1">IF(ROWS(OFFSET('20-Overs'!F14,0,0,'BATTING - HALL OF FAME'!I61,1))&gt;K$52,"",(ROWS(OFFSET('20-Overs'!F14,0,0,'BATTING - HALL OF FAME'!I61,1))))</f>
        <v>6</v>
      </c>
      <c r="K61" s="67" t="str" cm="1">
        <f t="array" aca="1" ref="K61" ca="1">IF(L61="","",(INDEX('20-Overs'!$B$9:$B$99,_xlfn.AGGREGATE(15,6,(ROW(OFFSET('20-Overs'!$H$9,0,'BATTING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FAME'!L61),COUNTIF('BATTING - HALL OF FAME'!L$56:L61,'BATTING - HALL OF FAME'!L61)))))</f>
        <v>Ahmed</v>
      </c>
      <c r="L61" s="67">
        <f ca="1">IF((IF(J61="","",LARGE(OFFSET('20-Overs'!$H$9,0,'BATTING - HALL OF FAME'!K$53,$L$3,1),'BATTING - HALL OF FAME'!J61)))=0,"",IF(J61="","",LARGE(OFFSET('20-Overs'!$H$9,0,'BATTING - HALL OF FAME'!K$53,$L$3,1),'BATTING - HALL OF FAME'!J61)))</f>
        <v>131.0344827586207</v>
      </c>
    </row>
    <row r="62" spans="2:23" ht="20.25" x14ac:dyDescent="0.2">
      <c r="B62" s="72">
        <f>IF(ROWS('20-Overs'!$B$9:B15)&gt;C$52,"",(ROWS('20-Overs'!$B$9:B15)))</f>
        <v>7</v>
      </c>
      <c r="C62" s="67" t="str" cm="1">
        <f t="array" aca="1" ref="C62" ca="1">IF(D62="","",(INDEX('20-Overs'!$B$9:$B$103,_xlfn.AGGREGATE(15,6,(ROW('20-Overs'!$H$9:$H$103)-ROW('20-Overs'!$H$9)+1)/('20-Overs'!$H$9:$H$103='BATTING - HALL OF FAME'!D62),COUNTIF('BATTING - HALL OF FAME'!$D$56:D62,'BATTING - HALL OF FAME'!D62)))))</f>
        <v>M.Bilal Shaikh</v>
      </c>
      <c r="D62" s="67">
        <f ca="1">IF((IF(B62="","",LARGE(OFFSET('20-Overs'!$H$9,0,'BATTING - HALL OF FAME'!C$53,30,1),'BATTING - HALL OF FAME'!B62)))=0,"",IF(B62="","",LARGE(OFFSET('20-Overs'!$H$9,0,'BATTING - HALL OF FAME'!C$53,30,1),'BATTING - HALL OF FAME'!B62)))</f>
        <v>349</v>
      </c>
      <c r="E62">
        <v>7</v>
      </c>
      <c r="F62" s="72">
        <f ca="1">IF(ROWS('20-Overs'!$B$9:F15)&gt;G$52,"",(ROWS('20-Overs'!$B$9:F15)))</f>
        <v>7</v>
      </c>
      <c r="G62" s="67" t="str" cm="1">
        <f t="array" aca="1" ref="G62" ca="1">IF(H62="","",(INDEX('20-Overs'!$B$9:$B$99,_xlfn.AGGREGATE(15,6,(ROW(OFFSET('20-Overs'!$H$9,0,'BATTING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FAME'!H62),COUNTIF('BATTING - HALL OF FAME'!H$56:H62,'BATTING - HALL OF FAME'!H62)))))</f>
        <v>Shahmeer</v>
      </c>
      <c r="H62" s="67">
        <f ca="1">IF((IF(F62="","",LARGE(OFFSET('20-Overs'!$H$9,0,'BATTING - HALL OF FAME'!G$53,$L$3,1),'BATTING - HALL OF FAME'!F62)))=0,"",IF(F62="","",LARGE(OFFSET('20-Overs'!$H$9,0,'BATTING - HALL OF FAME'!G$53,$L$3,1),'BATTING - HALL OF FAME'!F62)))</f>
        <v>20.214285714285715</v>
      </c>
      <c r="I62">
        <v>7</v>
      </c>
      <c r="J62" s="72">
        <f ca="1">IF(ROWS(OFFSET('20-Overs'!F15,0,0,'BATTING - HALL OF FAME'!I62,1))&gt;K$52,"",(ROWS(OFFSET('20-Overs'!F15,0,0,'BATTING - HALL OF FAME'!I62,1))))</f>
        <v>7</v>
      </c>
      <c r="K62" s="67" t="str" cm="1">
        <f t="array" aca="1" ref="K62" ca="1">IF(L62="","",(INDEX('20-Overs'!$B$9:$B$99,_xlfn.AGGREGATE(15,6,(ROW(OFFSET('20-Overs'!$H$9,0,'BATTING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FAME'!L62),COUNTIF('BATTING - HALL OF FAME'!L$56:L62,'BATTING - HALL OF FAME'!L62)))))</f>
        <v>Sameer</v>
      </c>
      <c r="L62" s="67">
        <f ca="1">IF((IF(J62="","",LARGE(OFFSET('20-Overs'!$H$9,0,'BATTING - HALL OF FAME'!K$53,$L$3,1),'BATTING - HALL OF FAME'!J62)))=0,"",IF(J62="","",LARGE(OFFSET('20-Overs'!$H$9,0,'BATTING - HALL OF FAME'!K$53,$L$3,1),'BATTING - HALL OF FAME'!J62)))</f>
        <v>127.77777777777777</v>
      </c>
    </row>
    <row r="63" spans="2:23" ht="20.25" x14ac:dyDescent="0.2">
      <c r="B63" s="72">
        <f>IF(ROWS('20-Overs'!$B$9:B16)&gt;C$52,"",(ROWS('20-Overs'!$B$9:B16)))</f>
        <v>8</v>
      </c>
      <c r="C63" s="67" t="str" cm="1">
        <f t="array" aca="1" ref="C63" ca="1">IF(D63="","",(INDEX('20-Overs'!$B$9:$B$103,_xlfn.AGGREGATE(15,6,(ROW('20-Overs'!$H$9:$H$103)-ROW('20-Overs'!$H$9)+1)/('20-Overs'!$H$9:$H$103='BATTING - HALL OF FAME'!D63),COUNTIF('BATTING - HALL OF FAME'!$D$56:D63,'BATTING - HALL OF FAME'!D63)))))</f>
        <v>Hassaan</v>
      </c>
      <c r="D63" s="67">
        <f ca="1">IF((IF(B63="","",LARGE(OFFSET('20-Overs'!$H$9,0,'BATTING - HALL OF FAME'!C$53,30,1),'BATTING - HALL OF FAME'!B63)))=0,"",IF(B63="","",LARGE(OFFSET('20-Overs'!$H$9,0,'BATTING - HALL OF FAME'!C$53,30,1),'BATTING - HALL OF FAME'!B63)))</f>
        <v>293</v>
      </c>
      <c r="E63">
        <v>8</v>
      </c>
      <c r="F63" s="72">
        <f ca="1">IF(ROWS('20-Overs'!$B$9:F16)&gt;G$52,"",(ROWS('20-Overs'!$B$9:F16)))</f>
        <v>8</v>
      </c>
      <c r="G63" s="67" t="str" cm="1">
        <f t="array" aca="1" ref="G63" ca="1">IF(H63="","",(INDEX('20-Overs'!$B$9:$B$99,_xlfn.AGGREGATE(15,6,(ROW(OFFSET('20-Overs'!$H$9,0,'BATTING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FAME'!H63),COUNTIF('BATTING - HALL OF FAME'!H$56:H63,'BATTING - HALL OF FAME'!H63)))))</f>
        <v>Sufyan</v>
      </c>
      <c r="H63" s="67">
        <f ca="1">IF((IF(F63="","",LARGE(OFFSET('20-Overs'!$H$9,0,'BATTING - HALL OF FAME'!G$53,$L$3,1),'BATTING - HALL OF FAME'!F63)))=0,"",IF(F63="","",LARGE(OFFSET('20-Overs'!$H$9,0,'BATTING - HALL OF FAME'!G$53,$L$3,1),'BATTING - HALL OF FAME'!F63)))</f>
        <v>17.428571428571427</v>
      </c>
      <c r="I63">
        <v>8</v>
      </c>
      <c r="J63" s="72">
        <f ca="1">IF(ROWS(OFFSET('20-Overs'!F16,0,0,'BATTING - HALL OF FAME'!I63,1))&gt;K$52,"",(ROWS(OFFSET('20-Overs'!F16,0,0,'BATTING - HALL OF FAME'!I63,1))))</f>
        <v>8</v>
      </c>
      <c r="K63" s="67" t="str" cm="1">
        <f t="array" aca="1" ref="K63" ca="1">IF(L63="","",(INDEX('20-Overs'!$B$9:$B$99,_xlfn.AGGREGATE(15,6,(ROW(OFFSET('20-Overs'!$H$9,0,'BATTING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FAME'!L63),COUNTIF('BATTING - HALL OF FAME'!L$56:L63,'BATTING - HALL OF FAME'!L63)))))</f>
        <v>Abdal</v>
      </c>
      <c r="L63" s="67">
        <f ca="1">IF((IF(J63="","",LARGE(OFFSET('20-Overs'!$H$9,0,'BATTING - HALL OF FAME'!K$53,$L$3,1),'BATTING - HALL OF FAME'!J63)))=0,"",IF(J63="","",LARGE(OFFSET('20-Overs'!$H$9,0,'BATTING - HALL OF FAME'!K$53,$L$3,1),'BATTING - HALL OF FAME'!J63)))</f>
        <v>126.34730538922156</v>
      </c>
    </row>
    <row r="64" spans="2:23" ht="20.25" x14ac:dyDescent="0.2">
      <c r="B64" s="72">
        <f>IF(ROWS('20-Overs'!$B$9:B17)&gt;C$52,"",(ROWS('20-Overs'!$B$9:B17)))</f>
        <v>9</v>
      </c>
      <c r="C64" s="67" t="str" cm="1">
        <f t="array" aca="1" ref="C64" ca="1">IF(D64="","",(INDEX('20-Overs'!$B$9:$B$103,_xlfn.AGGREGATE(15,6,(ROW('20-Overs'!$H$9:$H$103)-ROW('20-Overs'!$H$9)+1)/('20-Overs'!$H$9:$H$103='BATTING - HALL OF FAME'!D64),COUNTIF('BATTING - HALL OF FAME'!$D$56:D64,'BATTING - HALL OF FAME'!D64)))))</f>
        <v>Shahmeer</v>
      </c>
      <c r="D64" s="67">
        <f ca="1">IF((IF(B64="","",LARGE(OFFSET('20-Overs'!$H$9,0,'BATTING - HALL OF FAME'!C$53,30,1),'BATTING - HALL OF FAME'!B64)))=0,"",IF(B64="","",LARGE(OFFSET('20-Overs'!$H$9,0,'BATTING - HALL OF FAME'!C$53,30,1),'BATTING - HALL OF FAME'!B64)))</f>
        <v>283</v>
      </c>
      <c r="E64">
        <v>9</v>
      </c>
      <c r="F64" s="72">
        <f ca="1">IF(ROWS('20-Overs'!$B$9:F17)&gt;G$52,"",(ROWS('20-Overs'!$B$9:F17)))</f>
        <v>9</v>
      </c>
      <c r="G64" s="67" t="str" cm="1">
        <f t="array" aca="1" ref="G64" ca="1">IF(H64="","",(INDEX('20-Overs'!$B$9:$B$99,_xlfn.AGGREGATE(15,6,(ROW(OFFSET('20-Overs'!$H$9,0,'BATTING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FAME'!H64),COUNTIF('BATTING - HALL OF FAME'!H$56:H64,'BATTING - HALL OF FAME'!H64)))))</f>
        <v>Majid</v>
      </c>
      <c r="H64" s="67">
        <f ca="1">IF((IF(F64="","",LARGE(OFFSET('20-Overs'!$H$9,0,'BATTING - HALL OF FAME'!G$53,$L$3,1),'BATTING - HALL OF FAME'!F64)))=0,"",IF(F64="","",LARGE(OFFSET('20-Overs'!$H$9,0,'BATTING - HALL OF FAME'!G$53,$L$3,1),'BATTING - HALL OF FAME'!F64)))</f>
        <v>16.09090909090909</v>
      </c>
      <c r="I64">
        <v>9</v>
      </c>
      <c r="J64" s="72">
        <f ca="1">IF(ROWS(OFFSET('20-Overs'!F17,0,0,'BATTING - HALL OF FAME'!I64,1))&gt;K$52,"",(ROWS(OFFSET('20-Overs'!F17,0,0,'BATTING - HALL OF FAME'!I64,1))))</f>
        <v>9</v>
      </c>
      <c r="K64" s="67" t="str" cm="1">
        <f t="array" aca="1" ref="K64" ca="1">IF(L64="","",(INDEX('20-Overs'!$B$9:$B$99,_xlfn.AGGREGATE(15,6,(ROW(OFFSET('20-Overs'!$H$9,0,'BATTING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FAME'!L64),COUNTIF('BATTING - HALL OF FAME'!L$56:L64,'BATTING - HALL OF FAME'!L64)))))</f>
        <v>Danish</v>
      </c>
      <c r="L64" s="67">
        <f ca="1">IF((IF(J64="","",LARGE(OFFSET('20-Overs'!$H$9,0,'BATTING - HALL OF FAME'!K$53,$L$3,1),'BATTING - HALL OF FAME'!J64)))=0,"",IF(J64="","",LARGE(OFFSET('20-Overs'!$H$9,0,'BATTING - HALL OF FAME'!K$53,$L$3,1),'BATTING - HALL OF FAME'!J64)))</f>
        <v>124.80417754569191</v>
      </c>
    </row>
    <row r="65" spans="2:12" ht="20.25" x14ac:dyDescent="0.2">
      <c r="B65" s="72">
        <f>IF(ROWS('20-Overs'!$B$9:B18)&gt;C$52,"",(ROWS('20-Overs'!$B$9:B18)))</f>
        <v>10</v>
      </c>
      <c r="C65" s="67" t="str" cm="1">
        <f t="array" aca="1" ref="C65" ca="1">IF(D65="","",(INDEX('20-Overs'!$B$9:$B$103,_xlfn.AGGREGATE(15,6,(ROW('20-Overs'!$H$9:$H$103)-ROW('20-Overs'!$H$9)+1)/('20-Overs'!$H$9:$H$103='BATTING - HALL OF FAME'!D65),COUNTIF('BATTING - HALL OF FAME'!$D$56:D65,'BATTING - HALL OF FAME'!D65)))))</f>
        <v>Numair</v>
      </c>
      <c r="D65" s="67">
        <f ca="1">IF((IF(B65="","",LARGE(OFFSET('20-Overs'!$H$9,0,'BATTING - HALL OF FAME'!C$53,30,1),'BATTING - HALL OF FAME'!B65)))=0,"",IF(B65="","",LARGE(OFFSET('20-Overs'!$H$9,0,'BATTING - HALL OF FAME'!C$53,30,1),'BATTING - HALL OF FAME'!B65)))</f>
        <v>246</v>
      </c>
      <c r="E65">
        <v>10</v>
      </c>
      <c r="F65" s="72">
        <f ca="1">IF(ROWS('20-Overs'!$B$9:F18)&gt;G$52,"",(ROWS('20-Overs'!$B$9:F18)))</f>
        <v>10</v>
      </c>
      <c r="G65" s="67" t="str" cm="1">
        <f t="array" aca="1" ref="G65" ca="1">IF(H65="","",(INDEX('20-Overs'!$B$9:$B$99,_xlfn.AGGREGATE(15,6,(ROW(OFFSET('20-Overs'!$H$9,0,'BATTING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FAME'!H65),COUNTIF('BATTING - HALL OF FAME'!H$56:H65,'BATTING - HALL OF FAME'!H65)))))</f>
        <v>Numair</v>
      </c>
      <c r="H65" s="67">
        <f ca="1">IF((IF(F65="","",LARGE(OFFSET('20-Overs'!$H$9,0,'BATTING - HALL OF FAME'!G$53,$L$3,1),'BATTING - HALL OF FAME'!F65)))=0,"",IF(F65="","",LARGE(OFFSET('20-Overs'!$H$9,0,'BATTING - HALL OF FAME'!G$53,$L$3,1),'BATTING - HALL OF FAME'!F65)))</f>
        <v>15.375</v>
      </c>
      <c r="I65">
        <v>10</v>
      </c>
      <c r="J65" s="72">
        <f ca="1">IF(ROWS(OFFSET('20-Overs'!F18,0,0,'BATTING - HALL OF FAME'!I65,1))&gt;K$52,"",(ROWS(OFFSET('20-Overs'!F18,0,0,'BATTING - HALL OF FAME'!I65,1))))</f>
        <v>10</v>
      </c>
      <c r="K65" s="67" t="str" cm="1">
        <f t="array" aca="1" ref="K65" ca="1">IF(L65="","",(INDEX('20-Overs'!$B$9:$B$99,_xlfn.AGGREGATE(15,6,(ROW(OFFSET('20-Overs'!$H$9,0,'BATTING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FAME'!L65),COUNTIF('BATTING - HALL OF FAME'!L$56:L65,'BATTING - HALL OF FAME'!L65)))))</f>
        <v>Asif</v>
      </c>
      <c r="L65" s="67">
        <f ca="1">IF((IF(J65="","",LARGE(OFFSET('20-Overs'!$H$9,0,'BATTING - HALL OF FAME'!K$53,$L$3,1),'BATTING - HALL OF FAME'!J65)))=0,"",IF(J65="","",LARGE(OFFSET('20-Overs'!$H$9,0,'BATTING - HALL OF FAME'!K$53,$L$3,1),'BATTING - HALL OF FAME'!J65)))</f>
        <v>123.80952380952381</v>
      </c>
    </row>
    <row r="66" spans="2:12" ht="20.25" x14ac:dyDescent="0.2">
      <c r="B66" s="72">
        <f>IF(ROWS('20-Overs'!$B$9:B19)&gt;C$52,"",(ROWS('20-Overs'!$B$9:B19)))</f>
        <v>11</v>
      </c>
      <c r="C66" s="67" t="str" cm="1">
        <f t="array" aca="1" ref="C66" ca="1">IF(D66="","",(INDEX('20-Overs'!$B$9:$B$103,_xlfn.AGGREGATE(15,6,(ROW('20-Overs'!$H$9:$H$103)-ROW('20-Overs'!$H$9)+1)/('20-Overs'!$H$9:$H$103='BATTING - HALL OF FAME'!D66),COUNTIF('BATTING - HALL OF FAME'!$D$56:D66,'BATTING - HALL OF FAME'!D66)))))</f>
        <v>Ahmed</v>
      </c>
      <c r="D66" s="67">
        <f ca="1">IF((IF(B66="","",LARGE(OFFSET('20-Overs'!$H$9,0,'BATTING - HALL OF FAME'!C$53,30,1),'BATTING - HALL OF FAME'!B66)))=0,"",IF(B66="","",LARGE(OFFSET('20-Overs'!$H$9,0,'BATTING - HALL OF FAME'!C$53,30,1),'BATTING - HALL OF FAME'!B66)))</f>
        <v>228</v>
      </c>
      <c r="E66">
        <v>11</v>
      </c>
      <c r="F66" s="72">
        <f ca="1">IF(ROWS('20-Overs'!$B$9:F19)&gt;G$52,"",(ROWS('20-Overs'!$B$9:F19)))</f>
        <v>11</v>
      </c>
      <c r="G66" s="67" t="str" cm="1">
        <f t="array" aca="1" ref="G66" ca="1">IF(H66="","",(INDEX('20-Overs'!$B$9:$B$99,_xlfn.AGGREGATE(15,6,(ROW(OFFSET('20-Overs'!$H$9,0,'BATTING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FAME'!H66),COUNTIF('BATTING - HALL OF FAME'!H$56:H66,'BATTING - HALL OF FAME'!H66)))))</f>
        <v>Sameer</v>
      </c>
      <c r="H66" s="67">
        <f ca="1">IF((IF(F66="","",LARGE(OFFSET('20-Overs'!$H$9,0,'BATTING - HALL OF FAME'!G$53,$L$3,1),'BATTING - HALL OF FAME'!F66)))=0,"",IF(F66="","",LARGE(OFFSET('20-Overs'!$H$9,0,'BATTING - HALL OF FAME'!G$53,$L$3,1),'BATTING - HALL OF FAME'!F66)))</f>
        <v>15.333333333333334</v>
      </c>
      <c r="I66">
        <v>11</v>
      </c>
      <c r="J66" s="72">
        <f ca="1">IF(ROWS(OFFSET('20-Overs'!F19,0,0,'BATTING - HALL OF FAME'!I66,1))&gt;K$52,"",(ROWS(OFFSET('20-Overs'!F19,0,0,'BATTING - HALL OF FAME'!I66,1))))</f>
        <v>11</v>
      </c>
      <c r="K66" s="67" t="str" cm="1">
        <f t="array" aca="1" ref="K66" ca="1">IF(L66="","",(INDEX('20-Overs'!$B$9:$B$99,_xlfn.AGGREGATE(15,6,(ROW(OFFSET('20-Overs'!$H$9,0,'BATTING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FAME'!L66),COUNTIF('BATTING - HALL OF FAME'!L$56:L66,'BATTING - HALL OF FAME'!L66)))))</f>
        <v>Bilal Mali</v>
      </c>
      <c r="L66" s="67">
        <f ca="1">IF((IF(J66="","",LARGE(OFFSET('20-Overs'!$H$9,0,'BATTING - HALL OF FAME'!K$53,$L$3,1),'BATTING - HALL OF FAME'!J66)))=0,"",IF(J66="","",LARGE(OFFSET('20-Overs'!$H$9,0,'BATTING - HALL OF FAME'!K$53,$L$3,1),'BATTING - HALL OF FAME'!J66)))</f>
        <v>122</v>
      </c>
    </row>
    <row r="67" spans="2:12" ht="20.25" x14ac:dyDescent="0.2">
      <c r="B67" s="72">
        <f>IF(ROWS('20-Overs'!$B$9:B20)&gt;C$52,"",(ROWS('20-Overs'!$B$9:B20)))</f>
        <v>12</v>
      </c>
      <c r="C67" s="67" t="str" cm="1">
        <f t="array" aca="1" ref="C67" ca="1">IF(D67="","",(INDEX('20-Overs'!$B$9:$B$103,_xlfn.AGGREGATE(15,6,(ROW('20-Overs'!$H$9:$H$103)-ROW('20-Overs'!$H$9)+1)/('20-Overs'!$H$9:$H$103='BATTING - HALL OF FAME'!D67),COUNTIF('BATTING - HALL OF FAME'!$D$56:D67,'BATTING - HALL OF FAME'!D67)))))</f>
        <v>Nehal</v>
      </c>
      <c r="D67" s="67">
        <f ca="1">IF((IF(B67="","",LARGE(OFFSET('20-Overs'!$H$9,0,'BATTING - HALL OF FAME'!C$53,30,1),'BATTING - HALL OF FAME'!B67)))=0,"",IF(B67="","",LARGE(OFFSET('20-Overs'!$H$9,0,'BATTING - HALL OF FAME'!C$53,30,1),'BATTING - HALL OF FAME'!B67)))</f>
        <v>181</v>
      </c>
      <c r="E67">
        <v>12</v>
      </c>
      <c r="F67" s="72">
        <f ca="1">IF(ROWS('20-Overs'!$B$9:F20)&gt;G$52,"",(ROWS('20-Overs'!$B$9:F20)))</f>
        <v>12</v>
      </c>
      <c r="G67" s="67" t="str" cm="1">
        <f t="array" aca="1" ref="G67" ca="1">IF(H67="","",(INDEX('20-Overs'!$B$9:$B$99,_xlfn.AGGREGATE(15,6,(ROW(OFFSET('20-Overs'!$H$9,0,'BATTING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FAME'!H67),COUNTIF('BATTING - HALL OF FAME'!H$56:H67,'BATTING - HALL OF FAME'!H67)))))</f>
        <v>Bilal Mali</v>
      </c>
      <c r="H67" s="67">
        <f ca="1">IF((IF(F67="","",LARGE(OFFSET('20-Overs'!$H$9,0,'BATTING - HALL OF FAME'!G$53,$L$3,1),'BATTING - HALL OF FAME'!F67)))=0,"",IF(F67="","",LARGE(OFFSET('20-Overs'!$H$9,0,'BATTING - HALL OF FAME'!G$53,$L$3,1),'BATTING - HALL OF FAME'!F67)))</f>
        <v>15.25</v>
      </c>
      <c r="I67">
        <v>12</v>
      </c>
      <c r="J67" s="72">
        <f ca="1">IF(ROWS(OFFSET('20-Overs'!F20,0,0,'BATTING - HALL OF FAME'!I67,1))&gt;K$52,"",(ROWS(OFFSET('20-Overs'!F20,0,0,'BATTING - HALL OF FAME'!I67,1))))</f>
        <v>12</v>
      </c>
      <c r="K67" s="67" t="str" cm="1">
        <f t="array" aca="1" ref="K67" ca="1">IF(L67="","",(INDEX('20-Overs'!$B$9:$B$99,_xlfn.AGGREGATE(15,6,(ROW(OFFSET('20-Overs'!$H$9,0,'BATTING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FAME'!L67),COUNTIF('BATTING - HALL OF FAME'!L$56:L67,'BATTING - HALL OF FAME'!L67)))))</f>
        <v>Muzzamil</v>
      </c>
      <c r="L67" s="67">
        <f ca="1">IF((IF(J67="","",LARGE(OFFSET('20-Overs'!$H$9,0,'BATTING - HALL OF FAME'!K$53,$L$3,1),'BATTING - HALL OF FAME'!J67)))=0,"",IF(J67="","",LARGE(OFFSET('20-Overs'!$H$9,0,'BATTING - HALL OF FAME'!K$53,$L$3,1),'BATTING - HALL OF FAME'!J67)))</f>
        <v>120.52980132450331</v>
      </c>
    </row>
    <row r="68" spans="2:12" ht="20.25" x14ac:dyDescent="0.2">
      <c r="B68" s="72">
        <f>IF(ROWS('20-Overs'!$B$9:B21)&gt;C$52,"",(ROWS('20-Overs'!$B$9:B21)))</f>
        <v>13</v>
      </c>
      <c r="C68" s="67" t="str" cm="1">
        <f t="array" aca="1" ref="C68" ca="1">IF(D68="","",(INDEX('20-Overs'!$B$9:$B$103,_xlfn.AGGREGATE(15,6,(ROW('20-Overs'!$H$9:$H$103)-ROW('20-Overs'!$H$9)+1)/('20-Overs'!$H$9:$H$103='BATTING - HALL OF FAME'!D68),COUNTIF('BATTING - HALL OF FAME'!$D$56:D68,'BATTING - HALL OF FAME'!D68)))))</f>
        <v>Taak</v>
      </c>
      <c r="D68" s="67">
        <f ca="1">IF((IF(B68="","",LARGE(OFFSET('20-Overs'!$H$9,0,'BATTING - HALL OF FAME'!C$53,30,1),'BATTING - HALL OF FAME'!B68)))=0,"",IF(B68="","",LARGE(OFFSET('20-Overs'!$H$9,0,'BATTING - HALL OF FAME'!C$53,30,1),'BATTING - HALL OF FAME'!B68)))</f>
        <v>176</v>
      </c>
      <c r="E68">
        <v>13</v>
      </c>
      <c r="F68" s="72">
        <f ca="1">IF(ROWS('20-Overs'!$B$9:F21)&gt;G$52,"",(ROWS('20-Overs'!$B$9:F21)))</f>
        <v>13</v>
      </c>
      <c r="G68" s="67" t="str" cm="1">
        <f t="array" aca="1" ref="G68" ca="1">IF(H68="","",(INDEX('20-Overs'!$B$9:$B$99,_xlfn.AGGREGATE(15,6,(ROW(OFFSET('20-Overs'!$H$9,0,'BATTING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FAME'!H68),COUNTIF('BATTING - HALL OF FAME'!H$56:H68,'BATTING - HALL OF FAME'!H68)))))</f>
        <v>M.Bilal Shaikh</v>
      </c>
      <c r="H68" s="67">
        <f ca="1">IF((IF(F68="","",LARGE(OFFSET('20-Overs'!$H$9,0,'BATTING - HALL OF FAME'!G$53,$L$3,1),'BATTING - HALL OF FAME'!F68)))=0,"",IF(F68="","",LARGE(OFFSET('20-Overs'!$H$9,0,'BATTING - HALL OF FAME'!G$53,$L$3,1),'BATTING - HALL OF FAME'!F68)))</f>
        <v>15.173913043478262</v>
      </c>
      <c r="I68">
        <v>13</v>
      </c>
      <c r="J68" s="72">
        <f ca="1">IF(ROWS(OFFSET('20-Overs'!F21,0,0,'BATTING - HALL OF FAME'!I68,1))&gt;K$52,"",(ROWS(OFFSET('20-Overs'!F21,0,0,'BATTING - HALL OF FAME'!I68,1))))</f>
        <v>13</v>
      </c>
      <c r="K68" s="67" t="str" cm="1">
        <f t="array" aca="1" ref="K68" ca="1">IF(L68="","",(INDEX('20-Overs'!$B$9:$B$99,_xlfn.AGGREGATE(15,6,(ROW(OFFSET('20-Overs'!$H$9,0,'BATTING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FAME'!L68),COUNTIF('BATTING - HALL OF FAME'!L$56:L68,'BATTING - HALL OF FAME'!L68)))))</f>
        <v>Majid</v>
      </c>
      <c r="L68" s="67">
        <f ca="1">IF((IF(J68="","",LARGE(OFFSET('20-Overs'!$H$9,0,'BATTING - HALL OF FAME'!K$53,$L$3,1),'BATTING - HALL OF FAME'!J68)))=0,"",IF(J68="","",LARGE(OFFSET('20-Overs'!$H$9,0,'BATTING - HALL OF FAME'!K$53,$L$3,1),'BATTING - HALL OF FAME'!J68)))</f>
        <v>120.40816326530613</v>
      </c>
    </row>
    <row r="69" spans="2:12" ht="20.25" x14ac:dyDescent="0.2">
      <c r="B69" s="72">
        <f>IF(ROWS('20-Overs'!$B$9:B22)&gt;C$52,"",(ROWS('20-Overs'!$B$9:B22)))</f>
        <v>14</v>
      </c>
      <c r="C69" s="67" t="str" cm="1">
        <f t="array" aca="1" ref="C69" ca="1">IF(D69="","",(INDEX('20-Overs'!$B$9:$B$103,_xlfn.AGGREGATE(15,6,(ROW('20-Overs'!$H$9:$H$103)-ROW('20-Overs'!$H$9)+1)/('20-Overs'!$H$9:$H$103='BATTING - HALL OF FAME'!D69),COUNTIF('BATTING - HALL OF FAME'!$D$56:D69,'BATTING - HALL OF FAME'!D69)))))</f>
        <v>Zain</v>
      </c>
      <c r="D69" s="67">
        <f ca="1">IF((IF(B69="","",LARGE(OFFSET('20-Overs'!$H$9,0,'BATTING - HALL OF FAME'!C$53,30,1),'BATTING - HALL OF FAME'!B69)))=0,"",IF(B69="","",LARGE(OFFSET('20-Overs'!$H$9,0,'BATTING - HALL OF FAME'!C$53,30,1),'BATTING - HALL OF FAME'!B69)))</f>
        <v>157</v>
      </c>
      <c r="E69">
        <v>14</v>
      </c>
      <c r="F69" s="72">
        <f ca="1">IF(ROWS('20-Overs'!$B$9:F22)&gt;G$52,"",(ROWS('20-Overs'!$B$9:F22)))</f>
        <v>14</v>
      </c>
      <c r="G69" s="67" t="str" cm="1">
        <f t="array" aca="1" ref="G69" ca="1">IF(H69="","",(INDEX('20-Overs'!$B$9:$B$99,_xlfn.AGGREGATE(15,6,(ROW(OFFSET('20-Overs'!$H$9,0,'BATTING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FAME'!H69),COUNTIF('BATTING - HALL OF FAME'!H$56:H69,'BATTING - HALL OF FAME'!H69)))))</f>
        <v>Zain</v>
      </c>
      <c r="H69" s="67">
        <f ca="1">IF((IF(F69="","",LARGE(OFFSET('20-Overs'!$H$9,0,'BATTING - HALL OF FAME'!G$53,$L$3,1),'BATTING - HALL OF FAME'!F69)))=0,"",IF(F69="","",LARGE(OFFSET('20-Overs'!$H$9,0,'BATTING - HALL OF FAME'!G$53,$L$3,1),'BATTING - HALL OF FAME'!F69)))</f>
        <v>14.272727272727273</v>
      </c>
      <c r="I69">
        <v>14</v>
      </c>
      <c r="J69" s="72">
        <f ca="1">IF(ROWS(OFFSET('20-Overs'!F22,0,0,'BATTING - HALL OF FAME'!I69,1))&gt;K$52,"",(ROWS(OFFSET('20-Overs'!F22,0,0,'BATTING - HALL OF FAME'!I69,1))))</f>
        <v>14</v>
      </c>
      <c r="K69" s="67" t="str" cm="1">
        <f t="array" aca="1" ref="K69" ca="1">IF(L69="","",(INDEX('20-Overs'!$B$9:$B$99,_xlfn.AGGREGATE(15,6,(ROW(OFFSET('20-Overs'!$H$9,0,'BATTING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FAME'!L69),COUNTIF('BATTING - HALL OF FAME'!L$56:L69,'BATTING - HALL OF FAME'!L69)))))</f>
        <v>Nehal</v>
      </c>
      <c r="L69" s="67">
        <f ca="1">IF((IF(J69="","",LARGE(OFFSET('20-Overs'!$H$9,0,'BATTING - HALL OF FAME'!K$53,$L$3,1),'BATTING - HALL OF FAME'!J69)))=0,"",IF(J69="","",LARGE(OFFSET('20-Overs'!$H$9,0,'BATTING - HALL OF FAME'!K$53,$L$3,1),'BATTING - HALL OF FAME'!J69)))</f>
        <v>115.28662420382165</v>
      </c>
    </row>
    <row r="70" spans="2:12" ht="20.25" x14ac:dyDescent="0.2">
      <c r="B70" s="72">
        <f>IF(ROWS('20-Overs'!$B$9:B23)&gt;C$52,"",(ROWS('20-Overs'!$B$9:B23)))</f>
        <v>15</v>
      </c>
      <c r="C70" s="67" t="str" cm="1">
        <f t="array" aca="1" ref="C70" ca="1">IF(D70="","",(INDEX('20-Overs'!$B$9:$B$103,_xlfn.AGGREGATE(15,6,(ROW('20-Overs'!$H$9:$H$103)-ROW('20-Overs'!$H$9)+1)/('20-Overs'!$H$9:$H$103='BATTING - HALL OF FAME'!D70),COUNTIF('BATTING - HALL OF FAME'!$D$56:D70,'BATTING - HALL OF FAME'!D70)))))</f>
        <v>Sherjeel</v>
      </c>
      <c r="D70" s="67">
        <f ca="1">IF((IF(B70="","",LARGE(OFFSET('20-Overs'!$H$9,0,'BATTING - HALL OF FAME'!C$53,30,1),'BATTING - HALL OF FAME'!B70)))=0,"",IF(B70="","",LARGE(OFFSET('20-Overs'!$H$9,0,'BATTING - HALL OF FAME'!C$53,30,1),'BATTING - HALL OF FAME'!B70)))</f>
        <v>116</v>
      </c>
      <c r="E70">
        <v>15</v>
      </c>
      <c r="F70" s="72">
        <f ca="1">IF(ROWS('20-Overs'!$B$9:F23)&gt;G$52,"",(ROWS('20-Overs'!$B$9:F23)))</f>
        <v>15</v>
      </c>
      <c r="G70" s="67" t="str" cm="1">
        <f t="array" aca="1" ref="G70" ca="1">IF(H70="","",(INDEX('20-Overs'!$B$9:$B$99,_xlfn.AGGREGATE(15,6,(ROW(OFFSET('20-Overs'!$H$9,0,'BATTING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FAME'!H70),COUNTIF('BATTING - HALL OF FAME'!H$56:H70,'BATTING - HALL OF FAME'!H70)))))</f>
        <v>Taak</v>
      </c>
      <c r="H70" s="67">
        <f ca="1">IF((IF(F70="","",LARGE(OFFSET('20-Overs'!$H$9,0,'BATTING - HALL OF FAME'!G$53,$L$3,1),'BATTING - HALL OF FAME'!F70)))=0,"",IF(F70="","",LARGE(OFFSET('20-Overs'!$H$9,0,'BATTING - HALL OF FAME'!G$53,$L$3,1),'BATTING - HALL OF FAME'!F70)))</f>
        <v>13.538461538461538</v>
      </c>
      <c r="I70">
        <v>15</v>
      </c>
      <c r="J70" s="72">
        <f ca="1">IF(ROWS(OFFSET('20-Overs'!F23,0,0,'BATTING - HALL OF FAME'!I70,1))&gt;K$52,"",(ROWS(OFFSET('20-Overs'!F23,0,0,'BATTING - HALL OF FAME'!I70,1))))</f>
        <v>15</v>
      </c>
      <c r="K70" s="67" t="str" cm="1">
        <f t="array" aca="1" ref="K70" ca="1">IF(L70="","",(INDEX('20-Overs'!$B$9:$B$99,_xlfn.AGGREGATE(15,6,(ROW(OFFSET('20-Overs'!$H$9,0,'BATTING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FAME'!L70),COUNTIF('BATTING - HALL OF FAME'!L$56:L70,'BATTING - HALL OF FAME'!L70)))))</f>
        <v>Shahmeer</v>
      </c>
      <c r="L70" s="67">
        <f ca="1">IF((IF(J70="","",LARGE(OFFSET('20-Overs'!$H$9,0,'BATTING - HALL OF FAME'!K$53,$L$3,1),'BATTING - HALL OF FAME'!J70)))=0,"",IF(J70="","",LARGE(OFFSET('20-Overs'!$H$9,0,'BATTING - HALL OF FAME'!K$53,$L$3,1),'BATTING - HALL OF FAME'!J70)))</f>
        <v>105.20446096654274</v>
      </c>
    </row>
    <row r="71" spans="2:12" ht="20.25" x14ac:dyDescent="0.2">
      <c r="B71" s="72">
        <f>IF(ROWS('20-Overs'!$B$9:B24)&gt;C$52,"",(ROWS('20-Overs'!$B$9:B24)))</f>
        <v>16</v>
      </c>
      <c r="C71" s="67" t="str" cm="1">
        <f t="array" aca="1" ref="C71" ca="1">IF(D71="","",(INDEX('20-Overs'!$B$9:$B$103,_xlfn.AGGREGATE(15,6,(ROW('20-Overs'!$H$9:$H$103)-ROW('20-Overs'!$H$9)+1)/('20-Overs'!$H$9:$H$103='BATTING - HALL OF FAME'!D71),COUNTIF('BATTING - HALL OF FAME'!$D$56:D71,'BATTING - HALL OF FAME'!D71)))))</f>
        <v>Imran</v>
      </c>
      <c r="D71" s="67">
        <f ca="1">IF((IF(B71="","",LARGE(OFFSET('20-Overs'!$H$9,0,'BATTING - HALL OF FAME'!C$53,30,1),'BATTING - HALL OF FAME'!B71)))=0,"",IF(B71="","",LARGE(OFFSET('20-Overs'!$H$9,0,'BATTING - HALL OF FAME'!C$53,30,1),'BATTING - HALL OF FAME'!B71)))</f>
        <v>93</v>
      </c>
      <c r="E71">
        <v>16</v>
      </c>
      <c r="F71" s="72">
        <f ca="1">IF(ROWS('20-Overs'!$B$9:F24)&gt;G$52,"",(ROWS('20-Overs'!$B$9:F24)))</f>
        <v>16</v>
      </c>
      <c r="G71" s="67" t="str" cm="1">
        <f t="array" aca="1" ref="G71" ca="1">IF(H71="","",(INDEX('20-Overs'!$B$9:$B$99,_xlfn.AGGREGATE(15,6,(ROW(OFFSET('20-Overs'!$H$9,0,'BATTING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FAME'!H71),COUNTIF('BATTING - HALL OF FAME'!H$56:H71,'BATTING - HALL OF FAME'!H71)))))</f>
        <v>Mustafa</v>
      </c>
      <c r="H71" s="67">
        <f ca="1">IF((IF(F71="","",LARGE(OFFSET('20-Overs'!$H$9,0,'BATTING - HALL OF FAME'!G$53,$L$3,1),'BATTING - HALL OF FAME'!F71)))=0,"",IF(F71="","",LARGE(OFFSET('20-Overs'!$H$9,0,'BATTING - HALL OF FAME'!G$53,$L$3,1),'BATTING - HALL OF FAME'!F71)))</f>
        <v>13.333333333333334</v>
      </c>
      <c r="I71">
        <v>16</v>
      </c>
      <c r="J71" s="72">
        <f ca="1">IF(ROWS(OFFSET('20-Overs'!F24,0,0,'BATTING - HALL OF FAME'!I71,1))&gt;K$52,"",(ROWS(OFFSET('20-Overs'!F24,0,0,'BATTING - HALL OF FAME'!I71,1))))</f>
        <v>16</v>
      </c>
      <c r="K71" s="67" t="str" cm="1">
        <f t="array" aca="1" ref="K71" ca="1">IF(L71="","",(INDEX('20-Overs'!$B$9:$B$99,_xlfn.AGGREGATE(15,6,(ROW(OFFSET('20-Overs'!$H$9,0,'BATTING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FAME'!L71),COUNTIF('BATTING - HALL OF FAME'!L$56:L71,'BATTING - HALL OF FAME'!L71)))))</f>
        <v>Bilal Mulla</v>
      </c>
      <c r="L71" s="67">
        <f ca="1">IF((IF(J71="","",LARGE(OFFSET('20-Overs'!$H$9,0,'BATTING - HALL OF FAME'!K$53,$L$3,1),'BATTING - HALL OF FAME'!J71)))=0,"",IF(J71="","",LARGE(OFFSET('20-Overs'!$H$9,0,'BATTING - HALL OF FAME'!K$53,$L$3,1),'BATTING - HALL OF FAME'!J71)))</f>
        <v>102.22222222222221</v>
      </c>
    </row>
    <row r="72" spans="2:12" ht="20.25" x14ac:dyDescent="0.2">
      <c r="B72" s="72">
        <f>IF(ROWS('20-Overs'!$B$9:B25)&gt;C$52,"",(ROWS('20-Overs'!$B$9:B25)))</f>
        <v>17</v>
      </c>
      <c r="C72" s="67" t="str" cm="1">
        <f t="array" aca="1" ref="C72" ca="1">IF(D72="","",(INDEX('20-Overs'!$B$9:$B$103,_xlfn.AGGREGATE(15,6,(ROW('20-Overs'!$H$9:$H$103)-ROW('20-Overs'!$H$9)+1)/('20-Overs'!$H$9:$H$103='BATTING - HALL OF FAME'!D72),COUNTIF('BATTING - HALL OF FAME'!$D$56:D72,'BATTING - HALL OF FAME'!D72)))))</f>
        <v>Huzaifa</v>
      </c>
      <c r="D72" s="67">
        <f ca="1">IF((IF(B72="","",LARGE(OFFSET('20-Overs'!$H$9,0,'BATTING - HALL OF FAME'!C$53,30,1),'BATTING - HALL OF FAME'!B72)))=0,"",IF(B72="","",LARGE(OFFSET('20-Overs'!$H$9,0,'BATTING - HALL OF FAME'!C$53,30,1),'BATTING - HALL OF FAME'!B72)))</f>
        <v>80</v>
      </c>
      <c r="E72">
        <v>17</v>
      </c>
      <c r="F72" s="72">
        <f ca="1">IF(ROWS('20-Overs'!$B$9:F25)&gt;G$52,"",(ROWS('20-Overs'!$B$9:F25)))</f>
        <v>17</v>
      </c>
      <c r="G72" s="67" t="str" cm="1">
        <f t="array" aca="1" ref="G72" ca="1">IF(H72="","",(INDEX('20-Overs'!$B$9:$B$99,_xlfn.AGGREGATE(15,6,(ROW(OFFSET('20-Overs'!$H$9,0,'BATTING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FAME'!H72),COUNTIF('BATTING - HALL OF FAME'!H$56:H72,'BATTING - HALL OF FAME'!H72)))))</f>
        <v>Junaid</v>
      </c>
      <c r="H72" s="67">
        <f ca="1">IF((IF(F72="","",LARGE(OFFSET('20-Overs'!$H$9,0,'BATTING - HALL OF FAME'!G$53,$L$3,1),'BATTING - HALL OF FAME'!F72)))=0,"",IF(F72="","",LARGE(OFFSET('20-Overs'!$H$9,0,'BATTING - HALL OF FAME'!G$53,$L$3,1),'BATTING - HALL OF FAME'!F72)))</f>
        <v>12</v>
      </c>
      <c r="I72">
        <v>17</v>
      </c>
      <c r="J72" s="72">
        <f ca="1">IF(ROWS(OFFSET('20-Overs'!F25,0,0,'BATTING - HALL OF FAME'!I72,1))&gt;K$52,"",(ROWS(OFFSET('20-Overs'!F25,0,0,'BATTING - HALL OF FAME'!I72,1))))</f>
        <v>17</v>
      </c>
      <c r="K72" s="67" t="str" cm="1">
        <f t="array" aca="1" ref="K72" ca="1">IF(L72="","",(INDEX('20-Overs'!$B$9:$B$99,_xlfn.AGGREGATE(15,6,(ROW(OFFSET('20-Overs'!$H$9,0,'BATTING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FAME'!L72),COUNTIF('BATTING - HALL OF FAME'!L$56:L72,'BATTING - HALL OF FAME'!L72)))))</f>
        <v>Hassaan</v>
      </c>
      <c r="L72" s="67">
        <f ca="1">IF((IF(J72="","",LARGE(OFFSET('20-Overs'!$H$9,0,'BATTING - HALL OF FAME'!K$53,$L$3,1),'BATTING - HALL OF FAME'!J72)))=0,"",IF(J72="","",LARGE(OFFSET('20-Overs'!$H$9,0,'BATTING - HALL OF FAME'!K$53,$L$3,1),'BATTING - HALL OF FAME'!J72)))</f>
        <v>100.6872852233677</v>
      </c>
    </row>
    <row r="73" spans="2:12" ht="20.25" x14ac:dyDescent="0.2">
      <c r="B73" s="72">
        <f>IF(ROWS('20-Overs'!$B$9:B26)&gt;C$52,"",(ROWS('20-Overs'!$B$9:B26)))</f>
        <v>18</v>
      </c>
      <c r="C73" s="67" t="str" cm="1">
        <f t="array" aca="1" ref="C73" ca="1">IF(D73="","",(INDEX('20-Overs'!$B$9:$B$103,_xlfn.AGGREGATE(15,6,(ROW('20-Overs'!$H$9:$H$103)-ROW('20-Overs'!$H$9)+1)/('20-Overs'!$H$9:$H$103='BATTING - HALL OF FAME'!D73),COUNTIF('BATTING - HALL OF FAME'!$D$56:D73,'BATTING - HALL OF FAME'!D73)))))</f>
        <v>Rehman</v>
      </c>
      <c r="D73" s="67">
        <f ca="1">IF((IF(B73="","",LARGE(OFFSET('20-Overs'!$H$9,0,'BATTING - HALL OF FAME'!C$53,30,1),'BATTING - HALL OF FAME'!B73)))=0,"",IF(B73="","",LARGE(OFFSET('20-Overs'!$H$9,0,'BATTING - HALL OF FAME'!C$53,30,1),'BATTING - HALL OF FAME'!B73)))</f>
        <v>70</v>
      </c>
      <c r="E73">
        <v>18</v>
      </c>
      <c r="F73" s="72">
        <f ca="1">IF(ROWS('20-Overs'!$B$9:F26)&gt;G$52,"",(ROWS('20-Overs'!$B$9:F26)))</f>
        <v>18</v>
      </c>
      <c r="G73" s="67" t="str" cm="1">
        <f t="array" aca="1" ref="G73" ca="1">IF(H73="","",(INDEX('20-Overs'!$B$9:$B$99,_xlfn.AGGREGATE(15,6,(ROW(OFFSET('20-Overs'!$H$9,0,'BATTING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FAME'!H73),COUNTIF('BATTING - HALL OF FAME'!H$56:H73,'BATTING - HALL OF FAME'!H73)))))</f>
        <v>Amir Khan</v>
      </c>
      <c r="H73" s="67">
        <f ca="1">IF((IF(F73="","",LARGE(OFFSET('20-Overs'!$H$9,0,'BATTING - HALL OF FAME'!G$53,$L$3,1),'BATTING - HALL OF FAME'!F73)))=0,"",IF(F73="","",LARGE(OFFSET('20-Overs'!$H$9,0,'BATTING - HALL OF FAME'!G$53,$L$3,1),'BATTING - HALL OF FAME'!F73)))</f>
        <v>12</v>
      </c>
      <c r="I73">
        <v>18</v>
      </c>
      <c r="J73" s="72">
        <f ca="1">IF(ROWS(OFFSET('20-Overs'!F26,0,0,'BATTING - HALL OF FAME'!I73,1))&gt;K$52,"",(ROWS(OFFSET('20-Overs'!F26,0,0,'BATTING - HALL OF FAME'!I73,1))))</f>
        <v>18</v>
      </c>
      <c r="K73" s="67" t="str" cm="1">
        <f t="array" aca="1" ref="K73" ca="1">IF(L73="","",(INDEX('20-Overs'!$B$9:$B$99,_xlfn.AGGREGATE(15,6,(ROW(OFFSET('20-Overs'!$H$9,0,'BATTING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FAME'!L73),COUNTIF('BATTING - HALL OF FAME'!L$56:L73,'BATTING - HALL OF FAME'!L73)))))</f>
        <v>M.Bilal Shaikh</v>
      </c>
      <c r="L73" s="67">
        <f ca="1">IF((IF(J73="","",LARGE(OFFSET('20-Overs'!$H$9,0,'BATTING - HALL OF FAME'!K$53,$L$3,1),'BATTING - HALL OF FAME'!J73)))=0,"",IF(J73="","",LARGE(OFFSET('20-Overs'!$H$9,0,'BATTING - HALL OF FAME'!K$53,$L$3,1),'BATTING - HALL OF FAME'!J73)))</f>
        <v>100.28735632183907</v>
      </c>
    </row>
    <row r="74" spans="2:12" ht="20.25" x14ac:dyDescent="0.2">
      <c r="B74" s="72">
        <f>IF(ROWS('20-Overs'!$B$9:B27)&gt;C$52,"",(ROWS('20-Overs'!$B$9:B27)))</f>
        <v>19</v>
      </c>
      <c r="C74" s="67" t="str" cm="1">
        <f t="array" aca="1" ref="C74" ca="1">IF(D74="","",(INDEX('20-Overs'!$B$9:$B$103,_xlfn.AGGREGATE(15,6,(ROW('20-Overs'!$H$9:$H$103)-ROW('20-Overs'!$H$9)+1)/('20-Overs'!$H$9:$H$103='BATTING - HALL OF FAME'!D74),COUNTIF('BATTING - HALL OF FAME'!$D$56:D74,'BATTING - HALL OF FAME'!D74)))))</f>
        <v>Bilal Mali</v>
      </c>
      <c r="D74" s="67">
        <f ca="1">IF((IF(B74="","",LARGE(OFFSET('20-Overs'!$H$9,0,'BATTING - HALL OF FAME'!C$53,30,1),'BATTING - HALL OF FAME'!B74)))=0,"",IF(B74="","",LARGE(OFFSET('20-Overs'!$H$9,0,'BATTING - HALL OF FAME'!C$53,30,1),'BATTING - HALL OF FAME'!B74)))</f>
        <v>61</v>
      </c>
      <c r="E74">
        <v>19</v>
      </c>
      <c r="F74" s="72">
        <f ca="1">IF(ROWS('20-Overs'!$B$9:F27)&gt;G$52,"",(ROWS('20-Overs'!$B$9:F27)))</f>
        <v>19</v>
      </c>
      <c r="G74" s="67" t="str" cm="1">
        <f t="array" aca="1" ref="G74" ca="1">IF(H74="","",(INDEX('20-Overs'!$B$9:$B$99,_xlfn.AGGREGATE(15,6,(ROW(OFFSET('20-Overs'!$H$9,0,'BATTING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FAME'!H74),COUNTIF('BATTING - HALL OF FAME'!H$56:H74,'BATTING - HALL OF FAME'!H74)))))</f>
        <v>Hassaan</v>
      </c>
      <c r="H74" s="67">
        <f ca="1">IF((IF(F74="","",LARGE(OFFSET('20-Overs'!$H$9,0,'BATTING - HALL OF FAME'!G$53,$L$3,1),'BATTING - HALL OF FAME'!F74)))=0,"",IF(F74="","",LARGE(OFFSET('20-Overs'!$H$9,0,'BATTING - HALL OF FAME'!G$53,$L$3,1),'BATTING - HALL OF FAME'!F74)))</f>
        <v>10.851851851851851</v>
      </c>
      <c r="I74">
        <v>19</v>
      </c>
      <c r="J74" s="72">
        <f ca="1">IF(ROWS(OFFSET('20-Overs'!F27,0,0,'BATTING - HALL OF FAME'!I74,1))&gt;K$52,"",(ROWS(OFFSET('20-Overs'!F27,0,0,'BATTING - HALL OF FAME'!I74,1))))</f>
        <v>19</v>
      </c>
      <c r="K74" s="67" t="str" cm="1">
        <f t="array" aca="1" ref="K74" ca="1">IF(L74="","",(INDEX('20-Overs'!$B$9:$B$99,_xlfn.AGGREGATE(15,6,(ROW(OFFSET('20-Overs'!$H$9,0,'BATTING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FAME'!L74),COUNTIF('BATTING - HALL OF FAME'!L$56:L74,'BATTING - HALL OF FAME'!L74)))))</f>
        <v>Taak</v>
      </c>
      <c r="L74" s="67">
        <f ca="1">IF((IF(J74="","",LARGE(OFFSET('20-Overs'!$H$9,0,'BATTING - HALL OF FAME'!K$53,$L$3,1),'BATTING - HALL OF FAME'!J74)))=0,"",IF(J74="","",LARGE(OFFSET('20-Overs'!$H$9,0,'BATTING - HALL OF FAME'!K$53,$L$3,1),'BATTING - HALL OF FAME'!J74)))</f>
        <v>100</v>
      </c>
    </row>
    <row r="75" spans="2:12" ht="20.25" x14ac:dyDescent="0.2">
      <c r="B75" s="72">
        <f>IF(ROWS('20-Overs'!$B$9:B28)&gt;C$52,"",(ROWS('20-Overs'!$B$9:B28)))</f>
        <v>20</v>
      </c>
      <c r="C75" s="67" t="str" cm="1">
        <f t="array" aca="1" ref="C75" ca="1">IF(D75="","",(INDEX('20-Overs'!$B$9:$B$103,_xlfn.AGGREGATE(15,6,(ROW('20-Overs'!$H$9:$H$103)-ROW('20-Overs'!$H$9)+1)/('20-Overs'!$H$9:$H$103='BATTING - HALL OF FAME'!D75),COUNTIF('BATTING - HALL OF FAME'!$D$56:D75,'BATTING - HALL OF FAME'!D75)))))</f>
        <v>Sameer</v>
      </c>
      <c r="D75" s="67">
        <f ca="1">IF((IF(B75="","",LARGE(OFFSET('20-Overs'!$H$9,0,'BATTING - HALL OF FAME'!C$53,30,1),'BATTING - HALL OF FAME'!B75)))=0,"",IF(B75="","",LARGE(OFFSET('20-Overs'!$H$9,0,'BATTING - HALL OF FAME'!C$53,30,1),'BATTING - HALL OF FAME'!B75)))</f>
        <v>46</v>
      </c>
      <c r="E75">
        <v>20</v>
      </c>
      <c r="F75" s="72">
        <f ca="1">IF(ROWS('20-Overs'!$B$9:F28)&gt;G$52,"",(ROWS('20-Overs'!$B$9:F28)))</f>
        <v>20</v>
      </c>
      <c r="G75" s="67" t="str" cm="1">
        <f t="array" aca="1" ref="G75" ca="1">IF(H75="","",(INDEX('20-Overs'!$B$9:$B$99,_xlfn.AGGREGATE(15,6,(ROW(OFFSET('20-Overs'!$H$9,0,'BATTING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FAME'!H75),COUNTIF('BATTING - HALL OF FAME'!H$56:H75,'BATTING - HALL OF FAME'!H75)))))</f>
        <v>Nehal</v>
      </c>
      <c r="H75" s="67">
        <f ca="1">IF((IF(F75="","",LARGE(OFFSET('20-Overs'!$H$9,0,'BATTING - HALL OF FAME'!G$53,$L$3,1),'BATTING - HALL OF FAME'!F75)))=0,"",IF(F75="","",LARGE(OFFSET('20-Overs'!$H$9,0,'BATTING - HALL OF FAME'!G$53,$L$3,1),'BATTING - HALL OF FAME'!F75)))</f>
        <v>9.526315789473685</v>
      </c>
      <c r="I75">
        <v>20</v>
      </c>
      <c r="J75" s="72">
        <f ca="1">IF(ROWS(OFFSET('20-Overs'!F28,0,0,'BATTING - HALL OF FAME'!I75,1))&gt;K$52,"",(ROWS(OFFSET('20-Overs'!F28,0,0,'BATTING - HALL OF FAME'!I75,1))))</f>
        <v>20</v>
      </c>
      <c r="K75" s="67" t="str" cm="1">
        <f t="array" aca="1" ref="K75" ca="1">IF(L75="","",(INDEX('20-Overs'!$B$9:$B$99,_xlfn.AGGREGATE(15,6,(ROW(OFFSET('20-Overs'!$H$9,0,'BATTING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FAME'!L75),COUNTIF('BATTING - HALL OF FAME'!L$56:L75,'BATTING - HALL OF FAME'!L75)))))</f>
        <v>Asfand</v>
      </c>
      <c r="L75" s="67">
        <f ca="1">IF((IF(J75="","",LARGE(OFFSET('20-Overs'!$H$9,0,'BATTING - HALL OF FAME'!K$53,$L$3,1),'BATTING - HALL OF FAME'!J75)))=0,"",IF(J75="","",LARGE(OFFSET('20-Overs'!$H$9,0,'BATTING - HALL OF FAME'!K$53,$L$3,1),'BATTING - HALL OF FAME'!J75)))</f>
        <v>100</v>
      </c>
    </row>
    <row r="76" spans="2:12" ht="20.25" x14ac:dyDescent="0.2">
      <c r="B76" s="72">
        <f>IF(ROWS('20-Overs'!$B$9:B29)&gt;C$52,"",(ROWS('20-Overs'!$B$9:B29)))</f>
        <v>21</v>
      </c>
      <c r="C76" s="67" t="str" cm="1">
        <f t="array" aca="1" ref="C76" ca="1">IF(D76="","",(INDEX('20-Overs'!$B$9:$B$103,_xlfn.AGGREGATE(15,6,(ROW('20-Overs'!$H$9:$H$103)-ROW('20-Overs'!$H$9)+1)/('20-Overs'!$H$9:$H$103='BATTING - HALL OF FAME'!D76),COUNTIF('BATTING - HALL OF FAME'!$D$56:D76,'BATTING - HALL OF FAME'!D76)))))</f>
        <v>Bilal Mulla</v>
      </c>
      <c r="D76" s="67">
        <f ca="1">IF((IF(B76="","",LARGE(OFFSET('20-Overs'!$H$9,0,'BATTING - HALL OF FAME'!C$53,30,1),'BATTING - HALL OF FAME'!B76)))=0,"",IF(B76="","",LARGE(OFFSET('20-Overs'!$H$9,0,'BATTING - HALL OF FAME'!C$53,30,1),'BATTING - HALL OF FAME'!B76)))</f>
        <v>46</v>
      </c>
      <c r="E76">
        <v>21</v>
      </c>
      <c r="F76" s="72">
        <f ca="1">IF(ROWS('20-Overs'!$B$9:F29)&gt;G$52,"",(ROWS('20-Overs'!$B$9:F29)))</f>
        <v>21</v>
      </c>
      <c r="G76" s="67" t="str" cm="1">
        <f t="array" aca="1" ref="G76" ca="1">IF(H76="","",(INDEX('20-Overs'!$B$9:$B$99,_xlfn.AGGREGATE(15,6,(ROW(OFFSET('20-Overs'!$H$9,0,'BATTING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FAME'!H76),COUNTIF('BATTING - HALL OF FAME'!H$56:H76,'BATTING - HALL OF FAME'!H76)))))</f>
        <v>Bilal Mulla</v>
      </c>
      <c r="H76" s="67">
        <f ca="1">IF((IF(F76="","",LARGE(OFFSET('20-Overs'!$H$9,0,'BATTING - HALL OF FAME'!G$53,$L$3,1),'BATTING - HALL OF FAME'!F76)))=0,"",IF(F76="","",LARGE(OFFSET('20-Overs'!$H$9,0,'BATTING - HALL OF FAME'!G$53,$L$3,1),'BATTING - HALL OF FAME'!F76)))</f>
        <v>9.1999999999999993</v>
      </c>
      <c r="I76">
        <v>21</v>
      </c>
      <c r="J76" s="72">
        <f ca="1">IF(ROWS(OFFSET('20-Overs'!F29,0,0,'BATTING - HALL OF FAME'!I76,1))&gt;K$52,"",(ROWS(OFFSET('20-Overs'!F29,0,0,'BATTING - HALL OF FAME'!I76,1))))</f>
        <v>21</v>
      </c>
      <c r="K76" s="67" t="str" cm="1">
        <f t="array" aca="1" ref="K76" ca="1">IF(L76="","",(INDEX('20-Overs'!$B$9:$B$99,_xlfn.AGGREGATE(15,6,(ROW(OFFSET('20-Overs'!$H$9,0,'BATTING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FAME'!L76),COUNTIF('BATTING - HALL OF FAME'!L$56:L76,'BATTING - HALL OF FAME'!L76)))))</f>
        <v>Amir Khan</v>
      </c>
      <c r="L76" s="67">
        <f ca="1">IF((IF(J76="","",LARGE(OFFSET('20-Overs'!$H$9,0,'BATTING - HALL OF FAME'!K$53,$L$3,1),'BATTING - HALL OF FAME'!J76)))=0,"",IF(J76="","",LARGE(OFFSET('20-Overs'!$H$9,0,'BATTING - HALL OF FAME'!K$53,$L$3,1),'BATTING - HALL OF FAME'!J76)))</f>
        <v>100</v>
      </c>
    </row>
    <row r="77" spans="2:12" ht="20.25" x14ac:dyDescent="0.2">
      <c r="B77" s="72">
        <f>IF(ROWS('20-Overs'!$B$9:B30)&gt;C$52,"",(ROWS('20-Overs'!$B$9:B30)))</f>
        <v>22</v>
      </c>
      <c r="C77" s="67" t="str" cm="1">
        <f t="array" aca="1" ref="C77" ca="1">IF(D77="","",(INDEX('20-Overs'!$B$9:$B$103,_xlfn.AGGREGATE(15,6,(ROW('20-Overs'!$H$9:$H$103)-ROW('20-Overs'!$H$9)+1)/('20-Overs'!$H$9:$H$103='BATTING - HALL OF FAME'!D77),COUNTIF('BATTING - HALL OF FAME'!$D$56:D77,'BATTING - HALL OF FAME'!D77)))))</f>
        <v>Asif</v>
      </c>
      <c r="D77" s="67">
        <f ca="1">IF((IF(B77="","",LARGE(OFFSET('20-Overs'!$H$9,0,'BATTING - HALL OF FAME'!C$53,30,1),'BATTING - HALL OF FAME'!B77)))=0,"",IF(B77="","",LARGE(OFFSET('20-Overs'!$H$9,0,'BATTING - HALL OF FAME'!C$53,30,1),'BATTING - HALL OF FAME'!B77)))</f>
        <v>26</v>
      </c>
      <c r="E77">
        <v>22</v>
      </c>
      <c r="F77" s="72">
        <f ca="1">IF(ROWS('20-Overs'!$B$9:F30)&gt;G$52,"",(ROWS('20-Overs'!$B$9:F30)))</f>
        <v>22</v>
      </c>
      <c r="G77" s="67" t="str" cm="1">
        <f t="array" aca="1" ref="G77" ca="1">IF(H77="","",(INDEX('20-Overs'!$B$9:$B$99,_xlfn.AGGREGATE(15,6,(ROW(OFFSET('20-Overs'!$H$9,0,'BATTING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FAME'!H77),COUNTIF('BATTING - HALL OF FAME'!H$56:H77,'BATTING - HALL OF FAME'!H77)))))</f>
        <v>Rehman</v>
      </c>
      <c r="H77" s="67">
        <f ca="1">IF((IF(F77="","",LARGE(OFFSET('20-Overs'!$H$9,0,'BATTING - HALL OF FAME'!G$53,$L$3,1),'BATTING - HALL OF FAME'!F77)))=0,"",IF(F77="","",LARGE(OFFSET('20-Overs'!$H$9,0,'BATTING - HALL OF FAME'!G$53,$L$3,1),'BATTING - HALL OF FAME'!F77)))</f>
        <v>8.75</v>
      </c>
      <c r="I77">
        <v>22</v>
      </c>
      <c r="J77" s="72">
        <f ca="1">IF(ROWS(OFFSET('20-Overs'!F30,0,0,'BATTING - HALL OF FAME'!I77,1))&gt;K$52,"",(ROWS(OFFSET('20-Overs'!F30,0,0,'BATTING - HALL OF FAME'!I77,1))))</f>
        <v>22</v>
      </c>
      <c r="K77" s="67" t="str" cm="1">
        <f t="array" aca="1" ref="K77" ca="1">IF(L77="","",(INDEX('20-Overs'!$B$9:$B$99,_xlfn.AGGREGATE(15,6,(ROW(OFFSET('20-Overs'!$H$9,0,'BATTING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FAME'!L77),COUNTIF('BATTING - HALL OF FAME'!L$56:L77,'BATTING - HALL OF FAME'!L77)))))</f>
        <v>Mustafa</v>
      </c>
      <c r="L77" s="67">
        <f ca="1">IF((IF(J77="","",LARGE(OFFSET('20-Overs'!$H$9,0,'BATTING - HALL OF FAME'!K$53,$L$3,1),'BATTING - HALL OF FAME'!J77)))=0,"",IF(J77="","",LARGE(OFFSET('20-Overs'!$H$9,0,'BATTING - HALL OF FAME'!K$53,$L$3,1),'BATTING - HALL OF FAME'!J77)))</f>
        <v>90.909090909090907</v>
      </c>
    </row>
    <row r="78" spans="2:12" ht="20.25" x14ac:dyDescent="0.2">
      <c r="B78" s="72">
        <f>IF(ROWS('20-Overs'!$B$9:B31)&gt;C$52,"",(ROWS('20-Overs'!$B$9:B31)))</f>
        <v>23</v>
      </c>
      <c r="C78" s="67" t="str" cm="1">
        <f t="array" aca="1" ref="C78" ca="1">IF(D78="","",(INDEX('20-Overs'!$B$9:$B$103,_xlfn.AGGREGATE(15,6,(ROW('20-Overs'!$H$9:$H$103)-ROW('20-Overs'!$H$9)+1)/('20-Overs'!$H$9:$H$103='BATTING - HALL OF FAME'!D78),COUNTIF('BATTING - HALL OF FAME'!$D$56:D78,'BATTING - HALL OF FAME'!D78)))))</f>
        <v>Junaid</v>
      </c>
      <c r="D78" s="67">
        <f ca="1">IF((IF(B78="","",LARGE(OFFSET('20-Overs'!$H$9,0,'BATTING - HALL OF FAME'!C$53,30,1),'BATTING - HALL OF FAME'!B78)))=0,"",IF(B78="","",LARGE(OFFSET('20-Overs'!$H$9,0,'BATTING - HALL OF FAME'!C$53,30,1),'BATTING - HALL OF FAME'!B78)))</f>
        <v>24</v>
      </c>
      <c r="E78">
        <v>23</v>
      </c>
      <c r="F78" s="72">
        <f ca="1">IF(ROWS('20-Overs'!$B$9:F31)&gt;G$52,"",(ROWS('20-Overs'!$B$9:F31)))</f>
        <v>23</v>
      </c>
      <c r="G78" s="67" t="str" cm="1">
        <f t="array" aca="1" ref="G78" ca="1">IF(H78="","",(INDEX('20-Overs'!$B$9:$B$99,_xlfn.AGGREGATE(15,6,(ROW(OFFSET('20-Overs'!$H$9,0,'BATTING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FAME'!H78),COUNTIF('BATTING - HALL OF FAME'!H$56:H78,'BATTING - HALL OF FAME'!H78)))))</f>
        <v>Huzaifa</v>
      </c>
      <c r="H78" s="67">
        <f ca="1">IF((IF(F78="","",LARGE(OFFSET('20-Overs'!$H$9,0,'BATTING - HALL OF FAME'!G$53,$L$3,1),'BATTING - HALL OF FAME'!F78)))=0,"",IF(F78="","",LARGE(OFFSET('20-Overs'!$H$9,0,'BATTING - HALL OF FAME'!G$53,$L$3,1),'BATTING - HALL OF FAME'!F78)))</f>
        <v>8</v>
      </c>
      <c r="I78">
        <v>23</v>
      </c>
      <c r="J78" s="72">
        <f ca="1">IF(ROWS(OFFSET('20-Overs'!F31,0,0,'BATTING - HALL OF FAME'!I78,1))&gt;K$52,"",(ROWS(OFFSET('20-Overs'!F31,0,0,'BATTING - HALL OF FAME'!I78,1))))</f>
        <v>23</v>
      </c>
      <c r="K78" s="67" t="str" cm="1">
        <f t="array" aca="1" ref="K78" ca="1">IF(L78="","",(INDEX('20-Overs'!$B$9:$B$99,_xlfn.AGGREGATE(15,6,(ROW(OFFSET('20-Overs'!$H$9,0,'BATTING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FAME'!L78),COUNTIF('BATTING - HALL OF FAME'!L$56:L78,'BATTING - HALL OF FAME'!L78)))))</f>
        <v>Imran</v>
      </c>
      <c r="L78" s="67">
        <f ca="1">IF((IF(J78="","",LARGE(OFFSET('20-Overs'!$H$9,0,'BATTING - HALL OF FAME'!K$53,$L$3,1),'BATTING - HALL OF FAME'!J78)))=0,"",IF(J78="","",LARGE(OFFSET('20-Overs'!$H$9,0,'BATTING - HALL OF FAME'!K$53,$L$3,1),'BATTING - HALL OF FAME'!J78)))</f>
        <v>90.291262135922338</v>
      </c>
    </row>
    <row r="79" spans="2:12" ht="20.25" x14ac:dyDescent="0.2">
      <c r="B79" s="72">
        <f>IF(ROWS('20-Overs'!$B$9:B32)&gt;C$52,"",(ROWS('20-Overs'!$B$9:B32)))</f>
        <v>24</v>
      </c>
      <c r="C79" s="67" t="str" cm="1">
        <f t="array" aca="1" ref="C79" ca="1">IF(D79="","",(INDEX('20-Overs'!$B$9:$B$103,_xlfn.AGGREGATE(15,6,(ROW('20-Overs'!$H$9:$H$103)-ROW('20-Overs'!$H$9)+1)/('20-Overs'!$H$9:$H$103='BATTING - HALL OF FAME'!D79),COUNTIF('BATTING - HALL OF FAME'!$D$56:D79,'BATTING - HALL OF FAME'!D79)))))</f>
        <v>Asfand</v>
      </c>
      <c r="D79" s="67">
        <f ca="1">IF((IF(B79="","",LARGE(OFFSET('20-Overs'!$H$9,0,'BATTING - HALL OF FAME'!C$53,30,1),'BATTING - HALL OF FAME'!B79)))=0,"",IF(B79="","",LARGE(OFFSET('20-Overs'!$H$9,0,'BATTING - HALL OF FAME'!C$53,30,1),'BATTING - HALL OF FAME'!B79)))</f>
        <v>12</v>
      </c>
      <c r="E79">
        <v>24</v>
      </c>
      <c r="F79" s="72">
        <f ca="1">IF(ROWS('20-Overs'!$B$9:F32)&gt;G$52,"",(ROWS('20-Overs'!$B$9:F32)))</f>
        <v>24</v>
      </c>
      <c r="G79" s="67" t="str" cm="1">
        <f t="array" aca="1" ref="G79" ca="1">IF(H79="","",(INDEX('20-Overs'!$B$9:$B$99,_xlfn.AGGREGATE(15,6,(ROW(OFFSET('20-Overs'!$H$9,0,'BATTING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FAME'!H79),COUNTIF('BATTING - HALL OF FAME'!H$56:H79,'BATTING - HALL OF FAME'!H79)))))</f>
        <v>Imran</v>
      </c>
      <c r="H79" s="67">
        <f ca="1">IF((IF(F79="","",LARGE(OFFSET('20-Overs'!$H$9,0,'BATTING - HALL OF FAME'!G$53,$L$3,1),'BATTING - HALL OF FAME'!F79)))=0,"",IF(F79="","",LARGE(OFFSET('20-Overs'!$H$9,0,'BATTING - HALL OF FAME'!G$53,$L$3,1),'BATTING - HALL OF FAME'!F79)))</f>
        <v>7.75</v>
      </c>
      <c r="I79">
        <v>24</v>
      </c>
      <c r="J79" s="72">
        <f ca="1">IF(ROWS(OFFSET('20-Overs'!F32,0,0,'BATTING - HALL OF FAME'!I79,1))&gt;K$52,"",(ROWS(OFFSET('20-Overs'!F32,0,0,'BATTING - HALL OF FAME'!I79,1))))</f>
        <v>24</v>
      </c>
      <c r="K79" s="67" t="str" cm="1">
        <f t="array" aca="1" ref="K79" ca="1">IF(L79="","",(INDEX('20-Overs'!$B$9:$B$99,_xlfn.AGGREGATE(15,6,(ROW(OFFSET('20-Overs'!$H$9,0,'BATTING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FAME'!L79),COUNTIF('BATTING - HALL OF FAME'!L$56:L79,'BATTING - HALL OF FAME'!L79)))))</f>
        <v>M. Patel</v>
      </c>
      <c r="L79" s="67">
        <f ca="1">IF((IF(J79="","",LARGE(OFFSET('20-Overs'!$H$9,0,'BATTING - HALL OF FAME'!K$53,$L$3,1),'BATTING - HALL OF FAME'!J79)))=0,"",IF(J79="","",LARGE(OFFSET('20-Overs'!$H$9,0,'BATTING - HALL OF FAME'!K$53,$L$3,1),'BATTING - HALL OF FAME'!J79)))</f>
        <v>85.714285714285708</v>
      </c>
    </row>
    <row r="80" spans="2:12" ht="20.25" x14ac:dyDescent="0.2">
      <c r="B80" s="72">
        <f>IF(ROWS('20-Overs'!$B$9:B33)&gt;C$52,"",(ROWS('20-Overs'!$B$9:B33)))</f>
        <v>25</v>
      </c>
      <c r="C80" s="67" t="str" cm="1">
        <f t="array" aca="1" ref="C80" ca="1">IF(D80="","",(INDEX('20-Overs'!$B$9:$B$103,_xlfn.AGGREGATE(15,6,(ROW('20-Overs'!$H$9:$H$103)-ROW('20-Overs'!$H$9)+1)/('20-Overs'!$H$9:$H$103='BATTING - HALL OF FAME'!D80),COUNTIF('BATTING - HALL OF FAME'!$D$56:D80,'BATTING - HALL OF FAME'!D80)))))</f>
        <v>Naqi</v>
      </c>
      <c r="D80" s="67">
        <f ca="1">IF((IF(B80="","",LARGE(OFFSET('20-Overs'!$H$9,0,'BATTING - HALL OF FAME'!C$53,30,1),'BATTING - HALL OF FAME'!B80)))=0,"",IF(B80="","",LARGE(OFFSET('20-Overs'!$H$9,0,'BATTING - HALL OF FAME'!C$53,30,1),'BATTING - HALL OF FAME'!B80)))</f>
        <v>12</v>
      </c>
      <c r="E80">
        <v>25</v>
      </c>
      <c r="F80" s="72">
        <f ca="1">IF(ROWS('20-Overs'!$B$9:F33)&gt;G$52,"",(ROWS('20-Overs'!$B$9:F33)))</f>
        <v>25</v>
      </c>
      <c r="G80" s="67" t="str" cm="1">
        <f t="array" aca="1" ref="G80" ca="1">IF(H80="","",(INDEX('20-Overs'!$B$9:$B$99,_xlfn.AGGREGATE(15,6,(ROW(OFFSET('20-Overs'!$H$9,0,'BATTING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FAME'!H80),COUNTIF('BATTING - HALL OF FAME'!H$56:H80,'BATTING - HALL OF FAME'!H80)))))</f>
        <v>Farooq</v>
      </c>
      <c r="H80" s="67">
        <f ca="1">IF((IF(F80="","",LARGE(OFFSET('20-Overs'!$H$9,0,'BATTING - HALL OF FAME'!G$53,$L$3,1),'BATTING - HALL OF FAME'!F80)))=0,"",IF(F80="","",LARGE(OFFSET('20-Overs'!$H$9,0,'BATTING - HALL OF FAME'!G$53,$L$3,1),'BATTING - HALL OF FAME'!F80)))</f>
        <v>7</v>
      </c>
      <c r="I80">
        <v>25</v>
      </c>
      <c r="J80" s="72">
        <f ca="1">IF(ROWS(OFFSET('20-Overs'!F33,0,0,'BATTING - HALL OF FAME'!I80,1))&gt;K$52,"",(ROWS(OFFSET('20-Overs'!F33,0,0,'BATTING - HALL OF FAME'!I80,1))))</f>
        <v>25</v>
      </c>
      <c r="K80" s="67" t="str" cm="1">
        <f t="array" aca="1" ref="K80" ca="1">IF(L80="","",(INDEX('20-Overs'!$B$9:$B$99,_xlfn.AGGREGATE(15,6,(ROW(OFFSET('20-Overs'!$H$9,0,'BATTING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FAME'!L80),COUNTIF('BATTING - HALL OF FAME'!L$56:L80,'BATTING - HALL OF FAME'!L80)))))</f>
        <v>Zain</v>
      </c>
      <c r="L80" s="67">
        <f ca="1">IF((IF(J80="","",LARGE(OFFSET('20-Overs'!$H$9,0,'BATTING - HALL OF FAME'!K$53,$L$3,1),'BATTING - HALL OF FAME'!J80)))=0,"",IF(J80="","",LARGE(OFFSET('20-Overs'!$H$9,0,'BATTING - HALL OF FAME'!K$53,$L$3,1),'BATTING - HALL OF FAME'!J80)))</f>
        <v>85.326086956521735</v>
      </c>
    </row>
    <row r="81" spans="1:12" ht="20.25" x14ac:dyDescent="0.2">
      <c r="B81" s="72">
        <f>IF(ROWS('20-Overs'!$B$9:B34)&gt;C$52,"",(ROWS('20-Overs'!$B$9:B34)))</f>
        <v>26</v>
      </c>
      <c r="C81" s="67" t="str" cm="1">
        <f t="array" aca="1" ref="C81" ca="1">IF(D81="","",(INDEX('20-Overs'!$B$9:$B$103,_xlfn.AGGREGATE(15,6,(ROW('20-Overs'!$H$9:$H$103)-ROW('20-Overs'!$H$9)+1)/('20-Overs'!$H$9:$H$103='BATTING - HALL OF FAME'!D81),COUNTIF('BATTING - HALL OF FAME'!$D$56:D81,'BATTING - HALL OF FAME'!D81)))))</f>
        <v>M. Patel</v>
      </c>
      <c r="D81" s="67">
        <f ca="1">IF((IF(B81="","",LARGE(OFFSET('20-Overs'!$H$9,0,'BATTING - HALL OF FAME'!C$53,30,1),'BATTING - HALL OF FAME'!B81)))=0,"",IF(B81="","",LARGE(OFFSET('20-Overs'!$H$9,0,'BATTING - HALL OF FAME'!C$53,30,1),'BATTING - HALL OF FAME'!B81)))</f>
        <v>12</v>
      </c>
      <c r="E81">
        <v>26</v>
      </c>
      <c r="F81" s="72">
        <f ca="1">IF(ROWS('20-Overs'!$B$9:F34)&gt;G$52,"",(ROWS('20-Overs'!$B$9:F34)))</f>
        <v>26</v>
      </c>
      <c r="G81" s="67" t="str" cm="1">
        <f t="array" aca="1" ref="G81" ca="1">IF(H81="","",(INDEX('20-Overs'!$B$9:$B$99,_xlfn.AGGREGATE(15,6,(ROW(OFFSET('20-Overs'!$H$9,0,'BATTING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FAME'!H81),COUNTIF('BATTING - HALL OF FAME'!H$56:H81,'BATTING - HALL OF FAME'!H81)))))</f>
        <v>Asif</v>
      </c>
      <c r="H81" s="67">
        <f ca="1">IF((IF(F81="","",LARGE(OFFSET('20-Overs'!$H$9,0,'BATTING - HALL OF FAME'!G$53,$L$3,1),'BATTING - HALL OF FAME'!F81)))=0,"",IF(F81="","",LARGE(OFFSET('20-Overs'!$H$9,0,'BATTING - HALL OF FAME'!G$53,$L$3,1),'BATTING - HALL OF FAME'!F81)))</f>
        <v>6.5</v>
      </c>
      <c r="I81">
        <v>26</v>
      </c>
      <c r="J81" s="72">
        <f ca="1">IF(ROWS(OFFSET('20-Overs'!F34,0,0,'BATTING - HALL OF FAME'!I81,1))&gt;K$52,"",(ROWS(OFFSET('20-Overs'!F34,0,0,'BATTING - HALL OF FAME'!I81,1))))</f>
        <v>26</v>
      </c>
      <c r="K81" s="67" t="str" cm="1">
        <f t="array" aca="1" ref="K81" ca="1">IF(L81="","",(INDEX('20-Overs'!$B$9:$B$99,_xlfn.AGGREGATE(15,6,(ROW(OFFSET('20-Overs'!$H$9,0,'BATTING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FAME'!L81),COUNTIF('BATTING - HALL OF FAME'!L$56:L81,'BATTING - HALL OF FAME'!L81)))))</f>
        <v>Rehman</v>
      </c>
      <c r="L81" s="67">
        <f ca="1">IF((IF(J81="","",LARGE(OFFSET('20-Overs'!$H$9,0,'BATTING - HALL OF FAME'!K$53,$L$3,1),'BATTING - HALL OF FAME'!J81)))=0,"",IF(J81="","",LARGE(OFFSET('20-Overs'!$H$9,0,'BATTING - HALL OF FAME'!K$53,$L$3,1),'BATTING - HALL OF FAME'!J81)))</f>
        <v>80.459770114942529</v>
      </c>
    </row>
    <row r="82" spans="1:12" ht="20.25" x14ac:dyDescent="0.2">
      <c r="B82" s="72">
        <f>IF(ROWS('20-Overs'!$B$9:B35)&gt;C$52,"",(ROWS('20-Overs'!$B$9:B35)))</f>
        <v>27</v>
      </c>
      <c r="C82" s="67" t="str" cm="1">
        <f t="array" aca="1" ref="C82" ca="1">IF(D82="","",(INDEX('20-Overs'!$B$9:$B$103,_xlfn.AGGREGATE(15,6,(ROW('20-Overs'!$H$9:$H$103)-ROW('20-Overs'!$H$9)+1)/('20-Overs'!$H$9:$H$103='BATTING - HALL OF FAME'!D82),COUNTIF('BATTING - HALL OF FAME'!$D$56:D82,'BATTING - HALL OF FAME'!D82)))))</f>
        <v>Emaaz</v>
      </c>
      <c r="D82" s="67">
        <f ca="1">IF((IF(B82="","",LARGE(OFFSET('20-Overs'!$H$9,0,'BATTING - HALL OF FAME'!C$53,30,1),'BATTING - HALL OF FAME'!B82)))=0,"",IF(B82="","",LARGE(OFFSET('20-Overs'!$H$9,0,'BATTING - HALL OF FAME'!C$53,30,1),'BATTING - HALL OF FAME'!B82)))</f>
        <v>11</v>
      </c>
      <c r="E82">
        <v>27</v>
      </c>
      <c r="F82" s="72">
        <f ca="1">IF(ROWS('20-Overs'!$B$9:F35)&gt;G$52,"",(ROWS('20-Overs'!$B$9:F35)))</f>
        <v>27</v>
      </c>
      <c r="G82" s="67" t="str" cm="1">
        <f t="array" aca="1" ref="G82" ca="1">IF(H82="","",(INDEX('20-Overs'!$B$9:$B$99,_xlfn.AGGREGATE(15,6,(ROW(OFFSET('20-Overs'!$H$9,0,'BATTING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FAME'!H82),COUNTIF('BATTING - HALL OF FAME'!H$56:H82,'BATTING - HALL OF FAME'!H82)))))</f>
        <v>M. Patel</v>
      </c>
      <c r="H82" s="67">
        <f ca="1">IF((IF(F82="","",LARGE(OFFSET('20-Overs'!$H$9,0,'BATTING - HALL OF FAME'!G$53,$L$3,1),'BATTING - HALL OF FAME'!F82)))=0,"",IF(F82="","",LARGE(OFFSET('20-Overs'!$H$9,0,'BATTING - HALL OF FAME'!G$53,$L$3,1),'BATTING - HALL OF FAME'!F82)))</f>
        <v>6</v>
      </c>
      <c r="I82">
        <v>27</v>
      </c>
      <c r="J82" s="72">
        <f ca="1">IF(ROWS(OFFSET('20-Overs'!F35,0,0,'BATTING - HALL OF FAME'!I82,1))&gt;K$52,"",(ROWS(OFFSET('20-Overs'!F35,0,0,'BATTING - HALL OF FAME'!I82,1))))</f>
        <v>27</v>
      </c>
      <c r="K82" s="67" t="str" cm="1">
        <f t="array" aca="1" ref="K82" ca="1">IF(L82="","",(INDEX('20-Overs'!$B$9:$B$99,_xlfn.AGGREGATE(15,6,(ROW(OFFSET('20-Overs'!$H$9,0,'BATTING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FAME'!L82),COUNTIF('BATTING - HALL OF FAME'!L$56:L82,'BATTING - HALL OF FAME'!L82)))))</f>
        <v>Huzaifa</v>
      </c>
      <c r="L82" s="67">
        <f ca="1">IF((IF(J82="","",LARGE(OFFSET('20-Overs'!$H$9,0,'BATTING - HALL OF FAME'!K$53,$L$3,1),'BATTING - HALL OF FAME'!J82)))=0,"",IF(J82="","",LARGE(OFFSET('20-Overs'!$H$9,0,'BATTING - HALL OF FAME'!K$53,$L$3,1),'BATTING - HALL OF FAME'!J82)))</f>
        <v>78.431372549019613</v>
      </c>
    </row>
    <row r="83" spans="1:12" ht="20.25" x14ac:dyDescent="0.2">
      <c r="B83" s="72">
        <f>IF(ROWS('20-Overs'!$B$9:B36)&gt;C$52,"",(ROWS('20-Overs'!$B$9:B36)))</f>
        <v>28</v>
      </c>
      <c r="C83" s="67" t="str" cm="1">
        <f t="array" aca="1" ref="C83" ca="1">IF(D83="","",(INDEX('20-Overs'!$B$9:$B$103,_xlfn.AGGREGATE(15,6,(ROW('20-Overs'!$H$9:$H$103)-ROW('20-Overs'!$H$9)+1)/('20-Overs'!$H$9:$H$103='BATTING - HALL OF FAME'!D83),COUNTIF('BATTING - HALL OF FAME'!$D$56:D83,'BATTING - HALL OF FAME'!D83)))))</f>
        <v>Farooq</v>
      </c>
      <c r="D83" s="67">
        <f ca="1">IF((IF(B83="","",LARGE(OFFSET('20-Overs'!$H$9,0,'BATTING - HALL OF FAME'!C$53,30,1),'BATTING - HALL OF FAME'!B83)))=0,"",IF(B83="","",LARGE(OFFSET('20-Overs'!$H$9,0,'BATTING - HALL OF FAME'!C$53,30,1),'BATTING - HALL OF FAME'!B83)))</f>
        <v>7</v>
      </c>
      <c r="E83">
        <v>28</v>
      </c>
      <c r="F83" s="72">
        <f ca="1">IF(ROWS('20-Overs'!$B$9:F36)&gt;G$52,"",(ROWS('20-Overs'!$B$9:F36)))</f>
        <v>28</v>
      </c>
      <c r="G83" s="67" t="str" cm="1">
        <f t="array" aca="1" ref="G83" ca="1">IF(H83="","",(INDEX('20-Overs'!$B$9:$B$99,_xlfn.AGGREGATE(15,6,(ROW(OFFSET('20-Overs'!$H$9,0,'BATTING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FAME'!H83),COUNTIF('BATTING - HALL OF FAME'!H$56:H83,'BATTING - HALL OF FAME'!H83)))))</f>
        <v>Emaaz</v>
      </c>
      <c r="H83" s="67">
        <f ca="1">IF((IF(F83="","",LARGE(OFFSET('20-Overs'!$H$9,0,'BATTING - HALL OF FAME'!G$53,$L$3,1),'BATTING - HALL OF FAME'!F83)))=0,"",IF(F83="","",LARGE(OFFSET('20-Overs'!$H$9,0,'BATTING - HALL OF FAME'!G$53,$L$3,1),'BATTING - HALL OF FAME'!F83)))</f>
        <v>5.5</v>
      </c>
      <c r="I83">
        <v>28</v>
      </c>
      <c r="J83" s="72">
        <f ca="1">IF(ROWS(OFFSET('20-Overs'!F36,0,0,'BATTING - HALL OF FAME'!I83,1))&gt;K$52,"",(ROWS(OFFSET('20-Overs'!F36,0,0,'BATTING - HALL OF FAME'!I83,1))))</f>
        <v>28</v>
      </c>
      <c r="K83" s="67" t="str" cm="1">
        <f t="array" aca="1" ref="K83" ca="1">IF(L83="","",(INDEX('20-Overs'!$B$9:$B$99,_xlfn.AGGREGATE(15,6,(ROW(OFFSET('20-Overs'!$H$9,0,'BATTING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FAME'!L83),COUNTIF('BATTING - HALL OF FAME'!L$56:L83,'BATTING - HALL OF FAME'!L83)))))</f>
        <v>Naqi</v>
      </c>
      <c r="L83" s="67">
        <f ca="1">IF((IF(J83="","",LARGE(OFFSET('20-Overs'!$H$9,0,'BATTING - HALL OF FAME'!K$53,$L$3,1),'BATTING - HALL OF FAME'!J83)))=0,"",IF(J83="","",LARGE(OFFSET('20-Overs'!$H$9,0,'BATTING - HALL OF FAME'!K$53,$L$3,1),'BATTING - HALL OF FAME'!J83)))</f>
        <v>75</v>
      </c>
    </row>
    <row r="84" spans="1:12" ht="20.25" x14ac:dyDescent="0.2">
      <c r="B84" s="72">
        <f>IF(ROWS('20-Overs'!$B$9:B37)&gt;C$52,"",(ROWS('20-Overs'!$B$9:B37)))</f>
        <v>29</v>
      </c>
      <c r="C84" s="67" t="str" cm="1">
        <f t="array" aca="1" ref="C84" ca="1">IF(D84="","",(INDEX('20-Overs'!$B$9:$B$103,_xlfn.AGGREGATE(15,6,(ROW('20-Overs'!$H$9:$H$103)-ROW('20-Overs'!$H$9)+1)/('20-Overs'!$H$9:$H$103='BATTING - HALL OF FAME'!D84),COUNTIF('BATTING - HALL OF FAME'!$D$56:D84,'BATTING - HALL OF FAME'!D84)))))</f>
        <v>Talha</v>
      </c>
      <c r="D84" s="67">
        <f ca="1">IF((IF(B84="","",LARGE(OFFSET('20-Overs'!$H$9,0,'BATTING - HALL OF FAME'!C$53,30,1),'BATTING - HALL OF FAME'!B84)))=0,"",IF(B84="","",LARGE(OFFSET('20-Overs'!$H$9,0,'BATTING - HALL OF FAME'!C$53,30,1),'BATTING - HALL OF FAME'!B84)))</f>
        <v>2</v>
      </c>
      <c r="E84">
        <v>29</v>
      </c>
      <c r="F84" s="72">
        <f ca="1">IF(ROWS('20-Overs'!$B$9:F37)&gt;G$52,"",(ROWS('20-Overs'!$B$9:F37)))</f>
        <v>29</v>
      </c>
      <c r="G84" s="67" t="str" cm="1">
        <f t="array" aca="1" ref="G84" ca="1">IF(H84="","",(INDEX('20-Overs'!$B$9:$B$99,_xlfn.AGGREGATE(15,6,(ROW(OFFSET('20-Overs'!$H$9,0,'BATTING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FAME'!H84),COUNTIF('BATTING - HALL OF FAME'!H$56:H84,'BATTING - HALL OF FAME'!H84)))))</f>
        <v>Naqi</v>
      </c>
      <c r="H84" s="67">
        <f ca="1">IF((IF(F84="","",LARGE(OFFSET('20-Overs'!$H$9,0,'BATTING - HALL OF FAME'!G$53,$L$3,1),'BATTING - HALL OF FAME'!F84)))=0,"",IF(F84="","",LARGE(OFFSET('20-Overs'!$H$9,0,'BATTING - HALL OF FAME'!G$53,$L$3,1),'BATTING - HALL OF FAME'!F84)))</f>
        <v>3</v>
      </c>
      <c r="I84">
        <v>29</v>
      </c>
      <c r="J84" s="72">
        <f ca="1">IF(ROWS(OFFSET('20-Overs'!F37,0,0,'BATTING - HALL OF FAME'!I84,1))&gt;K$52,"",(ROWS(OFFSET('20-Overs'!F37,0,0,'BATTING - HALL OF FAME'!I84,1))))</f>
        <v>29</v>
      </c>
      <c r="K84" s="67" t="str" cm="1">
        <f t="array" aca="1" ref="K84" ca="1">IF(L84="","",(INDEX('20-Overs'!$B$9:$B$99,_xlfn.AGGREGATE(15,6,(ROW(OFFSET('20-Overs'!$H$9,0,'BATTING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FAME'!L84),COUNTIF('BATTING - HALL OF FAME'!L$56:L84,'BATTING - HALL OF FAME'!L84)))))</f>
        <v>Emaaz</v>
      </c>
      <c r="L84" s="67">
        <f ca="1">IF((IF(J84="","",LARGE(OFFSET('20-Overs'!$H$9,0,'BATTING - HALL OF FAME'!K$53,$L$3,1),'BATTING - HALL OF FAME'!J84)))=0,"",IF(J84="","",LARGE(OFFSET('20-Overs'!$H$9,0,'BATTING - HALL OF FAME'!K$53,$L$3,1),'BATTING - HALL OF FAME'!J84)))</f>
        <v>64.705882352941174</v>
      </c>
    </row>
    <row r="85" spans="1:12" ht="20.25" x14ac:dyDescent="0.2">
      <c r="B85" s="72">
        <f>IF(ROWS('20-Overs'!$B$9:B38)&gt;C$52,"",(ROWS('20-Overs'!$B$9:B38)))</f>
        <v>30</v>
      </c>
      <c r="C85" s="67" t="str" cm="1">
        <f t="array" aca="1" ref="C85" ca="1">IF(D85="","",(INDEX('20-Overs'!$B$9:$B$103,_xlfn.AGGREGATE(15,6,(ROW('20-Overs'!$H$9:$H$103)-ROW('20-Overs'!$H$9)+1)/('20-Overs'!$H$9:$H$103='BATTING - HALL OF FAME'!D85),COUNTIF('BATTING - HALL OF FAME'!$D$56:D85,'BATTING - HALL OF FAME'!D85)))))</f>
        <v/>
      </c>
      <c r="D85" s="67" t="str">
        <f ca="1">IF((IF(B85="","",LARGE(OFFSET('20-Overs'!$H$9,0,'BATTING - HALL OF FAME'!C$53,30,1),'BATTING - HALL OF FAME'!B85)))=0,"",IF(B85="","",LARGE(OFFSET('20-Overs'!$H$9,0,'BATTING - HALL OF FAME'!C$53,30,1),'BATTING - HALL OF FAME'!B85)))</f>
        <v/>
      </c>
      <c r="E85">
        <v>30</v>
      </c>
      <c r="F85" s="72">
        <f ca="1">IF(ROWS('20-Overs'!$B$9:F38)&gt;G$52,"",(ROWS('20-Overs'!$B$9:F38)))</f>
        <v>30</v>
      </c>
      <c r="G85" s="67" t="str" cm="1">
        <f t="array" aca="1" ref="G85" ca="1">IF(H85="","",(INDEX('20-Overs'!$B$9:$B$99,_xlfn.AGGREGATE(15,6,(ROW(OFFSET('20-Overs'!$H$9,0,'BATTING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FAME'!H85),COUNTIF('BATTING - HALL OF FAME'!H$56:H85,'BATTING - HALL OF FAME'!H85)))))</f>
        <v>Talha</v>
      </c>
      <c r="H85" s="67">
        <f ca="1">IF((IF(F85="","",LARGE(OFFSET('20-Overs'!$H$9,0,'BATTING - HALL OF FAME'!G$53,$L$3,1),'BATTING - HALL OF FAME'!F85)))=0,"",IF(F85="","",LARGE(OFFSET('20-Overs'!$H$9,0,'BATTING - HALL OF FAME'!G$53,$L$3,1),'BATTING - HALL OF FAME'!F85)))</f>
        <v>2</v>
      </c>
      <c r="I85">
        <v>30</v>
      </c>
      <c r="J85" s="72">
        <f ca="1">IF(ROWS(OFFSET('20-Overs'!F38,0,0,'BATTING - HALL OF FAME'!I85,1))&gt;K$52,"",(ROWS(OFFSET('20-Overs'!F38,0,0,'BATTING - HALL OF FAME'!I85,1))))</f>
        <v>30</v>
      </c>
      <c r="K85" s="67" t="str" cm="1">
        <f t="array" aca="1" ref="K85" ca="1">IF(L85="","",(INDEX('20-Overs'!$B$9:$B$99,_xlfn.AGGREGATE(15,6,(ROW(OFFSET('20-Overs'!$H$9,0,'BATTING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FAME'!L85),COUNTIF('BATTING - HALL OF FAME'!L$56:L85,'BATTING - HALL OF FAME'!L85)))))</f>
        <v>Farooq</v>
      </c>
      <c r="L85" s="67">
        <f ca="1">IF((IF(J85="","",LARGE(OFFSET('20-Overs'!$H$9,0,'BATTING - HALL OF FAME'!K$53,$L$3,1),'BATTING - HALL OF FAME'!J85)))=0,"",IF(J85="","",LARGE(OFFSET('20-Overs'!$H$9,0,'BATTING - HALL OF FAME'!K$53,$L$3,1),'BATTING - HALL OF FAME'!J85)))</f>
        <v>63.636363636363633</v>
      </c>
    </row>
    <row r="86" spans="1:12" ht="20.25" x14ac:dyDescent="0.2">
      <c r="B86" s="72">
        <f>IF(ROWS('20-Overs'!$B$9:B39)&gt;C$52,"",(ROWS('20-Overs'!$B$9:B39)))</f>
        <v>31</v>
      </c>
      <c r="C86" s="67" t="e" cm="1">
        <f t="array" aca="1" ref="C86" ca="1">IF(D86="","",(INDEX('20-Overs'!$B$9:$B$103,_xlfn.AGGREGATE(15,6,(ROW('20-Overs'!$H$9:$H$103)-ROW('20-Overs'!$H$9)+1)/('20-Overs'!$H$9:$H$103='BATTING - HALL OF FAME'!D86),COUNTIF('BATTING - HALL OF FAME'!$D$56:D86,'BATTING - HALL OF FAME'!D86)))))</f>
        <v>#NUM!</v>
      </c>
      <c r="D86" s="67" t="e">
        <f ca="1">IF((IF(B86="","",LARGE(OFFSET('20-Overs'!$H$9,0,'BATTING - HALL OF FAME'!C$53,30,1),'BATTING - HALL OF FAME'!B86)))=0,"",IF(B86="","",LARGE(OFFSET('20-Overs'!$H$9,0,'BATTING - HALL OF FAME'!C$53,30,1),'BATTING - HALL OF FAME'!B86)))</f>
        <v>#NUM!</v>
      </c>
      <c r="E86">
        <v>31</v>
      </c>
      <c r="F86" s="72">
        <f ca="1">IF(ROWS('20-Overs'!$B$9:F39)&gt;G$52,"",(ROWS('20-Overs'!$B$9:F39)))</f>
        <v>31</v>
      </c>
      <c r="G86" s="67" t="str" cm="1">
        <f t="array" aca="1" ref="G86" ca="1">IF(H86="","",(INDEX('20-Overs'!$B$9:$B$99,_xlfn.AGGREGATE(15,6,(ROW(OFFSET('20-Overs'!$H$9,0,'BATTING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FAME'!H86),COUNTIF('BATTING - HALL OF FAME'!H$56:H86,'BATTING - HALL OF FAME'!H86)))))</f>
        <v>Zaem</v>
      </c>
      <c r="H86" s="67">
        <f ca="1">IF((IF(F86="","",LARGE(OFFSET('20-Overs'!$H$9,0,'BATTING - HALL OF FAME'!G$53,$L$3,1),'BATTING - HALL OF FAME'!F86)))=0,"",IF(F86="","",LARGE(OFFSET('20-Overs'!$H$9,0,'BATTING - HALL OF FAME'!G$53,$L$3,1),'BATTING - HALL OF FAME'!F86)))</f>
        <v>2</v>
      </c>
      <c r="I86">
        <v>31</v>
      </c>
      <c r="J86" s="72">
        <f ca="1">IF(ROWS(OFFSET('20-Overs'!F39,0,0,'BATTING - HALL OF FAME'!I86,1))&gt;K$52,"",(ROWS(OFFSET('20-Overs'!F39,0,0,'BATTING - HALL OF FAME'!I86,1))))</f>
        <v>31</v>
      </c>
      <c r="K86" s="67" t="str" cm="1">
        <f t="array" aca="1" ref="K86" ca="1">IF(L86="","",(INDEX('20-Overs'!$B$9:$B$99,_xlfn.AGGREGATE(15,6,(ROW(OFFSET('20-Overs'!$H$9,0,'BATTING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FAME'!L86),COUNTIF('BATTING - HALL OF FAME'!L$56:L86,'BATTING - HALL OF FAME'!L86)))))</f>
        <v>Talha</v>
      </c>
      <c r="L86" s="67">
        <f ca="1">IF((IF(J86="","",LARGE(OFFSET('20-Overs'!$H$9,0,'BATTING - HALL OF FAME'!K$53,$L$3,1),'BATTING - HALL OF FAME'!J86)))=0,"",IF(J86="","",LARGE(OFFSET('20-Overs'!$H$9,0,'BATTING - HALL OF FAME'!K$53,$L$3,1),'BATTING - HALL OF FAME'!J86)))</f>
        <v>50</v>
      </c>
    </row>
    <row r="87" spans="1:12" ht="20.25" x14ac:dyDescent="0.2">
      <c r="B87" s="72">
        <f>IF(ROWS('20-Overs'!$B$9:B40)&gt;C$52,"",(ROWS('20-Overs'!$B$9:B40)))</f>
        <v>32</v>
      </c>
      <c r="C87" s="67" t="e" cm="1">
        <f t="array" aca="1" ref="C87" ca="1">IF(D87="","",(INDEX('20-Overs'!$B$9:$B$103,_xlfn.AGGREGATE(15,6,(ROW('20-Overs'!$H$9:$H$103)-ROW('20-Overs'!$H$9)+1)/('20-Overs'!$H$9:$H$103='BATTING - HALL OF FAME'!D87),COUNTIF('BATTING - HALL OF FAME'!$D$56:D87,'BATTING - HALL OF FAME'!D87)))))</f>
        <v>#NUM!</v>
      </c>
      <c r="D87" s="67" t="e">
        <f ca="1">IF((IF(B87="","",LARGE(OFFSET('20-Overs'!$H$9,0,'BATTING - HALL OF FAME'!C$53,30,1),'BATTING - HALL OF FAME'!B87)))=0,"",IF(B87="","",LARGE(OFFSET('20-Overs'!$H$9,0,'BATTING - HALL OF FAME'!C$53,30,1),'BATTING - HALL OF FAME'!B87)))</f>
        <v>#NUM!</v>
      </c>
      <c r="E87">
        <v>32</v>
      </c>
      <c r="F87" s="72" t="str">
        <f ca="1">IF(ROWS('20-Overs'!$B$9:F44)&gt;G$52,"",(ROWS('20-Overs'!$B$9:F44)))</f>
        <v/>
      </c>
      <c r="G87" s="67" t="str" cm="1">
        <f t="array" aca="1" ref="G87" ca="1">IF(H87="","",(INDEX('20-Overs'!$B$9:$B$99,_xlfn.AGGREGATE(15,6,(ROW(OFFSET('20-Overs'!$H$9,0,'BATTING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FAME'!H87),COUNTIF('BATTING - HALL OF FAME'!H$56:H87,'BATTING - HALL OF FAME'!H87)))))</f>
        <v/>
      </c>
      <c r="H87" s="67" t="str">
        <f ca="1">IF((IF(F87="","",LARGE(OFFSET('20-Overs'!$H$9,0,'BATTING - HALL OF FAME'!G$53,$L$3,1),'BATTING - HALL OF FAME'!F87)))=0,"",IF(F87="","",LARGE(OFFSET('20-Overs'!$H$9,0,'BATTING - HALL OF FAME'!G$53,$L$3,1),'BATTING - HALL OF FAME'!F87)))</f>
        <v/>
      </c>
      <c r="I87">
        <v>32</v>
      </c>
      <c r="J87" s="72">
        <f ca="1">IF(ROWS(OFFSET('20-Overs'!F44,0,0,'BATTING - HALL OF FAME'!I87,1))&gt;K$52,"",(ROWS(OFFSET('20-Overs'!F44,0,0,'BATTING - HALL OF FAME'!I87,1))))</f>
        <v>32</v>
      </c>
      <c r="K87" s="67" t="str" cm="1">
        <f t="array" aca="1" ref="K87" ca="1">IF(L87="","",(INDEX('20-Overs'!$B$9:$B$99,_xlfn.AGGREGATE(15,6,(ROW(OFFSET('20-Overs'!$H$9,0,'BATTING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FAME'!L87),COUNTIF('BATTING - HALL OF FAME'!L$56:L87,'BATTING - HALL OF FAME'!L87)))))</f>
        <v>Noman</v>
      </c>
      <c r="L87" s="67">
        <f ca="1">IF((IF(J87="","",LARGE(OFFSET('20-Overs'!$H$9,0,'BATTING - HALL OF FAME'!K$53,$L$3,1),'BATTING - HALL OF FAME'!J87)))=0,"",IF(J87="","",LARGE(OFFSET('20-Overs'!$H$9,0,'BATTING - HALL OF FAME'!K$53,$L$3,1),'BATTING - HALL OF FAME'!J87)))</f>
        <v>50</v>
      </c>
    </row>
    <row r="88" spans="1:12" ht="20.25" x14ac:dyDescent="0.2">
      <c r="B88" s="72" t="str">
        <f>IF(ROWS('20-Overs'!$B$9:B43)&gt;C$52,"",(ROWS('20-Overs'!$B$9:B43)))</f>
        <v/>
      </c>
      <c r="C88" s="67" t="str" cm="1">
        <f t="array" aca="1" ref="C88" ca="1">IF(D88="","",(INDEX('20-Overs'!$B$9:$B$103,_xlfn.AGGREGATE(15,6,(ROW('20-Overs'!$H$9:$H$103)-ROW('20-Overs'!$H$9)+1)/('20-Overs'!$H$9:$H$103='BATTING - HALL OF FAME'!D88),COUNTIF('BATTING - HALL OF FAME'!$D$56:D88,'BATTING - HALL OF FAME'!D88)))))</f>
        <v/>
      </c>
      <c r="D88" s="67" t="str">
        <f ca="1">IF((IF(B88="","",LARGE(OFFSET('20-Overs'!$H$9,0,'BATTING - HALL OF FAME'!C$53,30,1),'BATTING - HALL OF FAME'!B88)))=0,"",IF(B88="","",LARGE(OFFSET('20-Overs'!$H$9,0,'BATTING - HALL OF FAME'!C$53,30,1),'BATTING - HALL OF FAME'!B88)))</f>
        <v/>
      </c>
      <c r="E88">
        <v>33</v>
      </c>
      <c r="F88" s="72" t="str">
        <f ca="1">IF(ROWS('20-Overs'!$B$9:F45)&gt;G$52,"",(ROWS('20-Overs'!$B$9:F45)))</f>
        <v/>
      </c>
      <c r="G88" s="67" t="str" cm="1">
        <f t="array" aca="1" ref="G88" ca="1">IF(H88="","",(INDEX('20-Overs'!$B$9:$B$99,_xlfn.AGGREGATE(15,6,(ROW(OFFSET('20-Overs'!$H$9,0,'BATTING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FAME'!H88),COUNTIF('BATTING - HALL OF FAME'!H$56:H88,'BATTING - HALL OF FAME'!H88)))))</f>
        <v/>
      </c>
      <c r="H88" s="67" t="str">
        <f ca="1">IF((IF(F88="","",LARGE(OFFSET('20-Overs'!$H$9,0,'BATTING - HALL OF FAME'!G$53,$L$3,1),'BATTING - HALL OF FAME'!F88)))=0,"",IF(F88="","",LARGE(OFFSET('20-Overs'!$H$9,0,'BATTING - HALL OF FAME'!G$53,$L$3,1),'BATTING - HALL OF FAME'!F88)))</f>
        <v/>
      </c>
      <c r="I88">
        <v>33</v>
      </c>
      <c r="J88" s="72">
        <f ca="1">IF(ROWS(OFFSET('20-Overs'!F45,0,0,'BATTING - HALL OF FAME'!I88,1))&gt;K$52,"",(ROWS(OFFSET('20-Overs'!F45,0,0,'BATTING - HALL OF FAME'!I88,1))))</f>
        <v>33</v>
      </c>
      <c r="K88" s="67" t="str" cm="1">
        <f t="array" aca="1" ref="K88" ca="1">IF(L88="","",(INDEX('20-Overs'!$B$9:$B$99,_xlfn.AGGREGATE(15,6,(ROW(OFFSET('20-Overs'!$H$9,0,'BATTING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FAME'!L88),COUNTIF('BATTING - HALL OF FAME'!L$56:L88,'BATTING - HALL OF FAME'!L88)))))</f>
        <v>Zaem</v>
      </c>
      <c r="L88" s="67">
        <f ca="1">IF((IF(J88="","",LARGE(OFFSET('20-Overs'!$H$9,0,'BATTING - HALL OF FAME'!K$53,$L$3,1),'BATTING - HALL OF FAME'!J88)))=0,"",IF(J88="","",LARGE(OFFSET('20-Overs'!$H$9,0,'BATTING - HALL OF FAME'!K$53,$L$3,1),'BATTING - HALL OF FAME'!J88)))</f>
        <v>40</v>
      </c>
    </row>
    <row r="89" spans="1:12" ht="20.25" x14ac:dyDescent="0.2">
      <c r="B89" s="72" t="str">
        <f>IF(ROWS('20-Overs'!$B$9:B46)&gt;C$52,"",(ROWS('20-Overs'!$B$9:B46)))</f>
        <v/>
      </c>
      <c r="C89" s="67" t="str" cm="1">
        <f t="array" aca="1" ref="C89" ca="1">IF(D89="","",(INDEX('20-Overs'!$B$9:$B$103,_xlfn.AGGREGATE(15,6,(ROW('20-Overs'!$H$9:$H$103)-ROW('20-Overs'!$H$9)+1)/('20-Overs'!$H$9:$H$103='BATTING - HALL OF FAME'!D89),COUNTIF('BATTING - HALL OF FAME'!$D$56:D89,'BATTING - HALL OF FAME'!D89)))))</f>
        <v/>
      </c>
      <c r="D89" s="67" t="str">
        <f ca="1">IF((IF(B89="","",LARGE(OFFSET('20-Overs'!$H$9,0,'BATTING - HALL OF FAME'!C$53,30,1),'BATTING - HALL OF FAME'!B89)))=0,"",IF(B89="","",LARGE(OFFSET('20-Overs'!$H$9,0,'BATTING - HALL OF FAME'!C$53,30,1),'BATTING - HALL OF FAME'!B89)))</f>
        <v/>
      </c>
      <c r="E89">
        <v>34</v>
      </c>
      <c r="F89" s="72" t="str">
        <f ca="1">IF(ROWS('20-Overs'!$B$9:F46)&gt;G$52,"",(ROWS('20-Overs'!$B$9:F46)))</f>
        <v/>
      </c>
      <c r="G89" s="67" t="str" cm="1">
        <f t="array" aca="1" ref="G89" ca="1">IF(H89="","",(INDEX('20-Overs'!$B$9:$B$99,_xlfn.AGGREGATE(15,6,(ROW(OFFSET('20-Overs'!$H$9,0,'BATTING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FAME'!H89),COUNTIF('BATTING - HALL OF FAME'!H$56:H89,'BATTING - HALL OF FAME'!H89)))))</f>
        <v/>
      </c>
      <c r="H89" s="67" t="str">
        <f ca="1">IF((IF(F89="","",LARGE(OFFSET('20-Overs'!$H$9,0,'BATTING - HALL OF FAME'!G$53,$L$3,1),'BATTING - HALL OF FAME'!F89)))=0,"",IF(F89="","",LARGE(OFFSET('20-Overs'!$H$9,0,'BATTING - HALL OF FAME'!G$53,$L$3,1),'BATTING - HALL OF FAME'!F89)))</f>
        <v/>
      </c>
      <c r="I89">
        <v>34</v>
      </c>
      <c r="J89" s="72" t="str">
        <f ca="1">IF(ROWS(OFFSET('20-Overs'!F46,0,0,'BATTING - HALL OF FAME'!I89,1))&gt;K$52,"",(ROWS(OFFSET('20-Overs'!F46,0,0,'BATTING - HALL OF FAME'!I89,1))))</f>
        <v/>
      </c>
      <c r="K89" s="67" t="str" cm="1">
        <f t="array" aca="1" ref="K89" ca="1">IF(L89="","",(INDEX('20-Overs'!$B$9:$B$99,_xlfn.AGGREGATE(15,6,(ROW(OFFSET('20-Overs'!$H$9,0,'BATTING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FAME'!L89),COUNTIF('BATTING - HALL OF FAME'!L$56:L89,'BATTING - HALL OF FAME'!L89)))))</f>
        <v/>
      </c>
      <c r="L89" s="67" t="str">
        <f ca="1">IF((IF(J89="","",LARGE(OFFSET('20-Overs'!$H$9,0,'BATTING - HALL OF FAME'!K$53,$L$3,1),'BATTING - HALL OF FAME'!J89)))=0,"",IF(J89="","",LARGE(OFFSET('20-Overs'!$H$9,0,'BATTING - HALL OF FAME'!K$53,$L$3,1),'BATTING - HALL OF FAME'!J89)))</f>
        <v/>
      </c>
    </row>
    <row r="90" spans="1:12" ht="20.25" x14ac:dyDescent="0.2">
      <c r="B90" s="72" t="str">
        <f>IF(ROWS('20-Overs'!$B$9:B47)&gt;C$52,"",(ROWS('20-Overs'!$B$9:B47)))</f>
        <v/>
      </c>
      <c r="C90" s="67" t="str" cm="1">
        <f t="array" aca="1" ref="C90" ca="1">IF(D90="","",(INDEX('20-Overs'!$B$9:$B$103,_xlfn.AGGREGATE(15,6,(ROW('20-Overs'!$H$9:$H$103)-ROW('20-Overs'!$H$9)+1)/('20-Overs'!$H$9:$H$103='BATTING - HALL OF FAME'!D90),COUNTIF('BATTING - HALL OF FAME'!$D$56:D90,'BATTING - HALL OF FAME'!D90)))))</f>
        <v/>
      </c>
      <c r="D90" s="67" t="str">
        <f ca="1">IF((IF(B90="","",LARGE(OFFSET('20-Overs'!$H$9,0,'BATTING - HALL OF FAME'!C$53,30,1),'BATTING - HALL OF FAME'!B90)))=0,"",IF(B90="","",LARGE(OFFSET('20-Overs'!$H$9,0,'BATTING - HALL OF FAME'!C$53,30,1),'BATTING - HALL OF FAME'!B90)))</f>
        <v/>
      </c>
      <c r="E90">
        <v>35</v>
      </c>
      <c r="F90" s="72" t="str">
        <f ca="1">IF(ROWS('20-Overs'!$B$9:F47)&gt;G$52,"",(ROWS('20-Overs'!$B$9:F47)))</f>
        <v/>
      </c>
      <c r="G90" s="67" t="str" cm="1">
        <f t="array" aca="1" ref="G90" ca="1">IF(H90="","",(INDEX('20-Overs'!$B$9:$B$99,_xlfn.AGGREGATE(15,6,(ROW(OFFSET('20-Overs'!$H$9,0,'BATTING - HALL OF FAME'!G$53,$L$3,1))-ROW(OFFSET('20-Overs'!$H$9,0,'BATTING - HALL OF FAME'!G$53,1,1))+1)/(OFFSET('20-Overs'!$H$9,0,'BATTING - HALL OF FAME'!G$53,$L$3,1)='BATTING - HALL OF FAME'!H90),COUNTIF('BATTING - HALL OF FAME'!H$56:H90,'BATTING - HALL OF FAME'!H90)))))</f>
        <v/>
      </c>
      <c r="H90" s="67" t="str">
        <f ca="1">IF((IF(F90="","",LARGE(OFFSET('20-Overs'!$H$9,0,'BATTING - HALL OF FAME'!G$53,$L$3,1),'BATTING - HALL OF FAME'!F90)))=0,"",IF(F90="","",LARGE(OFFSET('20-Overs'!$H$9,0,'BATTING - HALL OF FAME'!G$53,$L$3,1),'BATTING - HALL OF FAME'!F90)))</f>
        <v/>
      </c>
      <c r="I90">
        <v>35</v>
      </c>
      <c r="J90" s="72" t="str">
        <f ca="1">IF(ROWS(OFFSET('20-Overs'!F47,0,0,'BATTING - HALL OF FAME'!I90,1))&gt;K$52,"",(ROWS(OFFSET('20-Overs'!F47,0,0,'BATTING - HALL OF FAME'!I90,1))))</f>
        <v/>
      </c>
      <c r="K90" s="67" t="str" cm="1">
        <f t="array" aca="1" ref="K90" ca="1">IF(L90="","",(INDEX('20-Overs'!$B$9:$B$99,_xlfn.AGGREGATE(15,6,(ROW(OFFSET('20-Overs'!$H$9,0,'BATTING - HALL OF FAME'!K$53,$L$3,1))-ROW(OFFSET('20-Overs'!$H$9,0,'BATTING - HALL OF FAME'!K$53,1,1))+1)/(OFFSET('20-Overs'!$H$9,0,'BATTING - HALL OF FAME'!K$53,$L$3,1)='BATTING - HALL OF FAME'!L90),COUNTIF('BATTING - HALL OF FAME'!L$56:L90,'BATTING - HALL OF FAME'!L90)))))</f>
        <v/>
      </c>
      <c r="L90" s="67" t="str">
        <f ca="1">IF((IF(J90="","",LARGE(OFFSET('20-Overs'!$H$9,0,'BATTING - HALL OF FAME'!K$53,$L$3,1),'BATTING - HALL OF FAME'!J90)))=0,"",IF(J90="","",LARGE(OFFSET('20-Overs'!$H$9,0,'BATTING - HALL OF FAME'!K$53,$L$3,1),'BATTING - HALL OF FAME'!J90)))</f>
        <v/>
      </c>
    </row>
    <row r="92" spans="1:12" ht="20.25" hidden="1" x14ac:dyDescent="0.3">
      <c r="B92" s="86" t="s">
        <v>0</v>
      </c>
      <c r="C92" s="87">
        <f>$B$3</f>
        <v>33</v>
      </c>
      <c r="D92" s="85"/>
      <c r="E92" s="85"/>
      <c r="F92" s="86" t="s">
        <v>0</v>
      </c>
      <c r="G92" s="87">
        <f>$B$3</f>
        <v>33</v>
      </c>
      <c r="H92" s="85"/>
      <c r="I92" s="85"/>
      <c r="J92" s="86" t="s">
        <v>0</v>
      </c>
      <c r="K92" s="87">
        <f>$B$3</f>
        <v>33</v>
      </c>
      <c r="L92" s="85"/>
    </row>
    <row r="93" spans="1:12" ht="20.25" hidden="1" x14ac:dyDescent="0.3">
      <c r="B93" s="86" t="s">
        <v>2</v>
      </c>
      <c r="C93" s="87">
        <f ca="1">LARGE(OFFSET('20-Overs'!$H$9,0,'BATTING - HALL OF FAME'!C95,$L$3,1),C92)</f>
        <v>0</v>
      </c>
      <c r="D93" s="85"/>
      <c r="E93" s="85"/>
      <c r="F93" s="86" t="s">
        <v>2</v>
      </c>
      <c r="G93" s="87">
        <f ca="1">LARGE(OFFSET('20-Overs'!$H$9,0,'BATTING - HALL OF FAME'!G95,$L$3,1),G92)</f>
        <v>0</v>
      </c>
      <c r="H93" s="85"/>
      <c r="I93" s="85"/>
      <c r="J93" s="86" t="s">
        <v>2</v>
      </c>
      <c r="K93" s="87">
        <f ca="1">LARGE(OFFSET('20-Overs'!$H$9,0,'BATTING - HALL OF FAME'!K95,$L$3,1),K92)</f>
        <v>0</v>
      </c>
      <c r="L93" s="85"/>
    </row>
    <row r="94" spans="1:12" ht="20.25" hidden="1" x14ac:dyDescent="0.3">
      <c r="B94" s="86" t="s">
        <v>3</v>
      </c>
      <c r="C94" s="87">
        <f ca="1">COUNTIF(OFFSET('20-Overs'!$H$9,0,C95,$L$3,1),"&gt;="&amp;'BATTING - HALL OF FAME'!C93)</f>
        <v>35</v>
      </c>
      <c r="D94" s="85"/>
      <c r="E94" s="85"/>
      <c r="F94" s="86" t="s">
        <v>3</v>
      </c>
      <c r="G94" s="87">
        <f ca="1">COUNTIF(OFFSET('20-Overs'!$H$9,0,G95,$L$3,1),"&gt;="&amp;'BATTING - HALL OF FAME'!G93)</f>
        <v>35</v>
      </c>
      <c r="H94" s="85"/>
      <c r="I94" s="85"/>
      <c r="J94" s="86" t="s">
        <v>3</v>
      </c>
      <c r="K94" s="87">
        <f ca="1">COUNTIF(OFFSET('20-Overs'!$H$9,0,K95,$L$3,1),"&gt;="&amp;'BATTING - HALL OF FAME'!K93)</f>
        <v>35</v>
      </c>
      <c r="L94" s="85"/>
    </row>
    <row r="95" spans="1:12" hidden="1" x14ac:dyDescent="0.2">
      <c r="B95" s="85">
        <f>J53+1</f>
        <v>3</v>
      </c>
      <c r="C95" s="85">
        <f>K53+1</f>
        <v>3</v>
      </c>
      <c r="D95" s="85">
        <f>L53+1</f>
        <v>3</v>
      </c>
      <c r="E95" s="85"/>
      <c r="F95" s="85">
        <f>B95+1</f>
        <v>4</v>
      </c>
      <c r="G95" s="85">
        <f>C95+1</f>
        <v>4</v>
      </c>
      <c r="H95" s="85">
        <f t="shared" ref="H95" si="1">D95+1</f>
        <v>4</v>
      </c>
      <c r="I95" s="85"/>
      <c r="J95" s="85">
        <f>F95+1</f>
        <v>5</v>
      </c>
      <c r="K95" s="85">
        <f t="shared" ref="K95" si="2">G95+1</f>
        <v>5</v>
      </c>
      <c r="L95" s="85">
        <f t="shared" ref="L95" si="3">H95+1</f>
        <v>5</v>
      </c>
    </row>
    <row r="96" spans="1:12" ht="24.75" x14ac:dyDescent="0.2">
      <c r="A96" s="77"/>
      <c r="B96" s="171" t="s">
        <v>22</v>
      </c>
      <c r="C96" s="171"/>
      <c r="D96" s="171"/>
      <c r="E96" s="77"/>
      <c r="F96" s="171" t="s">
        <v>10</v>
      </c>
      <c r="G96" s="171"/>
      <c r="H96" s="171"/>
      <c r="I96" s="77"/>
      <c r="J96" s="171" t="s">
        <v>23</v>
      </c>
      <c r="K96" s="171"/>
      <c r="L96" s="171"/>
    </row>
    <row r="97" spans="1:12" ht="20.25" x14ac:dyDescent="0.2">
      <c r="A97">
        <v>1</v>
      </c>
      <c r="B97" s="72">
        <f ca="1">IF(ROWS(OFFSET('20-Overs'!J9,0,0,'BATTING - HALL OF FAME'!A97,1))&gt;C$94,"",(ROWS(OFFSET('20-Overs'!J9,0,0,'BATTING - HALL OF FAME'!A97,1))))</f>
        <v>1</v>
      </c>
      <c r="C97" s="67" t="str" cm="1">
        <f t="array" aca="1" ref="C97" ca="1">IF(D97="","",(INDEX('20-Overs'!$B$9:$B$103,_xlfn.AGGREGATE(15,6,(ROW(OFFSET('20-Overs'!$H$9,0,'BATTING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FAME'!D97),COUNTIF('BATTING - HALL OF FAME'!D$97:D97,'BATTING - HALL OF FAME'!D97)))))</f>
        <v>Danish</v>
      </c>
      <c r="D97" s="67">
        <f ca="1">IF((IF(B97="","",LARGE(OFFSET('20-Overs'!$H$9,0,'BATTING - HALL OF FAME'!C$95,$L$3,1),'BATTING - HALL OF FAME'!B97)))=0,"",IF(B97="","",LARGE(OFFSET('20-Overs'!$H$9,0,'BATTING - HALL OF FAME'!C$95,$L$3,1),'BATTING - HALL OF FAME'!B97)))</f>
        <v>7</v>
      </c>
      <c r="E97">
        <v>1</v>
      </c>
      <c r="F97" s="72">
        <f ca="1">IF(ROWS(OFFSET('20-Overs'!N9,0,0,'BATTING - HALL OF FAME'!E97,1))&gt;G$94,"",(ROWS(OFFSET('20-Overs'!N9,0,0,'BATTING - HALL OF FAME'!E97,1))))</f>
        <v>1</v>
      </c>
      <c r="G97" s="67" t="str" cm="1">
        <f t="array" aca="1" ref="G97" ca="1">IF(H97="","",(INDEX('20-Overs'!$B$9:$B$103,_xlfn.AGGREGATE(15,6,(ROW(OFFSET('20-Overs'!$H$9,0,'BATTING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FAME'!H97),COUNTIF('BATTING - HALL OF FAME'!H$97:H97,'BATTING - HALL OF FAME'!H97)))))</f>
        <v>Abdal</v>
      </c>
      <c r="H97" s="67">
        <f ca="1">IF((IF(F97="","",LARGE(OFFSET('20-Overs'!$H$9,0,'BATTING - HALL OF FAME'!G$95,$L$3,1),'BATTING - HALL OF FAME'!F97)))=0,"",IF(F97="","",LARGE(OFFSET('20-Overs'!$H$9,0,'BATTING - HALL OF FAME'!G$95,$L$3,1),'BATTING - HALL OF FAME'!F97)))</f>
        <v>106</v>
      </c>
      <c r="I97">
        <v>1</v>
      </c>
      <c r="J97" s="72">
        <f ca="1">IF(ROWS(OFFSET('20-Overs'!S9,0,0,'BATTING - HALL OF FAME'!I97,1))&gt;K$94,"",(ROWS(OFFSET('20-Overs'!S9,0,0,'BATTING - HALL OF FAME'!I97,1))))</f>
        <v>1</v>
      </c>
      <c r="K97" s="67" t="str" cm="1">
        <f t="array" aca="1" ref="K97" ca="1">IF(L97="","",(INDEX('20-Overs'!$B$9:$B$103,_xlfn.AGGREGATE(15,6,(ROW(OFFSET('20-Overs'!$H$9,0,'BATTING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FAME'!L97),COUNTIF('BATTING - HALL OF FAME'!L$97:L97,'BATTING - HALL OF FAME'!L97)))))</f>
        <v>Abdal</v>
      </c>
      <c r="L97" s="67">
        <f ca="1">IF((IF(J97="","",LARGE(OFFSET('20-Overs'!$H$9,0,'BATTING - HALL OF FAME'!K$95,$L$3,1),'BATTING - HALL OF FAME'!J97)))=0,"",IF(J97="","",LARGE(OFFSET('20-Overs'!$H$9,0,'BATTING - HALL OF FAME'!K$95,$L$3,1),'BATTING - HALL OF FAME'!J97)))</f>
        <v>4</v>
      </c>
    </row>
    <row r="98" spans="1:12" ht="20.25" x14ac:dyDescent="0.2">
      <c r="A98">
        <v>2</v>
      </c>
      <c r="B98" s="72">
        <f ca="1">IF(ROWS(OFFSET('20-Overs'!J10,0,0,'BATTING - HALL OF FAME'!A98,1))&gt;C$94,"",(ROWS(OFFSET('20-Overs'!J10,0,0,'BATTING - HALL OF FAME'!A98,1))))</f>
        <v>2</v>
      </c>
      <c r="C98" s="67" t="str" cm="1">
        <f t="array" aca="1" ref="C98" ca="1">IF(D98="","",(INDEX('20-Overs'!$B$9:$B$103,_xlfn.AGGREGATE(15,6,(ROW(OFFSET('20-Overs'!$H$9,0,'BATTING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FAME'!D98),COUNTIF('BATTING - HALL OF FAME'!D$97:D98,'BATTING - HALL OF FAME'!D98)))))</f>
        <v>Zain</v>
      </c>
      <c r="D98" s="67">
        <f ca="1">IF((IF(B98="","",LARGE(OFFSET('20-Overs'!$H$9,0,'BATTING - HALL OF FAME'!C$95,$L$3,1),'BATTING - HALL OF FAME'!B98)))=0,"",IF(B98="","",LARGE(OFFSET('20-Overs'!$H$9,0,'BATTING - HALL OF FAME'!C$95,$L$3,1),'BATTING - HALL OF FAME'!B98)))</f>
        <v>7</v>
      </c>
      <c r="E98">
        <v>2</v>
      </c>
      <c r="F98" s="72">
        <f ca="1">IF(ROWS(OFFSET('20-Overs'!N10,0,0,'BATTING - HALL OF FAME'!E98,1))&gt;G$94,"",(ROWS(OFFSET('20-Overs'!N10,0,0,'BATTING - HALL OF FAME'!E98,1))))</f>
        <v>2</v>
      </c>
      <c r="G98" s="67" t="str" cm="1">
        <f t="array" aca="1" ref="G98" ca="1">IF(H98="","",(INDEX('20-Overs'!$B$9:$B$103,_xlfn.AGGREGATE(15,6,(ROW(OFFSET('20-Overs'!$H$9,0,'BATTING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FAME'!H98),COUNTIF('BATTING - HALL OF FAME'!H$97:H98,'BATTING - HALL OF FAME'!H98)))))</f>
        <v>Ahmed</v>
      </c>
      <c r="H98" s="67">
        <f ca="1">IF((IF(F98="","",LARGE(OFFSET('20-Overs'!$H$9,0,'BATTING - HALL OF FAME'!G$95,$L$3,1),'BATTING - HALL OF FAME'!F98)))=0,"",IF(F98="","",LARGE(OFFSET('20-Overs'!$H$9,0,'BATTING - HALL OF FAME'!G$95,$L$3,1),'BATTING - HALL OF FAME'!F98)))</f>
        <v>105</v>
      </c>
      <c r="I98">
        <v>2</v>
      </c>
      <c r="J98" s="72">
        <f ca="1">IF(ROWS(OFFSET('20-Overs'!S10,0,0,'BATTING - HALL OF FAME'!I98,1))&gt;K$94,"",(ROWS(OFFSET('20-Overs'!S10,0,0,'BATTING - HALL OF FAME'!I98,1))))</f>
        <v>2</v>
      </c>
      <c r="K98" s="67" t="str" cm="1">
        <f t="array" aca="1" ref="K98" ca="1">IF(L98="","",(INDEX('20-Overs'!$B$9:$B$103,_xlfn.AGGREGATE(15,6,(ROW(OFFSET('20-Overs'!$H$9,0,'BATTING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FAME'!L98),COUNTIF('BATTING - HALL OF FAME'!L$97:L98,'BATTING - HALL OF FAME'!L98)))))</f>
        <v>Sumair</v>
      </c>
      <c r="L98" s="67">
        <f ca="1">IF((IF(J98="","",LARGE(OFFSET('20-Overs'!$H$9,0,'BATTING - HALL OF FAME'!K$95,$L$3,1),'BATTING - HALL OF FAME'!J98)))=0,"",IF(J98="","",LARGE(OFFSET('20-Overs'!$H$9,0,'BATTING - HALL OF FAME'!K$95,$L$3,1),'BATTING - HALL OF FAME'!J98)))</f>
        <v>3</v>
      </c>
    </row>
    <row r="99" spans="1:12" ht="20.25" x14ac:dyDescent="0.2">
      <c r="A99">
        <v>3</v>
      </c>
      <c r="B99" s="72">
        <f ca="1">IF(ROWS(OFFSET('20-Overs'!J11,0,0,'BATTING - HALL OF FAME'!A99,1))&gt;C$94,"",(ROWS(OFFSET('20-Overs'!J11,0,0,'BATTING - HALL OF FAME'!A99,1))))</f>
        <v>3</v>
      </c>
      <c r="C99" s="67" t="str" cm="1">
        <f t="array" aca="1" ref="C99" ca="1">IF(D99="","",(INDEX('20-Overs'!$B$9:$B$103,_xlfn.AGGREGATE(15,6,(ROW(OFFSET('20-Overs'!$H$9,0,'BATTING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FAME'!D99),COUNTIF('BATTING - HALL OF FAME'!D$97:D99,'BATTING - HALL OF FAME'!D99)))))</f>
        <v>M.Bilal Shaikh</v>
      </c>
      <c r="D99" s="67">
        <f ca="1">IF((IF(B99="","",LARGE(OFFSET('20-Overs'!$H$9,0,'BATTING - HALL OF FAME'!C$95,$L$3,1),'BATTING - HALL OF FAME'!B99)))=0,"",IF(B99="","",LARGE(OFFSET('20-Overs'!$H$9,0,'BATTING - HALL OF FAME'!C$95,$L$3,1),'BATTING - HALL OF FAME'!B99)))</f>
        <v>5</v>
      </c>
      <c r="E99">
        <v>3</v>
      </c>
      <c r="F99" s="72">
        <f ca="1">IF(ROWS(OFFSET('20-Overs'!N11,0,0,'BATTING - HALL OF FAME'!E99,1))&gt;G$94,"",(ROWS(OFFSET('20-Overs'!N11,0,0,'BATTING - HALL OF FAME'!E99,1))))</f>
        <v>3</v>
      </c>
      <c r="G99" s="67" t="str" cm="1">
        <f t="array" aca="1" ref="G99" ca="1">IF(H99="","",(INDEX('20-Overs'!$B$9:$B$103,_xlfn.AGGREGATE(15,6,(ROW(OFFSET('20-Overs'!$H$9,0,'BATTING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FAME'!H99),COUNTIF('BATTING - HALL OF FAME'!H$97:H99,'BATTING - HALL OF FAME'!H99)))))</f>
        <v>Danish</v>
      </c>
      <c r="H99" s="67">
        <f ca="1">IF((IF(F99="","",LARGE(OFFSET('20-Overs'!$H$9,0,'BATTING - HALL OF FAME'!G$95,$L$3,1),'BATTING - HALL OF FAME'!F99)))=0,"",IF(F99="","",LARGE(OFFSET('20-Overs'!$H$9,0,'BATTING - HALL OF FAME'!G$95,$L$3,1),'BATTING - HALL OF FAME'!F99)))</f>
        <v>96</v>
      </c>
      <c r="I99">
        <v>3</v>
      </c>
      <c r="J99" s="72">
        <f ca="1">IF(ROWS(OFFSET('20-Overs'!S11,0,0,'BATTING - HALL OF FAME'!I99,1))&gt;K$94,"",(ROWS(OFFSET('20-Overs'!S11,0,0,'BATTING - HALL OF FAME'!I99,1))))</f>
        <v>3</v>
      </c>
      <c r="K99" s="67" t="str" cm="1">
        <f t="array" aca="1" ref="K99" ca="1">IF(L99="","",(INDEX('20-Overs'!$B$9:$B$103,_xlfn.AGGREGATE(15,6,(ROW(OFFSET('20-Overs'!$H$9,0,'BATTING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FAME'!L99),COUNTIF('BATTING - HALL OF FAME'!L$97:L99,'BATTING - HALL OF FAME'!L99)))))</f>
        <v>Majid</v>
      </c>
      <c r="L99" s="67">
        <f ca="1">IF((IF(J99="","",LARGE(OFFSET('20-Overs'!$H$9,0,'BATTING - HALL OF FAME'!K$95,$L$3,1),'BATTING - HALL OF FAME'!J99)))=0,"",IF(J99="","",LARGE(OFFSET('20-Overs'!$H$9,0,'BATTING - HALL OF FAME'!K$95,$L$3,1),'BATTING - HALL OF FAME'!J99)))</f>
        <v>2</v>
      </c>
    </row>
    <row r="100" spans="1:12" ht="20.25" x14ac:dyDescent="0.2">
      <c r="A100">
        <v>4</v>
      </c>
      <c r="B100" s="72">
        <f ca="1">IF(ROWS(OFFSET('20-Overs'!J12,0,0,'BATTING - HALL OF FAME'!A100,1))&gt;C$94,"",(ROWS(OFFSET('20-Overs'!J12,0,0,'BATTING - HALL OF FAME'!A100,1))))</f>
        <v>4</v>
      </c>
      <c r="C100" s="67" t="str" cm="1">
        <f t="array" aca="1" ref="C100" ca="1">IF(D100="","",(INDEX('20-Overs'!$B$9:$B$103,_xlfn.AGGREGATE(15,6,(ROW(OFFSET('20-Overs'!$H$9,0,'BATTING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FAME'!D100),COUNTIF('BATTING - HALL OF FAME'!D$97:D100,'BATTING - HALL OF FAME'!D100)))))</f>
        <v>Nehal</v>
      </c>
      <c r="D100" s="67">
        <f ca="1">IF((IF(B100="","",LARGE(OFFSET('20-Overs'!$H$9,0,'BATTING - HALL OF FAME'!C$95,$L$3,1),'BATTING - HALL OF FAME'!B100)))=0,"",IF(B100="","",LARGE(OFFSET('20-Overs'!$H$9,0,'BATTING - HALL OF FAME'!C$95,$L$3,1),'BATTING - HALL OF FAME'!B100)))</f>
        <v>5</v>
      </c>
      <c r="E100">
        <v>4</v>
      </c>
      <c r="F100" s="72">
        <f ca="1">IF(ROWS(OFFSET('20-Overs'!N12,0,0,'BATTING - HALL OF FAME'!E100,1))&gt;G$94,"",(ROWS(OFFSET('20-Overs'!N12,0,0,'BATTING - HALL OF FAME'!E100,1))))</f>
        <v>4</v>
      </c>
      <c r="G100" s="67" t="str" cm="1">
        <f t="array" aca="1" ref="G100" ca="1">IF(H100="","",(INDEX('20-Overs'!$B$9:$B$103,_xlfn.AGGREGATE(15,6,(ROW(OFFSET('20-Overs'!$H$9,0,'BATTING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FAME'!H100),COUNTIF('BATTING - HALL OF FAME'!H$97:H100,'BATTING - HALL OF FAME'!H100)))))</f>
        <v>Majid</v>
      </c>
      <c r="H100" s="67">
        <f ca="1">IF((IF(F100="","",LARGE(OFFSET('20-Overs'!$H$9,0,'BATTING - HALL OF FAME'!G$95,$L$3,1),'BATTING - HALL OF FAME'!F100)))=0,"",IF(F100="","",LARGE(OFFSET('20-Overs'!$H$9,0,'BATTING - HALL OF FAME'!G$95,$L$3,1),'BATTING - HALL OF FAME'!F100)))</f>
        <v>80</v>
      </c>
      <c r="I100">
        <v>4</v>
      </c>
      <c r="J100" s="72">
        <f ca="1">IF(ROWS(OFFSET('20-Overs'!S12,0,0,'BATTING - HALL OF FAME'!I100,1))&gt;K$94,"",(ROWS(OFFSET('20-Overs'!S12,0,0,'BATTING - HALL OF FAME'!I100,1))))</f>
        <v>4</v>
      </c>
      <c r="K100" s="67" t="str" cm="1">
        <f t="array" aca="1" ref="K100" ca="1">IF(L100="","",(INDEX('20-Overs'!$B$9:$B$103,_xlfn.AGGREGATE(15,6,(ROW(OFFSET('20-Overs'!$H$9,0,'BATTING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FAME'!L100),COUNTIF('BATTING - HALL OF FAME'!L$97:L100,'BATTING - HALL OF FAME'!L100)))))</f>
        <v>Muzzamil</v>
      </c>
      <c r="L100" s="67">
        <f ca="1">IF((IF(J100="","",LARGE(OFFSET('20-Overs'!$H$9,0,'BATTING - HALL OF FAME'!K$95,$L$3,1),'BATTING - HALL OF FAME'!J100)))=0,"",IF(J100="","",LARGE(OFFSET('20-Overs'!$H$9,0,'BATTING - HALL OF FAME'!K$95,$L$3,1),'BATTING - HALL OF FAME'!J100)))</f>
        <v>2</v>
      </c>
    </row>
    <row r="101" spans="1:12" ht="20.25" x14ac:dyDescent="0.2">
      <c r="A101">
        <v>5</v>
      </c>
      <c r="B101" s="72">
        <f ca="1">IF(ROWS(OFFSET('20-Overs'!J13,0,0,'BATTING - HALL OF FAME'!A101,1))&gt;C$94,"",(ROWS(OFFSET('20-Overs'!J13,0,0,'BATTING - HALL OF FAME'!A101,1))))</f>
        <v>5</v>
      </c>
      <c r="C101" s="67" t="str" cm="1">
        <f t="array" aca="1" ref="C101" ca="1">IF(D101="","",(INDEX('20-Overs'!$B$9:$B$103,_xlfn.AGGREGATE(15,6,(ROW(OFFSET('20-Overs'!$H$9,0,'BATTING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FAME'!D101),COUNTIF('BATTING - HALL OF FAME'!D$97:D101,'BATTING - HALL OF FAME'!D101)))))</f>
        <v>Numair</v>
      </c>
      <c r="D101" s="67">
        <f ca="1">IF((IF(B101="","",LARGE(OFFSET('20-Overs'!$H$9,0,'BATTING - HALL OF FAME'!C$95,$L$3,1),'BATTING - HALL OF FAME'!B101)))=0,"",IF(B101="","",LARGE(OFFSET('20-Overs'!$H$9,0,'BATTING - HALL OF FAME'!C$95,$L$3,1),'BATTING - HALL OF FAME'!B101)))</f>
        <v>5</v>
      </c>
      <c r="E101">
        <v>5</v>
      </c>
      <c r="F101" s="72">
        <f ca="1">IF(ROWS(OFFSET('20-Overs'!N13,0,0,'BATTING - HALL OF FAME'!E101,1))&gt;G$94,"",(ROWS(OFFSET('20-Overs'!N13,0,0,'BATTING - HALL OF FAME'!E101,1))))</f>
        <v>5</v>
      </c>
      <c r="G101" s="67" t="str" cm="1">
        <f t="array" aca="1" ref="G101" ca="1">IF(H101="","",(INDEX('20-Overs'!$B$9:$B$103,_xlfn.AGGREGATE(15,6,(ROW(OFFSET('20-Overs'!$H$9,0,'BATTING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FAME'!H101),COUNTIF('BATTING - HALL OF FAME'!H$97:H101,'BATTING - HALL OF FAME'!H101)))))</f>
        <v>Sherjeel</v>
      </c>
      <c r="H101" s="67">
        <f ca="1">IF((IF(F101="","",LARGE(OFFSET('20-Overs'!$H$9,0,'BATTING - HALL OF FAME'!G$95,$L$3,1),'BATTING - HALL OF FAME'!F101)))=0,"",IF(F101="","",LARGE(OFFSET('20-Overs'!$H$9,0,'BATTING - HALL OF FAME'!G$95,$L$3,1),'BATTING - HALL OF FAME'!F101)))</f>
        <v>76</v>
      </c>
      <c r="I101">
        <v>5</v>
      </c>
      <c r="J101" s="72">
        <f ca="1">IF(ROWS(OFFSET('20-Overs'!S13,0,0,'BATTING - HALL OF FAME'!I101,1))&gt;K$94,"",(ROWS(OFFSET('20-Overs'!S13,0,0,'BATTING - HALL OF FAME'!I101,1))))</f>
        <v>5</v>
      </c>
      <c r="K101" s="67" t="str" cm="1">
        <f t="array" aca="1" ref="K101" ca="1">IF(L101="","",(INDEX('20-Overs'!$B$9:$B$103,_xlfn.AGGREGATE(15,6,(ROW(OFFSET('20-Overs'!$H$9,0,'BATTING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FAME'!L101),COUNTIF('BATTING - HALL OF FAME'!L$97:L101,'BATTING - HALL OF FAME'!L101)))))</f>
        <v>M.Bilal Shaikh</v>
      </c>
      <c r="L101" s="67">
        <f ca="1">IF((IF(J101="","",LARGE(OFFSET('20-Overs'!$H$9,0,'BATTING - HALL OF FAME'!K$95,$L$3,1),'BATTING - HALL OF FAME'!J101)))=0,"",IF(J101="","",LARGE(OFFSET('20-Overs'!$H$9,0,'BATTING - HALL OF FAME'!K$95,$L$3,1),'BATTING - HALL OF FAME'!J101)))</f>
        <v>1</v>
      </c>
    </row>
    <row r="102" spans="1:12" ht="20.25" x14ac:dyDescent="0.2">
      <c r="A102">
        <v>6</v>
      </c>
      <c r="B102" s="72">
        <f ca="1">IF(ROWS(OFFSET('20-Overs'!J14,0,0,'BATTING - HALL OF FAME'!A102,1))&gt;C$94,"",(ROWS(OFFSET('20-Overs'!J14,0,0,'BATTING - HALL OF FAME'!A102,1))))</f>
        <v>6</v>
      </c>
      <c r="C102" s="67" t="str" cm="1">
        <f t="array" aca="1" ref="C102" ca="1">IF(D102="","",(INDEX('20-Overs'!$B$9:$B$103,_xlfn.AGGREGATE(15,6,(ROW(OFFSET('20-Overs'!$H$9,0,'BATTING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FAME'!D102),COUNTIF('BATTING - HALL OF FAME'!D$97:D102,'BATTING - HALL OF FAME'!D102)))))</f>
        <v>Rehman</v>
      </c>
      <c r="D102" s="67">
        <f ca="1">IF((IF(B102="","",LARGE(OFFSET('20-Overs'!$H$9,0,'BATTING - HALL OF FAME'!C$95,$L$3,1),'BATTING - HALL OF FAME'!B102)))=0,"",IF(B102="","",LARGE(OFFSET('20-Overs'!$H$9,0,'BATTING - HALL OF FAME'!C$95,$L$3,1),'BATTING - HALL OF FAME'!B102)))</f>
        <v>5</v>
      </c>
      <c r="E102">
        <v>6</v>
      </c>
      <c r="F102" s="72">
        <f ca="1">IF(ROWS(OFFSET('20-Overs'!N14,0,0,'BATTING - HALL OF FAME'!E102,1))&gt;G$94,"",(ROWS(OFFSET('20-Overs'!N14,0,0,'BATTING - HALL OF FAME'!E102,1))))</f>
        <v>6</v>
      </c>
      <c r="G102" s="67" t="str" cm="1">
        <f t="array" aca="1" ref="G102" ca="1">IF(H102="","",(INDEX('20-Overs'!$B$9:$B$103,_xlfn.AGGREGATE(15,6,(ROW(OFFSET('20-Overs'!$H$9,0,'BATTING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FAME'!H102),COUNTIF('BATTING - HALL OF FAME'!H$97:H102,'BATTING - HALL OF FAME'!H102)))))</f>
        <v>Sumair</v>
      </c>
      <c r="H102" s="67">
        <f ca="1">IF((IF(F102="","",LARGE(OFFSET('20-Overs'!$H$9,0,'BATTING - HALL OF FAME'!G$95,$L$3,1),'BATTING - HALL OF FAME'!F102)))=0,"",IF(F102="","",LARGE(OFFSET('20-Overs'!$H$9,0,'BATTING - HALL OF FAME'!G$95,$L$3,1),'BATTING - HALL OF FAME'!F102)))</f>
        <v>71</v>
      </c>
      <c r="I102">
        <v>6</v>
      </c>
      <c r="J102" s="72">
        <f ca="1">IF(ROWS(OFFSET('20-Overs'!S14,0,0,'BATTING - HALL OF FAME'!I102,1))&gt;K$94,"",(ROWS(OFFSET('20-Overs'!S14,0,0,'BATTING - HALL OF FAME'!I102,1))))</f>
        <v>6</v>
      </c>
      <c r="K102" s="67" t="str" cm="1">
        <f t="array" aca="1" ref="K102" ca="1">IF(L102="","",(INDEX('20-Overs'!$B$9:$B$103,_xlfn.AGGREGATE(15,6,(ROW(OFFSET('20-Overs'!$H$9,0,'BATTING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FAME'!L102),COUNTIF('BATTING - HALL OF FAME'!L$97:L102,'BATTING - HALL OF FAME'!L102)))))</f>
        <v>Shahmeer</v>
      </c>
      <c r="L102" s="67">
        <f ca="1">IF((IF(J102="","",LARGE(OFFSET('20-Overs'!$H$9,0,'BATTING - HALL OF FAME'!K$95,$L$3,1),'BATTING - HALL OF FAME'!J102)))=0,"",IF(J102="","",LARGE(OFFSET('20-Overs'!$H$9,0,'BATTING - HALL OF FAME'!K$95,$L$3,1),'BATTING - HALL OF FAME'!J102)))</f>
        <v>1</v>
      </c>
    </row>
    <row r="103" spans="1:12" ht="20.25" x14ac:dyDescent="0.2">
      <c r="A103">
        <v>7</v>
      </c>
      <c r="B103" s="72">
        <f ca="1">IF(ROWS(OFFSET('20-Overs'!J15,0,0,'BATTING - HALL OF FAME'!A103,1))&gt;C$94,"",(ROWS(OFFSET('20-Overs'!J15,0,0,'BATTING - HALL OF FAME'!A103,1))))</f>
        <v>7</v>
      </c>
      <c r="C103" s="67" t="str" cm="1">
        <f t="array" aca="1" ref="C103" ca="1">IF(D103="","",(INDEX('20-Overs'!$B$9:$B$103,_xlfn.AGGREGATE(15,6,(ROW(OFFSET('20-Overs'!$H$9,0,'BATTING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FAME'!D103),COUNTIF('BATTING - HALL OF FAME'!D$97:D103,'BATTING - HALL OF FAME'!D103)))))</f>
        <v>Abdal</v>
      </c>
      <c r="D103" s="67">
        <f ca="1">IF((IF(B103="","",LARGE(OFFSET('20-Overs'!$H$9,0,'BATTING - HALL OF FAME'!C$95,$L$3,1),'BATTING - HALL OF FAME'!B103)))=0,"",IF(B103="","",LARGE(OFFSET('20-Overs'!$H$9,0,'BATTING - HALL OF FAME'!C$95,$L$3,1),'BATTING - HALL OF FAME'!B103)))</f>
        <v>4</v>
      </c>
      <c r="E103">
        <v>7</v>
      </c>
      <c r="F103" s="72">
        <f ca="1">IF(ROWS(OFFSET('20-Overs'!N15,0,0,'BATTING - HALL OF FAME'!E103,1))&gt;G$94,"",(ROWS(OFFSET('20-Overs'!N15,0,0,'BATTING - HALL OF FAME'!E103,1))))</f>
        <v>7</v>
      </c>
      <c r="G103" s="67" t="str" cm="1">
        <f t="array" aca="1" ref="G103" ca="1">IF(H103="","",(INDEX('20-Overs'!$B$9:$B$103,_xlfn.AGGREGATE(15,6,(ROW(OFFSET('20-Overs'!$H$9,0,'BATTING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FAME'!H103),COUNTIF('BATTING - HALL OF FAME'!H$97:H103,'BATTING - HALL OF FAME'!H103)))))</f>
        <v>Muzzamil</v>
      </c>
      <c r="H103" s="67">
        <f ca="1">IF((IF(F103="","",LARGE(OFFSET('20-Overs'!$H$9,0,'BATTING - HALL OF FAME'!G$95,$L$3,1),'BATTING - HALL OF FAME'!F103)))=0,"",IF(F103="","",LARGE(OFFSET('20-Overs'!$H$9,0,'BATTING - HALL OF FAME'!G$95,$L$3,1),'BATTING - HALL OF FAME'!F103)))</f>
        <v>63</v>
      </c>
      <c r="I103">
        <v>7</v>
      </c>
      <c r="J103" s="72">
        <f ca="1">IF(ROWS(OFFSET('20-Overs'!S15,0,0,'BATTING - HALL OF FAME'!I103,1))&gt;K$94,"",(ROWS(OFFSET('20-Overs'!S15,0,0,'BATTING - HALL OF FAME'!I103,1))))</f>
        <v>7</v>
      </c>
      <c r="K103" s="67" t="str" cm="1">
        <f t="array" aca="1" ref="K103" ca="1">IF(L103="","",(INDEX('20-Overs'!$B$9:$B$103,_xlfn.AGGREGATE(15,6,(ROW(OFFSET('20-Overs'!$H$9,0,'BATTING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FAME'!L103),COUNTIF('BATTING - HALL OF FAME'!L$97:L103,'BATTING - HALL OF FAME'!L103)))))</f>
        <v>Danish</v>
      </c>
      <c r="L103" s="67">
        <f ca="1">IF((IF(J103="","",LARGE(OFFSET('20-Overs'!$H$9,0,'BATTING - HALL OF FAME'!K$95,$L$3,1),'BATTING - HALL OF FAME'!J103)))=0,"",IF(J103="","",LARGE(OFFSET('20-Overs'!$H$9,0,'BATTING - HALL OF FAME'!K$95,$L$3,1),'BATTING - HALL OF FAME'!J103)))</f>
        <v>1</v>
      </c>
    </row>
    <row r="104" spans="1:12" ht="20.25" x14ac:dyDescent="0.2">
      <c r="A104">
        <v>8</v>
      </c>
      <c r="B104" s="72">
        <f ca="1">IF(ROWS(OFFSET('20-Overs'!J16,0,0,'BATTING - HALL OF FAME'!A104,1))&gt;C$94,"",(ROWS(OFFSET('20-Overs'!J16,0,0,'BATTING - HALL OF FAME'!A104,1))))</f>
        <v>8</v>
      </c>
      <c r="C104" s="67" t="str" cm="1">
        <f t="array" aca="1" ref="C104" ca="1">IF(D104="","",(INDEX('20-Overs'!$B$9:$B$103,_xlfn.AGGREGATE(15,6,(ROW(OFFSET('20-Overs'!$H$9,0,'BATTING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FAME'!D104),COUNTIF('BATTING - HALL OF FAME'!D$97:D104,'BATTING - HALL OF FAME'!D104)))))</f>
        <v>Taak</v>
      </c>
      <c r="D104" s="67">
        <f ca="1">IF((IF(B104="","",LARGE(OFFSET('20-Overs'!$H$9,0,'BATTING - HALL OF FAME'!C$95,$L$3,1),'BATTING - HALL OF FAME'!B104)))=0,"",IF(B104="","",LARGE(OFFSET('20-Overs'!$H$9,0,'BATTING - HALL OF FAME'!C$95,$L$3,1),'BATTING - HALL OF FAME'!B104)))</f>
        <v>4</v>
      </c>
      <c r="E104">
        <v>8</v>
      </c>
      <c r="F104" s="72">
        <f ca="1">IF(ROWS(OFFSET('20-Overs'!N16,0,0,'BATTING - HALL OF FAME'!E104,1))&gt;G$94,"",(ROWS(OFFSET('20-Overs'!N16,0,0,'BATTING - HALL OF FAME'!E104,1))))</f>
        <v>8</v>
      </c>
      <c r="G104" s="67" t="str" cm="1">
        <f t="array" aca="1" ref="G104" ca="1">IF(H104="","",(INDEX('20-Overs'!$B$9:$B$103,_xlfn.AGGREGATE(15,6,(ROW(OFFSET('20-Overs'!$H$9,0,'BATTING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FAME'!H104),COUNTIF('BATTING - HALL OF FAME'!H$97:H104,'BATTING - HALL OF FAME'!H104)))))</f>
        <v>Shahmeer</v>
      </c>
      <c r="H104" s="67">
        <f ca="1">IF((IF(F104="","",LARGE(OFFSET('20-Overs'!$H$9,0,'BATTING - HALL OF FAME'!G$95,$L$3,1),'BATTING - HALL OF FAME'!F104)))=0,"",IF(F104="","",LARGE(OFFSET('20-Overs'!$H$9,0,'BATTING - HALL OF FAME'!G$95,$L$3,1),'BATTING - HALL OF FAME'!F104)))</f>
        <v>62</v>
      </c>
      <c r="I104">
        <v>8</v>
      </c>
      <c r="J104" s="72">
        <f ca="1">IF(ROWS(OFFSET('20-Overs'!S16,0,0,'BATTING - HALL OF FAME'!I104,1))&gt;K$94,"",(ROWS(OFFSET('20-Overs'!S16,0,0,'BATTING - HALL OF FAME'!I104,1))))</f>
        <v>8</v>
      </c>
      <c r="K104" s="67" t="str" cm="1">
        <f t="array" aca="1" ref="K104" ca="1">IF(L104="","",(INDEX('20-Overs'!$B$9:$B$103,_xlfn.AGGREGATE(15,6,(ROW(OFFSET('20-Overs'!$H$9,0,'BATTING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FAME'!L104),COUNTIF('BATTING - HALL OF FAME'!L$97:L104,'BATTING - HALL OF FAME'!L104)))))</f>
        <v>Ahmed</v>
      </c>
      <c r="L104" s="67">
        <f ca="1">IF((IF(J104="","",LARGE(OFFSET('20-Overs'!$H$9,0,'BATTING - HALL OF FAME'!K$95,$L$3,1),'BATTING - HALL OF FAME'!J104)))=0,"",IF(J104="","",LARGE(OFFSET('20-Overs'!$H$9,0,'BATTING - HALL OF FAME'!K$95,$L$3,1),'BATTING - HALL OF FAME'!J104)))</f>
        <v>1</v>
      </c>
    </row>
    <row r="105" spans="1:12" ht="20.25" x14ac:dyDescent="0.2">
      <c r="A105">
        <v>9</v>
      </c>
      <c r="B105" s="72">
        <f ca="1">IF(ROWS(OFFSET('20-Overs'!J17,0,0,'BATTING - HALL OF FAME'!A105,1))&gt;C$94,"",(ROWS(OFFSET('20-Overs'!J17,0,0,'BATTING - HALL OF FAME'!A105,1))))</f>
        <v>9</v>
      </c>
      <c r="C105" s="67" t="str" cm="1">
        <f t="array" aca="1" ref="C105" ca="1">IF(D105="","",(INDEX('20-Overs'!$B$9:$B$103,_xlfn.AGGREGATE(15,6,(ROW(OFFSET('20-Overs'!$H$9,0,'BATTING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FAME'!D105),COUNTIF('BATTING - HALL OF FAME'!D$97:D105,'BATTING - HALL OF FAME'!D105)))))</f>
        <v>Huzaifa</v>
      </c>
      <c r="D105" s="67">
        <f ca="1">IF((IF(B105="","",LARGE(OFFSET('20-Overs'!$H$9,0,'BATTING - HALL OF FAME'!C$95,$L$3,1),'BATTING - HALL OF FAME'!B105)))=0,"",IF(B105="","",LARGE(OFFSET('20-Overs'!$H$9,0,'BATTING - HALL OF FAME'!C$95,$L$3,1),'BATTING - HALL OF FAME'!B105)))</f>
        <v>3</v>
      </c>
      <c r="E105">
        <v>9</v>
      </c>
      <c r="F105" s="72">
        <f ca="1">IF(ROWS(OFFSET('20-Overs'!N17,0,0,'BATTING - HALL OF FAME'!E105,1))&gt;G$94,"",(ROWS(OFFSET('20-Overs'!N17,0,0,'BATTING - HALL OF FAME'!E105,1))))</f>
        <v>9</v>
      </c>
      <c r="G105" s="67" t="str" cm="1">
        <f t="array" aca="1" ref="G105" ca="1">IF(H105="","",(INDEX('20-Overs'!$B$9:$B$103,_xlfn.AGGREGATE(15,6,(ROW(OFFSET('20-Overs'!$H$9,0,'BATTING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FAME'!H105),COUNTIF('BATTING - HALL OF FAME'!H$97:H105,'BATTING - HALL OF FAME'!H105)))))</f>
        <v>M.Bilal Shaikh</v>
      </c>
      <c r="H105" s="67">
        <f ca="1">IF((IF(F105="","",LARGE(OFFSET('20-Overs'!$H$9,0,'BATTING - HALL OF FAME'!G$95,$L$3,1),'BATTING - HALL OF FAME'!F105)))=0,"",IF(F105="","",LARGE(OFFSET('20-Overs'!$H$9,0,'BATTING - HALL OF FAME'!G$95,$L$3,1),'BATTING - HALL OF FAME'!F105)))</f>
        <v>52</v>
      </c>
      <c r="I105">
        <v>9</v>
      </c>
      <c r="J105" s="72">
        <f ca="1">IF(ROWS(OFFSET('20-Overs'!S17,0,0,'BATTING - HALL OF FAME'!I105,1))&gt;K$94,"",(ROWS(OFFSET('20-Overs'!S17,0,0,'BATTING - HALL OF FAME'!I105,1))))</f>
        <v>9</v>
      </c>
      <c r="K105" s="67" t="str" cm="1">
        <f t="array" aca="1" ref="K105" ca="1">IF(L105="","",(INDEX('20-Overs'!$B$9:$B$103,_xlfn.AGGREGATE(15,6,(ROW(OFFSET('20-Overs'!$H$9,0,'BATTING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FAME'!L105),COUNTIF('BATTING - HALL OF FAME'!L$97:L105,'BATTING - HALL OF FAME'!L105)))))</f>
        <v>Sherjeel</v>
      </c>
      <c r="L105" s="67">
        <f ca="1">IF((IF(J105="","",LARGE(OFFSET('20-Overs'!$H$9,0,'BATTING - HALL OF FAME'!K$95,$L$3,1),'BATTING - HALL OF FAME'!J105)))=0,"",IF(J105="","",LARGE(OFFSET('20-Overs'!$H$9,0,'BATTING - HALL OF FAME'!K$95,$L$3,1),'BATTING - HALL OF FAME'!J105)))</f>
        <v>1</v>
      </c>
    </row>
    <row r="106" spans="1:12" ht="20.25" x14ac:dyDescent="0.2">
      <c r="A106">
        <v>10</v>
      </c>
      <c r="B106" s="72">
        <f ca="1">IF(ROWS(OFFSET('20-Overs'!J18,0,0,'BATTING - HALL OF FAME'!A106,1))&gt;C$94,"",(ROWS(OFFSET('20-Overs'!J18,0,0,'BATTING - HALL OF FAME'!A106,1))))</f>
        <v>10</v>
      </c>
      <c r="C106" s="67" t="str" cm="1">
        <f t="array" aca="1" ref="C106" ca="1">IF(D106="","",(INDEX('20-Overs'!$B$9:$B$103,_xlfn.AGGREGATE(15,6,(ROW(OFFSET('20-Overs'!$H$9,0,'BATTING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FAME'!D106),COUNTIF('BATTING - HALL OF FAME'!D$97:D106,'BATTING - HALL OF FAME'!D106)))))</f>
        <v>Bilal Mali</v>
      </c>
      <c r="D106" s="67">
        <f ca="1">IF((IF(B106="","",LARGE(OFFSET('20-Overs'!$H$9,0,'BATTING - HALL OF FAME'!C$95,$L$3,1),'BATTING - HALL OF FAME'!B106)))=0,"",IF(B106="","",LARGE(OFFSET('20-Overs'!$H$9,0,'BATTING - HALL OF FAME'!C$95,$L$3,1),'BATTING - HALL OF FAME'!B106)))</f>
        <v>3</v>
      </c>
      <c r="E106">
        <v>10</v>
      </c>
      <c r="F106" s="72">
        <f ca="1">IF(ROWS(OFFSET('20-Overs'!N18,0,0,'BATTING - HALL OF FAME'!E106,1))&gt;G$94,"",(ROWS(OFFSET('20-Overs'!N18,0,0,'BATTING - HALL OF FAME'!E106,1))))</f>
        <v>10</v>
      </c>
      <c r="G106" s="67" t="str" cm="1">
        <f t="array" aca="1" ref="G106" ca="1">IF(H106="","",(INDEX('20-Overs'!$B$9:$B$103,_xlfn.AGGREGATE(15,6,(ROW(OFFSET('20-Overs'!$H$9,0,'BATTING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FAME'!H106),COUNTIF('BATTING - HALL OF FAME'!H$97:H106,'BATTING - HALL OF FAME'!H106)))))</f>
        <v>Sufyan</v>
      </c>
      <c r="H106" s="67">
        <f ca="1">IF((IF(F106="","",LARGE(OFFSET('20-Overs'!$H$9,0,'BATTING - HALL OF FAME'!G$95,$L$3,1),'BATTING - HALL OF FAME'!F106)))=0,"",IF(F106="","",LARGE(OFFSET('20-Overs'!$H$9,0,'BATTING - HALL OF FAME'!G$95,$L$3,1),'BATTING - HALL OF FAME'!F106)))</f>
        <v>47</v>
      </c>
      <c r="I106">
        <v>10</v>
      </c>
      <c r="J106" s="72">
        <f ca="1">IF(ROWS(OFFSET('20-Overs'!S18,0,0,'BATTING - HALL OF FAME'!I106,1))&gt;K$94,"",(ROWS(OFFSET('20-Overs'!S18,0,0,'BATTING - HALL OF FAME'!I106,1))))</f>
        <v>10</v>
      </c>
      <c r="K106" s="67" t="str" cm="1">
        <f t="array" aca="1" ref="K106" ca="1">IF(L106="","",(INDEX('20-Overs'!$B$9:$B$103,_xlfn.AGGREGATE(15,6,(ROW(OFFSET('20-Overs'!$H$9,0,'BATTING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FAME'!L106),COUNTIF('BATTING - HALL OF FAME'!L$97:L106,'BATTING - HALL OF FAME'!L106)))))</f>
        <v/>
      </c>
      <c r="L106" s="67" t="str">
        <f ca="1">IF((IF(J106="","",LARGE(OFFSET('20-Overs'!$H$9,0,'BATTING - HALL OF FAME'!K$95,$L$3,1),'BATTING - HALL OF FAME'!J106)))=0,"",IF(J106="","",LARGE(OFFSET('20-Overs'!$H$9,0,'BATTING - HALL OF FAME'!K$95,$L$3,1),'BATTING - HALL OF FAME'!J106)))</f>
        <v/>
      </c>
    </row>
    <row r="107" spans="1:12" ht="20.25" x14ac:dyDescent="0.2">
      <c r="A107">
        <v>11</v>
      </c>
      <c r="B107" s="72">
        <f ca="1">IF(ROWS(OFFSET('20-Overs'!J19,0,0,'BATTING - HALL OF FAME'!A107,1))&gt;C$94,"",(ROWS(OFFSET('20-Overs'!J19,0,0,'BATTING - HALL OF FAME'!A107,1))))</f>
        <v>11</v>
      </c>
      <c r="C107" s="67" t="str" cm="1">
        <f t="array" aca="1" ref="C107" ca="1">IF(D107="","",(INDEX('20-Overs'!$B$9:$B$103,_xlfn.AGGREGATE(15,6,(ROW(OFFSET('20-Overs'!$H$9,0,'BATTING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FAME'!D107),COUNTIF('BATTING - HALL OF FAME'!D$97:D107,'BATTING - HALL OF FAME'!D107)))))</f>
        <v>Shahmeer</v>
      </c>
      <c r="D107" s="67">
        <f ca="1">IF((IF(B107="","",LARGE(OFFSET('20-Overs'!$H$9,0,'BATTING - HALL OF FAME'!C$95,$L$3,1),'BATTING - HALL OF FAME'!B107)))=0,"",IF(B107="","",LARGE(OFFSET('20-Overs'!$H$9,0,'BATTING - HALL OF FAME'!C$95,$L$3,1),'BATTING - HALL OF FAME'!B107)))</f>
        <v>2</v>
      </c>
      <c r="E107">
        <v>11</v>
      </c>
      <c r="F107" s="72">
        <f ca="1">IF(ROWS(OFFSET('20-Overs'!N19,0,0,'BATTING - HALL OF FAME'!E107,1))&gt;G$94,"",(ROWS(OFFSET('20-Overs'!N19,0,0,'BATTING - HALL OF FAME'!E107,1))))</f>
        <v>11</v>
      </c>
      <c r="G107" s="67" t="str" cm="1">
        <f t="array" aca="1" ref="G107" ca="1">IF(H107="","",(INDEX('20-Overs'!$B$9:$B$103,_xlfn.AGGREGATE(15,6,(ROW(OFFSET('20-Overs'!$H$9,0,'BATTING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FAME'!H107),COUNTIF('BATTING - HALL OF FAME'!H$97:H107,'BATTING - HALL OF FAME'!H107)))))</f>
        <v>Numair</v>
      </c>
      <c r="H107" s="67">
        <f ca="1">IF((IF(F107="","",LARGE(OFFSET('20-Overs'!$H$9,0,'BATTING - HALL OF FAME'!G$95,$L$3,1),'BATTING - HALL OF FAME'!F107)))=0,"",IF(F107="","",LARGE(OFFSET('20-Overs'!$H$9,0,'BATTING - HALL OF FAME'!G$95,$L$3,1),'BATTING - HALL OF FAME'!F107)))</f>
        <v>45</v>
      </c>
      <c r="I107">
        <v>11</v>
      </c>
      <c r="J107" s="72">
        <f ca="1">IF(ROWS(OFFSET('20-Overs'!S19,0,0,'BATTING - HALL OF FAME'!I107,1))&gt;K$94,"",(ROWS(OFFSET('20-Overs'!S19,0,0,'BATTING - HALL OF FAME'!I107,1))))</f>
        <v>11</v>
      </c>
      <c r="K107" s="67" t="str" cm="1">
        <f t="array" aca="1" ref="K107" ca="1">IF(L107="","",(INDEX('20-Overs'!$B$9:$B$103,_xlfn.AGGREGATE(15,6,(ROW(OFFSET('20-Overs'!$H$9,0,'BATTING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FAME'!L107),COUNTIF('BATTING - HALL OF FAME'!L$97:L107,'BATTING - HALL OF FAME'!L107)))))</f>
        <v/>
      </c>
      <c r="L107" s="67" t="str">
        <f ca="1">IF((IF(J107="","",LARGE(OFFSET('20-Overs'!$H$9,0,'BATTING - HALL OF FAME'!K$95,$L$3,1),'BATTING - HALL OF FAME'!J107)))=0,"",IF(J107="","",LARGE(OFFSET('20-Overs'!$H$9,0,'BATTING - HALL OF FAME'!K$95,$L$3,1),'BATTING - HALL OF FAME'!J107)))</f>
        <v/>
      </c>
    </row>
    <row r="108" spans="1:12" ht="20.25" x14ac:dyDescent="0.2">
      <c r="A108">
        <v>12</v>
      </c>
      <c r="B108" s="72">
        <f ca="1">IF(ROWS(OFFSET('20-Overs'!J20,0,0,'BATTING - HALL OF FAME'!A108,1))&gt;C$94,"",(ROWS(OFFSET('20-Overs'!J20,0,0,'BATTING - HALL OF FAME'!A108,1))))</f>
        <v>12</v>
      </c>
      <c r="C108" s="67" t="str" cm="1">
        <f t="array" aca="1" ref="C108" ca="1">IF(D108="","",(INDEX('20-Overs'!$B$9:$B$103,_xlfn.AGGREGATE(15,6,(ROW(OFFSET('20-Overs'!$H$9,0,'BATTING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FAME'!D108),COUNTIF('BATTING - HALL OF FAME'!D$97:D108,'BATTING - HALL OF FAME'!D108)))))</f>
        <v>Asfand</v>
      </c>
      <c r="D108" s="67">
        <f ca="1">IF((IF(B108="","",LARGE(OFFSET('20-Overs'!$H$9,0,'BATTING - HALL OF FAME'!C$95,$L$3,1),'BATTING - HALL OF FAME'!B108)))=0,"",IF(B108="","",LARGE(OFFSET('20-Overs'!$H$9,0,'BATTING - HALL OF FAME'!C$95,$L$3,1),'BATTING - HALL OF FAME'!B108)))</f>
        <v>2</v>
      </c>
      <c r="E108">
        <v>12</v>
      </c>
      <c r="F108" s="72">
        <f ca="1">IF(ROWS(OFFSET('20-Overs'!N20,0,0,'BATTING - HALL OF FAME'!E108,1))&gt;G$94,"",(ROWS(OFFSET('20-Overs'!N20,0,0,'BATTING - HALL OF FAME'!E108,1))))</f>
        <v>12</v>
      </c>
      <c r="G108" s="67" t="str" cm="1">
        <f t="array" aca="1" ref="G108" ca="1">IF(H108="","",(INDEX('20-Overs'!$B$9:$B$103,_xlfn.AGGREGATE(15,6,(ROW(OFFSET('20-Overs'!$H$9,0,'BATTING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FAME'!H108),COUNTIF('BATTING - HALL OF FAME'!H$97:H108,'BATTING - HALL OF FAME'!H108)))))</f>
        <v>Sameer</v>
      </c>
      <c r="H108" s="67">
        <f ca="1">IF((IF(F108="","",LARGE(OFFSET('20-Overs'!$H$9,0,'BATTING - HALL OF FAME'!G$95,$L$3,1),'BATTING - HALL OF FAME'!F108)))=0,"",IF(F108="","",LARGE(OFFSET('20-Overs'!$H$9,0,'BATTING - HALL OF FAME'!G$95,$L$3,1),'BATTING - HALL OF FAME'!F108)))</f>
        <v>39</v>
      </c>
      <c r="I108">
        <v>12</v>
      </c>
      <c r="J108" s="72">
        <f ca="1">IF(ROWS(OFFSET('20-Overs'!S20,0,0,'BATTING - HALL OF FAME'!I108,1))&gt;K$94,"",(ROWS(OFFSET('20-Overs'!S20,0,0,'BATTING - HALL OF FAME'!I108,1))))</f>
        <v>12</v>
      </c>
      <c r="K108" s="67" t="str" cm="1">
        <f t="array" aca="1" ref="K108" ca="1">IF(L108="","",(INDEX('20-Overs'!$B$9:$B$103,_xlfn.AGGREGATE(15,6,(ROW(OFFSET('20-Overs'!$H$9,0,'BATTING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FAME'!L108),COUNTIF('BATTING - HALL OF FAME'!L$97:L108,'BATTING - HALL OF FAME'!L108)))))</f>
        <v/>
      </c>
      <c r="L108" s="67" t="str">
        <f ca="1">IF((IF(J108="","",LARGE(OFFSET('20-Overs'!$H$9,0,'BATTING - HALL OF FAME'!K$95,$L$3,1),'BATTING - HALL OF FAME'!J108)))=0,"",IF(J108="","",LARGE(OFFSET('20-Overs'!$H$9,0,'BATTING - HALL OF FAME'!K$95,$L$3,1),'BATTING - HALL OF FAME'!J108)))</f>
        <v/>
      </c>
    </row>
    <row r="109" spans="1:12" ht="20.25" x14ac:dyDescent="0.2">
      <c r="A109">
        <v>13</v>
      </c>
      <c r="B109" s="72">
        <f ca="1">IF(ROWS(OFFSET('20-Overs'!J21,0,0,'BATTING - HALL OF FAME'!A109,1))&gt;C$94,"",(ROWS(OFFSET('20-Overs'!J21,0,0,'BATTING - HALL OF FAME'!A109,1))))</f>
        <v>13</v>
      </c>
      <c r="C109" s="67" t="str" cm="1">
        <f t="array" aca="1" ref="C109" ca="1">IF(D109="","",(INDEX('20-Overs'!$B$9:$B$103,_xlfn.AGGREGATE(15,6,(ROW(OFFSET('20-Overs'!$H$9,0,'BATTING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FAME'!D109),COUNTIF('BATTING - HALL OF FAME'!D$97:D109,'BATTING - HALL OF FAME'!D109)))))</f>
        <v>M. Patel</v>
      </c>
      <c r="D109" s="67">
        <f ca="1">IF((IF(B109="","",LARGE(OFFSET('20-Overs'!$H$9,0,'BATTING - HALL OF FAME'!C$95,$L$3,1),'BATTING - HALL OF FAME'!B109)))=0,"",IF(B109="","",LARGE(OFFSET('20-Overs'!$H$9,0,'BATTING - HALL OF FAME'!C$95,$L$3,1),'BATTING - HALL OF FAME'!B109)))</f>
        <v>2</v>
      </c>
      <c r="E109">
        <v>13</v>
      </c>
      <c r="F109" s="72">
        <f ca="1">IF(ROWS(OFFSET('20-Overs'!N21,0,0,'BATTING - HALL OF FAME'!E109,1))&gt;G$94,"",(ROWS(OFFSET('20-Overs'!N21,0,0,'BATTING - HALL OF FAME'!E109,1))))</f>
        <v>13</v>
      </c>
      <c r="G109" s="67" t="str" cm="1">
        <f t="array" aca="1" ref="G109" ca="1">IF(H109="","",(INDEX('20-Overs'!$B$9:$B$103,_xlfn.AGGREGATE(15,6,(ROW(OFFSET('20-Overs'!$H$9,0,'BATTING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FAME'!H109),COUNTIF('BATTING - HALL OF FAME'!H$97:H109,'BATTING - HALL OF FAME'!H109)))))</f>
        <v>Bilal Mali</v>
      </c>
      <c r="H109" s="67">
        <f ca="1">IF((IF(F109="","",LARGE(OFFSET('20-Overs'!$H$9,0,'BATTING - HALL OF FAME'!G$95,$L$3,1),'BATTING - HALL OF FAME'!F109)))=0,"",IF(F109="","",LARGE(OFFSET('20-Overs'!$H$9,0,'BATTING - HALL OF FAME'!G$95,$L$3,1),'BATTING - HALL OF FAME'!F109)))</f>
        <v>38</v>
      </c>
      <c r="I109">
        <v>13</v>
      </c>
      <c r="J109" s="72">
        <f ca="1">IF(ROWS(OFFSET('20-Overs'!S21,0,0,'BATTING - HALL OF FAME'!I109,1))&gt;K$94,"",(ROWS(OFFSET('20-Overs'!S21,0,0,'BATTING - HALL OF FAME'!I109,1))))</f>
        <v>13</v>
      </c>
      <c r="K109" s="67" t="str" cm="1">
        <f t="array" aca="1" ref="K109" ca="1">IF(L109="","",(INDEX('20-Overs'!$B$9:$B$103,_xlfn.AGGREGATE(15,6,(ROW(OFFSET('20-Overs'!$H$9,0,'BATTING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FAME'!L109),COUNTIF('BATTING - HALL OF FAME'!L$97:L109,'BATTING - HALL OF FAME'!L109)))))</f>
        <v/>
      </c>
      <c r="L109" s="67" t="str">
        <f ca="1">IF((IF(J109="","",LARGE(OFFSET('20-Overs'!$H$9,0,'BATTING - HALL OF FAME'!K$95,$L$3,1),'BATTING - HALL OF FAME'!J109)))=0,"",IF(J109="","",LARGE(OFFSET('20-Overs'!$H$9,0,'BATTING - HALL OF FAME'!K$95,$L$3,1),'BATTING - HALL OF FAME'!J109)))</f>
        <v/>
      </c>
    </row>
    <row r="110" spans="1:12" ht="20.25" x14ac:dyDescent="0.2">
      <c r="A110">
        <v>14</v>
      </c>
      <c r="B110" s="72">
        <f ca="1">IF(ROWS(OFFSET('20-Overs'!J22,0,0,'BATTING - HALL OF FAME'!A110,1))&gt;C$94,"",(ROWS(OFFSET('20-Overs'!J22,0,0,'BATTING - HALL OF FAME'!A110,1))))</f>
        <v>14</v>
      </c>
      <c r="C110" s="67" t="str" cm="1">
        <f t="array" aca="1" ref="C110" ca="1">IF(D110="","",(INDEX('20-Overs'!$B$9:$B$103,_xlfn.AGGREGATE(15,6,(ROW(OFFSET('20-Overs'!$H$9,0,'BATTING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FAME'!D110),COUNTIF('BATTING - HALL OF FAME'!D$97:D110,'BATTING - HALL OF FAME'!D110)))))</f>
        <v>Bilal Mulla</v>
      </c>
      <c r="D110" s="67">
        <f ca="1">IF((IF(B110="","",LARGE(OFFSET('20-Overs'!$H$9,0,'BATTING - HALL OF FAME'!C$95,$L$3,1),'BATTING - HALL OF FAME'!B110)))=0,"",IF(B110="","",LARGE(OFFSET('20-Overs'!$H$9,0,'BATTING - HALL OF FAME'!C$95,$L$3,1),'BATTING - HALL OF FAME'!B110)))</f>
        <v>2</v>
      </c>
      <c r="E110">
        <v>14</v>
      </c>
      <c r="F110" s="72">
        <f ca="1">IF(ROWS(OFFSET('20-Overs'!N22,0,0,'BATTING - HALL OF FAME'!E110,1))&gt;G$94,"",(ROWS(OFFSET('20-Overs'!N22,0,0,'BATTING - HALL OF FAME'!E110,1))))</f>
        <v>14</v>
      </c>
      <c r="G110" s="67" t="str" cm="1">
        <f t="array" aca="1" ref="G110" ca="1">IF(H110="","",(INDEX('20-Overs'!$B$9:$B$103,_xlfn.AGGREGATE(15,6,(ROW(OFFSET('20-Overs'!$H$9,0,'BATTING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FAME'!H110),COUNTIF('BATTING - HALL OF FAME'!H$97:H110,'BATTING - HALL OF FAME'!H110)))))</f>
        <v>Hassaan</v>
      </c>
      <c r="H110" s="67">
        <f ca="1">IF((IF(F110="","",LARGE(OFFSET('20-Overs'!$H$9,0,'BATTING - HALL OF FAME'!G$95,$L$3,1),'BATTING - HALL OF FAME'!F110)))=0,"",IF(F110="","",LARGE(OFFSET('20-Overs'!$H$9,0,'BATTING - HALL OF FAME'!G$95,$L$3,1),'BATTING - HALL OF FAME'!F110)))</f>
        <v>35</v>
      </c>
      <c r="I110">
        <v>14</v>
      </c>
      <c r="J110" s="72">
        <f ca="1">IF(ROWS(OFFSET('20-Overs'!S22,0,0,'BATTING - HALL OF FAME'!I110,1))&gt;K$94,"",(ROWS(OFFSET('20-Overs'!S22,0,0,'BATTING - HALL OF FAME'!I110,1))))</f>
        <v>14</v>
      </c>
      <c r="K110" s="67" t="str" cm="1">
        <f t="array" aca="1" ref="K110" ca="1">IF(L110="","",(INDEX('20-Overs'!$B$9:$B$103,_xlfn.AGGREGATE(15,6,(ROW(OFFSET('20-Overs'!$H$9,0,'BATTING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FAME'!L110),COUNTIF('BATTING - HALL OF FAME'!L$97:L110,'BATTING - HALL OF FAME'!L110)))))</f>
        <v/>
      </c>
      <c r="L110" s="67" t="str">
        <f ca="1">IF((IF(J110="","",LARGE(OFFSET('20-Overs'!$H$9,0,'BATTING - HALL OF FAME'!K$95,$L$3,1),'BATTING - HALL OF FAME'!J110)))=0,"",IF(J110="","",LARGE(OFFSET('20-Overs'!$H$9,0,'BATTING - HALL OF FAME'!K$95,$L$3,1),'BATTING - HALL OF FAME'!J110)))</f>
        <v/>
      </c>
    </row>
    <row r="111" spans="1:12" ht="20.25" x14ac:dyDescent="0.2">
      <c r="A111">
        <v>15</v>
      </c>
      <c r="B111" s="72">
        <f ca="1">IF(ROWS(OFFSET('20-Overs'!J23,0,0,'BATTING - HALL OF FAME'!A111,1))&gt;C$94,"",(ROWS(OFFSET('20-Overs'!J23,0,0,'BATTING - HALL OF FAME'!A111,1))))</f>
        <v>15</v>
      </c>
      <c r="C111" s="67" t="str" cm="1">
        <f t="array" aca="1" ref="C111" ca="1">IF(D111="","",(INDEX('20-Overs'!$B$9:$B$103,_xlfn.AGGREGATE(15,6,(ROW(OFFSET('20-Overs'!$H$9,0,'BATTING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FAME'!D111),COUNTIF('BATTING - HALL OF FAME'!D$97:D111,'BATTING - HALL OF FAME'!D111)))))</f>
        <v>Ahmed</v>
      </c>
      <c r="D111" s="67">
        <f ca="1">IF((IF(B111="","",LARGE(OFFSET('20-Overs'!$H$9,0,'BATTING - HALL OF FAME'!C$95,$L$3,1),'BATTING - HALL OF FAME'!B111)))=0,"",IF(B111="","",LARGE(OFFSET('20-Overs'!$H$9,0,'BATTING - HALL OF FAME'!C$95,$L$3,1),'BATTING - HALL OF FAME'!B111)))</f>
        <v>2</v>
      </c>
      <c r="E111">
        <v>15</v>
      </c>
      <c r="F111" s="72">
        <f ca="1">IF(ROWS(OFFSET('20-Overs'!N23,0,0,'BATTING - HALL OF FAME'!E111,1))&gt;G$94,"",(ROWS(OFFSET('20-Overs'!N23,0,0,'BATTING - HALL OF FAME'!E111,1))))</f>
        <v>15</v>
      </c>
      <c r="G111" s="67" t="str" cm="1">
        <f t="array" aca="1" ref="G111" ca="1">IF(H111="","",(INDEX('20-Overs'!$B$9:$B$103,_xlfn.AGGREGATE(15,6,(ROW(OFFSET('20-Overs'!$H$9,0,'BATTING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FAME'!H111),COUNTIF('BATTING - HALL OF FAME'!H$97:H111,'BATTING - HALL OF FAME'!H111)))))</f>
        <v>Taak</v>
      </c>
      <c r="H111" s="67">
        <f ca="1">IF((IF(F111="","",LARGE(OFFSET('20-Overs'!$H$9,0,'BATTING - HALL OF FAME'!G$95,$L$3,1),'BATTING - HALL OF FAME'!F111)))=0,"",IF(F111="","",LARGE(OFFSET('20-Overs'!$H$9,0,'BATTING - HALL OF FAME'!G$95,$L$3,1),'BATTING - HALL OF FAME'!F111)))</f>
        <v>35</v>
      </c>
      <c r="I111">
        <v>15</v>
      </c>
      <c r="J111" s="72">
        <f ca="1">IF(ROWS(OFFSET('20-Overs'!S23,0,0,'BATTING - HALL OF FAME'!I111,1))&gt;K$94,"",(ROWS(OFFSET('20-Overs'!S23,0,0,'BATTING - HALL OF FAME'!I111,1))))</f>
        <v>15</v>
      </c>
      <c r="K111" s="67" t="str" cm="1">
        <f t="array" aca="1" ref="K111" ca="1">IF(L111="","",(INDEX('20-Overs'!$B$9:$B$103,_xlfn.AGGREGATE(15,6,(ROW(OFFSET('20-Overs'!$H$9,0,'BATTING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FAME'!L111),COUNTIF('BATTING - HALL OF FAME'!L$97:L111,'BATTING - HALL OF FAME'!L111)))))</f>
        <v/>
      </c>
      <c r="L111" s="67" t="str">
        <f ca="1">IF((IF(J111="","",LARGE(OFFSET('20-Overs'!$H$9,0,'BATTING - HALL OF FAME'!K$95,$L$3,1),'BATTING - HALL OF FAME'!J111)))=0,"",IF(J111="","",LARGE(OFFSET('20-Overs'!$H$9,0,'BATTING - HALL OF FAME'!K$95,$L$3,1),'BATTING - HALL OF FAME'!J111)))</f>
        <v/>
      </c>
    </row>
    <row r="112" spans="1:12" ht="20.25" x14ac:dyDescent="0.2">
      <c r="A112">
        <v>16</v>
      </c>
      <c r="B112" s="72">
        <f ca="1">IF(ROWS(OFFSET('20-Overs'!J24,0,0,'BATTING - HALL OF FAME'!A112,1))&gt;C$94,"",(ROWS(OFFSET('20-Overs'!J24,0,0,'BATTING - HALL OF FAME'!A112,1))))</f>
        <v>16</v>
      </c>
      <c r="C112" s="67" t="str" cm="1">
        <f t="array" aca="1" ref="C112" ca="1">IF(D112="","",(INDEX('20-Overs'!$B$9:$B$103,_xlfn.AGGREGATE(15,6,(ROW(OFFSET('20-Overs'!$H$9,0,'BATTING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FAME'!D112),COUNTIF('BATTING - HALL OF FAME'!D$97:D112,'BATTING - HALL OF FAME'!D112)))))</f>
        <v>Mustafa</v>
      </c>
      <c r="D112" s="67">
        <f ca="1">IF((IF(B112="","",LARGE(OFFSET('20-Overs'!$H$9,0,'BATTING - HALL OF FAME'!C$95,$L$3,1),'BATTING - HALL OF FAME'!B112)))=0,"",IF(B112="","",LARGE(OFFSET('20-Overs'!$H$9,0,'BATTING - HALL OF FAME'!C$95,$L$3,1),'BATTING - HALL OF FAME'!B112)))</f>
        <v>2</v>
      </c>
      <c r="E112">
        <v>16</v>
      </c>
      <c r="F112" s="72">
        <f ca="1">IF(ROWS(OFFSET('20-Overs'!N24,0,0,'BATTING - HALL OF FAME'!E112,1))&gt;G$94,"",(ROWS(OFFSET('20-Overs'!N24,0,0,'BATTING - HALL OF FAME'!E112,1))))</f>
        <v>16</v>
      </c>
      <c r="G112" s="67" t="str" cm="1">
        <f t="array" aca="1" ref="G112" ca="1">IF(H112="","",(INDEX('20-Overs'!$B$9:$B$103,_xlfn.AGGREGATE(15,6,(ROW(OFFSET('20-Overs'!$H$9,0,'BATTING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FAME'!H112),COUNTIF('BATTING - HALL OF FAME'!H$97:H112,'BATTING - HALL OF FAME'!H112)))))</f>
        <v>Mustafa</v>
      </c>
      <c r="H112" s="67">
        <f ca="1">IF((IF(F112="","",LARGE(OFFSET('20-Overs'!$H$9,0,'BATTING - HALL OF FAME'!G$95,$L$3,1),'BATTING - HALL OF FAME'!F112)))=0,"",IF(F112="","",LARGE(OFFSET('20-Overs'!$H$9,0,'BATTING - HALL OF FAME'!G$95,$L$3,1),'BATTING - HALL OF FAME'!F112)))</f>
        <v>32</v>
      </c>
      <c r="I112">
        <v>16</v>
      </c>
      <c r="J112" s="72">
        <f ca="1">IF(ROWS(OFFSET('20-Overs'!S24,0,0,'BATTING - HALL OF FAME'!I112,1))&gt;K$94,"",(ROWS(OFFSET('20-Overs'!S24,0,0,'BATTING - HALL OF FAME'!I112,1))))</f>
        <v>16</v>
      </c>
      <c r="K112" s="67" t="str" cm="1">
        <f t="array" aca="1" ref="K112" ca="1">IF(L112="","",(INDEX('20-Overs'!$B$9:$B$103,_xlfn.AGGREGATE(15,6,(ROW(OFFSET('20-Overs'!$H$9,0,'BATTING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FAME'!L112),COUNTIF('BATTING - HALL OF FAME'!L$97:L112,'BATTING - HALL OF FAME'!L112)))))</f>
        <v/>
      </c>
      <c r="L112" s="67" t="str">
        <f ca="1">IF((IF(J112="","",LARGE(OFFSET('20-Overs'!$H$9,0,'BATTING - HALL OF FAME'!K$95,$L$3,1),'BATTING - HALL OF FAME'!J112)))=0,"",IF(J112="","",LARGE(OFFSET('20-Overs'!$H$9,0,'BATTING - HALL OF FAME'!K$95,$L$3,1),'BATTING - HALL OF FAME'!J112)))</f>
        <v/>
      </c>
    </row>
    <row r="113" spans="1:12" ht="20.25" x14ac:dyDescent="0.2">
      <c r="A113">
        <v>17</v>
      </c>
      <c r="B113" s="72">
        <f ca="1">IF(ROWS(OFFSET('20-Overs'!J25,0,0,'BATTING - HALL OF FAME'!A113,1))&gt;C$94,"",(ROWS(OFFSET('20-Overs'!J25,0,0,'BATTING - HALL OF FAME'!A113,1))))</f>
        <v>17</v>
      </c>
      <c r="C113" s="67" t="str" cm="1">
        <f t="array" aca="1" ref="C113" ca="1">IF(D113="","",(INDEX('20-Overs'!$B$9:$B$103,_xlfn.AGGREGATE(15,6,(ROW(OFFSET('20-Overs'!$H$9,0,'BATTING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FAME'!D113),COUNTIF('BATTING - HALL OF FAME'!D$97:D113,'BATTING - HALL OF FAME'!D113)))))</f>
        <v>Majid</v>
      </c>
      <c r="D113" s="67">
        <f ca="1">IF((IF(B113="","",LARGE(OFFSET('20-Overs'!$H$9,0,'BATTING - HALL OF FAME'!C$95,$L$3,1),'BATTING - HALL OF FAME'!B113)))=0,"",IF(B113="","",LARGE(OFFSET('20-Overs'!$H$9,0,'BATTING - HALL OF FAME'!C$95,$L$3,1),'BATTING - HALL OF FAME'!B113)))</f>
        <v>1</v>
      </c>
      <c r="E113">
        <v>17</v>
      </c>
      <c r="F113" s="72">
        <f ca="1">IF(ROWS(OFFSET('20-Overs'!N25,0,0,'BATTING - HALL OF FAME'!E113,1))&gt;G$94,"",(ROWS(OFFSET('20-Overs'!N25,0,0,'BATTING - HALL OF FAME'!E113,1))))</f>
        <v>17</v>
      </c>
      <c r="G113" s="67" t="str" cm="1">
        <f t="array" aca="1" ref="G113" ca="1">IF(H113="","",(INDEX('20-Overs'!$B$9:$B$103,_xlfn.AGGREGATE(15,6,(ROW(OFFSET('20-Overs'!$H$9,0,'BATTING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FAME'!H113),COUNTIF('BATTING - HALL OF FAME'!H$97:H113,'BATTING - HALL OF FAME'!H113)))))</f>
        <v>Zain</v>
      </c>
      <c r="H113" s="67">
        <f ca="1">IF((IF(F113="","",LARGE(OFFSET('20-Overs'!$H$9,0,'BATTING - HALL OF FAME'!G$95,$L$3,1),'BATTING - HALL OF FAME'!F113)))=0,"",IF(F113="","",LARGE(OFFSET('20-Overs'!$H$9,0,'BATTING - HALL OF FAME'!G$95,$L$3,1),'BATTING - HALL OF FAME'!F113)))</f>
        <v>29</v>
      </c>
      <c r="I113">
        <v>17</v>
      </c>
      <c r="J113" s="72">
        <f ca="1">IF(ROWS(OFFSET('20-Overs'!S25,0,0,'BATTING - HALL OF FAME'!I113,1))&gt;K$94,"",(ROWS(OFFSET('20-Overs'!S25,0,0,'BATTING - HALL OF FAME'!I113,1))))</f>
        <v>17</v>
      </c>
      <c r="K113" s="67" t="str" cm="1">
        <f t="array" aca="1" ref="K113" ca="1">IF(L113="","",(INDEX('20-Overs'!$B$9:$B$103,_xlfn.AGGREGATE(15,6,(ROW(OFFSET('20-Overs'!$H$9,0,'BATTING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FAME'!L113),COUNTIF('BATTING - HALL OF FAME'!L$97:L113,'BATTING - HALL OF FAME'!L113)))))</f>
        <v/>
      </c>
      <c r="L113" s="67" t="str">
        <f ca="1">IF((IF(J113="","",LARGE(OFFSET('20-Overs'!$H$9,0,'BATTING - HALL OF FAME'!K$95,$L$3,1),'BATTING - HALL OF FAME'!J113)))=0,"",IF(J113="","",LARGE(OFFSET('20-Overs'!$H$9,0,'BATTING - HALL OF FAME'!K$95,$L$3,1),'BATTING - HALL OF FAME'!J113)))</f>
        <v/>
      </c>
    </row>
    <row r="114" spans="1:12" ht="20.25" x14ac:dyDescent="0.2">
      <c r="A114">
        <v>18</v>
      </c>
      <c r="B114" s="72">
        <f ca="1">IF(ROWS(OFFSET('20-Overs'!J26,0,0,'BATTING - HALL OF FAME'!A114,1))&gt;C$94,"",(ROWS(OFFSET('20-Overs'!J26,0,0,'BATTING - HALL OF FAME'!A114,1))))</f>
        <v>18</v>
      </c>
      <c r="C114" s="67" t="str" cm="1">
        <f t="array" aca="1" ref="C114" ca="1">IF(D114="","",(INDEX('20-Overs'!$B$9:$B$103,_xlfn.AGGREGATE(15,6,(ROW(OFFSET('20-Overs'!$H$9,0,'BATTING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FAME'!D114),COUNTIF('BATTING - HALL OF FAME'!D$97:D114,'BATTING - HALL OF FAME'!D114)))))</f>
        <v>Hassaan</v>
      </c>
      <c r="D114" s="67">
        <f ca="1">IF((IF(B114="","",LARGE(OFFSET('20-Overs'!$H$9,0,'BATTING - HALL OF FAME'!C$95,$L$3,1),'BATTING - HALL OF FAME'!B114)))=0,"",IF(B114="","",LARGE(OFFSET('20-Overs'!$H$9,0,'BATTING - HALL OF FAME'!C$95,$L$3,1),'BATTING - HALL OF FAME'!B114)))</f>
        <v>1</v>
      </c>
      <c r="E114">
        <v>18</v>
      </c>
      <c r="F114" s="72">
        <f ca="1">IF(ROWS(OFFSET('20-Overs'!N26,0,0,'BATTING - HALL OF FAME'!E114,1))&gt;G$94,"",(ROWS(OFFSET('20-Overs'!N26,0,0,'BATTING - HALL OF FAME'!E114,1))))</f>
        <v>18</v>
      </c>
      <c r="G114" s="67" t="str" cm="1">
        <f t="array" aca="1" ref="G114" ca="1">IF(H114="","",(INDEX('20-Overs'!$B$9:$B$103,_xlfn.AGGREGATE(15,6,(ROW(OFFSET('20-Overs'!$H$9,0,'BATTING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FAME'!H114),COUNTIF('BATTING - HALL OF FAME'!H$97:H114,'BATTING - HALL OF FAME'!H114)))))</f>
        <v>Nehal</v>
      </c>
      <c r="H114" s="67">
        <f ca="1">IF((IF(F114="","",LARGE(OFFSET('20-Overs'!$H$9,0,'BATTING - HALL OF FAME'!G$95,$L$3,1),'BATTING - HALL OF FAME'!F114)))=0,"",IF(F114="","",LARGE(OFFSET('20-Overs'!$H$9,0,'BATTING - HALL OF FAME'!G$95,$L$3,1),'BATTING - HALL OF FAME'!F114)))</f>
        <v>25</v>
      </c>
      <c r="I114">
        <v>18</v>
      </c>
      <c r="J114" s="72">
        <f ca="1">IF(ROWS(OFFSET('20-Overs'!S26,0,0,'BATTING - HALL OF FAME'!I114,1))&gt;K$94,"",(ROWS(OFFSET('20-Overs'!S26,0,0,'BATTING - HALL OF FAME'!I114,1))))</f>
        <v>18</v>
      </c>
      <c r="K114" s="67" t="str" cm="1">
        <f t="array" aca="1" ref="K114" ca="1">IF(L114="","",(INDEX('20-Overs'!$B$9:$B$103,_xlfn.AGGREGATE(15,6,(ROW(OFFSET('20-Overs'!$H$9,0,'BATTING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FAME'!L114),COUNTIF('BATTING - HALL OF FAME'!L$97:L114,'BATTING - HALL OF FAME'!L114)))))</f>
        <v/>
      </c>
      <c r="L114" s="67" t="str">
        <f ca="1">IF((IF(J114="","",LARGE(OFFSET('20-Overs'!$H$9,0,'BATTING - HALL OF FAME'!K$95,$L$3,1),'BATTING - HALL OF FAME'!J114)))=0,"",IF(J114="","",LARGE(OFFSET('20-Overs'!$H$9,0,'BATTING - HALL OF FAME'!K$95,$L$3,1),'BATTING - HALL OF FAME'!J114)))</f>
        <v/>
      </c>
    </row>
    <row r="115" spans="1:12" ht="20.25" x14ac:dyDescent="0.2">
      <c r="A115">
        <v>19</v>
      </c>
      <c r="B115" s="72">
        <f ca="1">IF(ROWS(OFFSET('20-Overs'!J27,0,0,'BATTING - HALL OF FAME'!A115,1))&gt;C$94,"",(ROWS(OFFSET('20-Overs'!J27,0,0,'BATTING - HALL OF FAME'!A115,1))))</f>
        <v>19</v>
      </c>
      <c r="C115" s="67" t="str" cm="1">
        <f t="array" aca="1" ref="C115" ca="1">IF(D115="","",(INDEX('20-Overs'!$B$9:$B$103,_xlfn.AGGREGATE(15,6,(ROW(OFFSET('20-Overs'!$H$9,0,'BATTING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FAME'!D115),COUNTIF('BATTING - HALL OF FAME'!D$97:D115,'BATTING - HALL OF FAME'!D115)))))</f>
        <v>Imran</v>
      </c>
      <c r="D115" s="67">
        <f ca="1">IF((IF(B115="","",LARGE(OFFSET('20-Overs'!$H$9,0,'BATTING - HALL OF FAME'!C$95,$L$3,1),'BATTING - HALL OF FAME'!B115)))=0,"",IF(B115="","",LARGE(OFFSET('20-Overs'!$H$9,0,'BATTING - HALL OF FAME'!C$95,$L$3,1),'BATTING - HALL OF FAME'!B115)))</f>
        <v>1</v>
      </c>
      <c r="E115">
        <v>19</v>
      </c>
      <c r="F115" s="72">
        <f ca="1">IF(ROWS(OFFSET('20-Overs'!N27,0,0,'BATTING - HALL OF FAME'!E115,1))&gt;G$94,"",(ROWS(OFFSET('20-Overs'!N27,0,0,'BATTING - HALL OF FAME'!E115,1))))</f>
        <v>19</v>
      </c>
      <c r="G115" s="67" t="str" cm="1">
        <f t="array" aca="1" ref="G115" ca="1">IF(H115="","",(INDEX('20-Overs'!$B$9:$B$103,_xlfn.AGGREGATE(15,6,(ROW(OFFSET('20-Overs'!$H$9,0,'BATTING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FAME'!H115),COUNTIF('BATTING - HALL OF FAME'!H$97:H115,'BATTING - HALL OF FAME'!H115)))))</f>
        <v>Imran</v>
      </c>
      <c r="H115" s="67">
        <f ca="1">IF((IF(F115="","",LARGE(OFFSET('20-Overs'!$H$9,0,'BATTING - HALL OF FAME'!G$95,$L$3,1),'BATTING - HALL OF FAME'!F115)))=0,"",IF(F115="","",LARGE(OFFSET('20-Overs'!$H$9,0,'BATTING - HALL OF FAME'!G$95,$L$3,1),'BATTING - HALL OF FAME'!F115)))</f>
        <v>20</v>
      </c>
      <c r="I115">
        <v>19</v>
      </c>
      <c r="J115" s="72">
        <f ca="1">IF(ROWS(OFFSET('20-Overs'!S27,0,0,'BATTING - HALL OF FAME'!I115,1))&gt;K$94,"",(ROWS(OFFSET('20-Overs'!S27,0,0,'BATTING - HALL OF FAME'!I115,1))))</f>
        <v>19</v>
      </c>
      <c r="K115" s="67" t="str" cm="1">
        <f t="array" aca="1" ref="K115" ca="1">IF(L115="","",(INDEX('20-Overs'!$B$9:$B$103,_xlfn.AGGREGATE(15,6,(ROW(OFFSET('20-Overs'!$H$9,0,'BATTING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FAME'!L115),COUNTIF('BATTING - HALL OF FAME'!L$97:L115,'BATTING - HALL OF FAME'!L115)))))</f>
        <v/>
      </c>
      <c r="L115" s="67" t="str">
        <f ca="1">IF((IF(J115="","",LARGE(OFFSET('20-Overs'!$H$9,0,'BATTING - HALL OF FAME'!K$95,$L$3,1),'BATTING - HALL OF FAME'!J115)))=0,"",IF(J115="","",LARGE(OFFSET('20-Overs'!$H$9,0,'BATTING - HALL OF FAME'!K$95,$L$3,1),'BATTING - HALL OF FAME'!J115)))</f>
        <v/>
      </c>
    </row>
    <row r="116" spans="1:12" ht="20.25" x14ac:dyDescent="0.2">
      <c r="A116">
        <v>20</v>
      </c>
      <c r="B116" s="72">
        <f ca="1">IF(ROWS(OFFSET('20-Overs'!J28,0,0,'BATTING - HALL OF FAME'!A116,1))&gt;C$94,"",(ROWS(OFFSET('20-Overs'!J28,0,0,'BATTING - HALL OF FAME'!A116,1))))</f>
        <v>20</v>
      </c>
      <c r="C116" s="67" t="str" cm="1">
        <f t="array" aca="1" ref="C116" ca="1">IF(D116="","",(INDEX('20-Overs'!$B$9:$B$103,_xlfn.AGGREGATE(15,6,(ROW(OFFSET('20-Overs'!$H$9,0,'BATTING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FAME'!D116),COUNTIF('BATTING - HALL OF FAME'!D$97:D116,'BATTING - HALL OF FAME'!D116)))))</f>
        <v>Asif</v>
      </c>
      <c r="D116" s="67">
        <f ca="1">IF((IF(B116="","",LARGE(OFFSET('20-Overs'!$H$9,0,'BATTING - HALL OF FAME'!C$95,$L$3,1),'BATTING - HALL OF FAME'!B116)))=0,"",IF(B116="","",LARGE(OFFSET('20-Overs'!$H$9,0,'BATTING - HALL OF FAME'!C$95,$L$3,1),'BATTING - HALL OF FAME'!B116)))</f>
        <v>1</v>
      </c>
      <c r="E116">
        <v>20</v>
      </c>
      <c r="F116" s="72">
        <f ca="1">IF(ROWS(OFFSET('20-Overs'!N28,0,0,'BATTING - HALL OF FAME'!E116,1))&gt;G$94,"",(ROWS(OFFSET('20-Overs'!N28,0,0,'BATTING - HALL OF FAME'!E116,1))))</f>
        <v>20</v>
      </c>
      <c r="G116" s="67" t="str" cm="1">
        <f t="array" aca="1" ref="G116" ca="1">IF(H116="","",(INDEX('20-Overs'!$B$9:$B$103,_xlfn.AGGREGATE(15,6,(ROW(OFFSET('20-Overs'!$H$9,0,'BATTING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FAME'!H116),COUNTIF('BATTING - HALL OF FAME'!H$97:H116,'BATTING - HALL OF FAME'!H116)))))</f>
        <v>Huzaifa</v>
      </c>
      <c r="H116" s="67">
        <f ca="1">IF((IF(F116="","",LARGE(OFFSET('20-Overs'!$H$9,0,'BATTING - HALL OF FAME'!G$95,$L$3,1),'BATTING - HALL OF FAME'!F116)))=0,"",IF(F116="","",LARGE(OFFSET('20-Overs'!$H$9,0,'BATTING - HALL OF FAME'!G$95,$L$3,1),'BATTING - HALL OF FAME'!F116)))</f>
        <v>17</v>
      </c>
      <c r="I116">
        <v>20</v>
      </c>
      <c r="J116" s="72">
        <f ca="1">IF(ROWS(OFFSET('20-Overs'!S28,0,0,'BATTING - HALL OF FAME'!I116,1))&gt;K$94,"",(ROWS(OFFSET('20-Overs'!S28,0,0,'BATTING - HALL OF FAME'!I116,1))))</f>
        <v>20</v>
      </c>
      <c r="K116" s="67" t="str" cm="1">
        <f t="array" aca="1" ref="K116" ca="1">IF(L116="","",(INDEX('20-Overs'!$B$9:$B$103,_xlfn.AGGREGATE(15,6,(ROW(OFFSET('20-Overs'!$H$9,0,'BATTING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FAME'!L116),COUNTIF('BATTING - HALL OF FAME'!L$97:L116,'BATTING - HALL OF FAME'!L116)))))</f>
        <v/>
      </c>
      <c r="L116" s="67" t="str">
        <f ca="1">IF((IF(J116="","",LARGE(OFFSET('20-Overs'!$H$9,0,'BATTING - HALL OF FAME'!K$95,$L$3,1),'BATTING - HALL OF FAME'!J116)))=0,"",IF(J116="","",LARGE(OFFSET('20-Overs'!$H$9,0,'BATTING - HALL OF FAME'!K$95,$L$3,1),'BATTING - HALL OF FAME'!J116)))</f>
        <v/>
      </c>
    </row>
    <row r="117" spans="1:12" ht="20.25" x14ac:dyDescent="0.2">
      <c r="A117">
        <v>21</v>
      </c>
      <c r="B117" s="72">
        <f ca="1">IF(ROWS(OFFSET('20-Overs'!J29,0,0,'BATTING - HALL OF FAME'!A117,1))&gt;C$94,"",(ROWS(OFFSET('20-Overs'!J29,0,0,'BATTING - HALL OF FAME'!A117,1))))</f>
        <v>21</v>
      </c>
      <c r="C117" s="67" t="str" cm="1">
        <f t="array" aca="1" ref="C117" ca="1">IF(D117="","",(INDEX('20-Overs'!$B$9:$B$103,_xlfn.AGGREGATE(15,6,(ROW(OFFSET('20-Overs'!$H$9,0,'BATTING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FAME'!D117),COUNTIF('BATTING - HALL OF FAME'!D$97:D117,'BATTING - HALL OF FAME'!D117)))))</f>
        <v>Emaaz</v>
      </c>
      <c r="D117" s="67">
        <f ca="1">IF((IF(B117="","",LARGE(OFFSET('20-Overs'!$H$9,0,'BATTING - HALL OF FAME'!C$95,$L$3,1),'BATTING - HALL OF FAME'!B117)))=0,"",IF(B117="","",LARGE(OFFSET('20-Overs'!$H$9,0,'BATTING - HALL OF FAME'!C$95,$L$3,1),'BATTING - HALL OF FAME'!B117)))</f>
        <v>1</v>
      </c>
      <c r="E117">
        <v>21</v>
      </c>
      <c r="F117" s="72">
        <f ca="1">IF(ROWS(OFFSET('20-Overs'!N29,0,0,'BATTING - HALL OF FAME'!E117,1))&gt;G$94,"",(ROWS(OFFSET('20-Overs'!N29,0,0,'BATTING - HALL OF FAME'!E117,1))))</f>
        <v>21</v>
      </c>
      <c r="G117" s="67" t="str" cm="1">
        <f t="array" aca="1" ref="G117" ca="1">IF(H117="","",(INDEX('20-Overs'!$B$9:$B$103,_xlfn.AGGREGATE(15,6,(ROW(OFFSET('20-Overs'!$H$9,0,'BATTING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FAME'!H117),COUNTIF('BATTING - HALL OF FAME'!H$97:H117,'BATTING - HALL OF FAME'!H117)))))</f>
        <v>Rehman</v>
      </c>
      <c r="H117" s="67">
        <f ca="1">IF((IF(F117="","",LARGE(OFFSET('20-Overs'!$H$9,0,'BATTING - HALL OF FAME'!G$95,$L$3,1),'BATTING - HALL OF FAME'!F117)))=0,"",IF(F117="","",LARGE(OFFSET('20-Overs'!$H$9,0,'BATTING - HALL OF FAME'!G$95,$L$3,1),'BATTING - HALL OF FAME'!F117)))</f>
        <v>16</v>
      </c>
      <c r="I117">
        <v>21</v>
      </c>
      <c r="J117" s="72">
        <f ca="1">IF(ROWS(OFFSET('20-Overs'!S29,0,0,'BATTING - HALL OF FAME'!I117,1))&gt;K$94,"",(ROWS(OFFSET('20-Overs'!S29,0,0,'BATTING - HALL OF FAME'!I117,1))))</f>
        <v>21</v>
      </c>
      <c r="K117" s="67" t="str" cm="1">
        <f t="array" aca="1" ref="K117" ca="1">IF(L117="","",(INDEX('20-Overs'!$B$9:$B$103,_xlfn.AGGREGATE(15,6,(ROW(OFFSET('20-Overs'!$H$9,0,'BATTING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FAME'!L117),COUNTIF('BATTING - HALL OF FAME'!L$97:L117,'BATTING - HALL OF FAME'!L117)))))</f>
        <v/>
      </c>
      <c r="L117" s="67" t="str">
        <f ca="1">IF((IF(J117="","",LARGE(OFFSET('20-Overs'!$H$9,0,'BATTING - HALL OF FAME'!K$95,$L$3,1),'BATTING - HALL OF FAME'!J117)))=0,"",IF(J117="","",LARGE(OFFSET('20-Overs'!$H$9,0,'BATTING - HALL OF FAME'!K$95,$L$3,1),'BATTING - HALL OF FAME'!J117)))</f>
        <v/>
      </c>
    </row>
    <row r="118" spans="1:12" ht="20.25" x14ac:dyDescent="0.2">
      <c r="A118">
        <v>22</v>
      </c>
      <c r="B118" s="72">
        <f ca="1">IF(ROWS(OFFSET('20-Overs'!J30,0,0,'BATTING - HALL OF FAME'!A118,1))&gt;C$94,"",(ROWS(OFFSET('20-Overs'!J30,0,0,'BATTING - HALL OF FAME'!A118,1))))</f>
        <v>22</v>
      </c>
      <c r="C118" s="67" t="str" cm="1">
        <f t="array" aca="1" ref="C118" ca="1">IF(D118="","",(INDEX('20-Overs'!$B$9:$B$103,_xlfn.AGGREGATE(15,6,(ROW(OFFSET('20-Overs'!$H$9,0,'BATTING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FAME'!D118),COUNTIF('BATTING - HALL OF FAME'!D$97:D118,'BATTING - HALL OF FAME'!D118)))))</f>
        <v>Talha</v>
      </c>
      <c r="D118" s="67">
        <f ca="1">IF((IF(B118="","",LARGE(OFFSET('20-Overs'!$H$9,0,'BATTING - HALL OF FAME'!C$95,$L$3,1),'BATTING - HALL OF FAME'!B118)))=0,"",IF(B118="","",LARGE(OFFSET('20-Overs'!$H$9,0,'BATTING - HALL OF FAME'!C$95,$L$3,1),'BATTING - HALL OF FAME'!B118)))</f>
        <v>1</v>
      </c>
      <c r="E118">
        <v>22</v>
      </c>
      <c r="F118" s="72">
        <f ca="1">IF(ROWS(OFFSET('20-Overs'!N30,0,0,'BATTING - HALL OF FAME'!E118,1))&gt;G$94,"",(ROWS(OFFSET('20-Overs'!N30,0,0,'BATTING - HALL OF FAME'!E118,1))))</f>
        <v>22</v>
      </c>
      <c r="G118" s="67" t="str" cm="1">
        <f t="array" aca="1" ref="G118" ca="1">IF(H118="","",(INDEX('20-Overs'!$B$9:$B$103,_xlfn.AGGREGATE(15,6,(ROW(OFFSET('20-Overs'!$H$9,0,'BATTING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FAME'!H118),COUNTIF('BATTING - HALL OF FAME'!H$97:H118,'BATTING - HALL OF FAME'!H118)))))</f>
        <v>Asif</v>
      </c>
      <c r="H118" s="67">
        <f ca="1">IF((IF(F118="","",LARGE(OFFSET('20-Overs'!$H$9,0,'BATTING - HALL OF FAME'!G$95,$L$3,1),'BATTING - HALL OF FAME'!F118)))=0,"",IF(F118="","",LARGE(OFFSET('20-Overs'!$H$9,0,'BATTING - HALL OF FAME'!G$95,$L$3,1),'BATTING - HALL OF FAME'!F118)))</f>
        <v>16</v>
      </c>
      <c r="I118">
        <v>22</v>
      </c>
      <c r="J118" s="72">
        <f ca="1">IF(ROWS(OFFSET('20-Overs'!S30,0,0,'BATTING - HALL OF FAME'!I118,1))&gt;K$94,"",(ROWS(OFFSET('20-Overs'!S30,0,0,'BATTING - HALL OF FAME'!I118,1))))</f>
        <v>22</v>
      </c>
      <c r="K118" s="67" t="str" cm="1">
        <f t="array" aca="1" ref="K118" ca="1">IF(L118="","",(INDEX('20-Overs'!$B$9:$B$103,_xlfn.AGGREGATE(15,6,(ROW(OFFSET('20-Overs'!$H$9,0,'BATTING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FAME'!L118),COUNTIF('BATTING - HALL OF FAME'!L$97:L118,'BATTING - HALL OF FAME'!L118)))))</f>
        <v/>
      </c>
      <c r="L118" s="67" t="str">
        <f ca="1">IF((IF(J118="","",LARGE(OFFSET('20-Overs'!$H$9,0,'BATTING - HALL OF FAME'!K$95,$L$3,1),'BATTING - HALL OF FAME'!J118)))=0,"",IF(J118="","",LARGE(OFFSET('20-Overs'!$H$9,0,'BATTING - HALL OF FAME'!K$95,$L$3,1),'BATTING - HALL OF FAME'!J118)))</f>
        <v/>
      </c>
    </row>
    <row r="119" spans="1:12" ht="20.25" x14ac:dyDescent="0.2">
      <c r="A119">
        <v>23</v>
      </c>
      <c r="B119" s="72">
        <f ca="1">IF(ROWS(OFFSET('20-Overs'!J31,0,0,'BATTING - HALL OF FAME'!A119,1))&gt;C$94,"",(ROWS(OFFSET('20-Overs'!J31,0,0,'BATTING - HALL OF FAME'!A119,1))))</f>
        <v>23</v>
      </c>
      <c r="C119" s="67" t="str" cm="1">
        <f t="array" aca="1" ref="C119" ca="1">IF(D119="","",(INDEX('20-Overs'!$B$9:$B$103,_xlfn.AGGREGATE(15,6,(ROW(OFFSET('20-Overs'!$H$9,0,'BATTING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FAME'!D119),COUNTIF('BATTING - HALL OF FAME'!D$97:D119,'BATTING - HALL OF FAME'!D119)))))</f>
        <v>Zaem</v>
      </c>
      <c r="D119" s="67">
        <f ca="1">IF((IF(B119="","",LARGE(OFFSET('20-Overs'!$H$9,0,'BATTING - HALL OF FAME'!C$95,$L$3,1),'BATTING - HALL OF FAME'!B119)))=0,"",IF(B119="","",LARGE(OFFSET('20-Overs'!$H$9,0,'BATTING - HALL OF FAME'!C$95,$L$3,1),'BATTING - HALL OF FAME'!B119)))</f>
        <v>1</v>
      </c>
      <c r="E119">
        <v>23</v>
      </c>
      <c r="F119" s="72">
        <f ca="1">IF(ROWS(OFFSET('20-Overs'!N31,0,0,'BATTING - HALL OF FAME'!E119,1))&gt;G$94,"",(ROWS(OFFSET('20-Overs'!N31,0,0,'BATTING - HALL OF FAME'!E119,1))))</f>
        <v>23</v>
      </c>
      <c r="G119" s="67" t="str" cm="1">
        <f t="array" aca="1" ref="G119" ca="1">IF(H119="","",(INDEX('20-Overs'!$B$9:$B$103,_xlfn.AGGREGATE(15,6,(ROW(OFFSET('20-Overs'!$H$9,0,'BATTING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FAME'!H119),COUNTIF('BATTING - HALL OF FAME'!H$97:H119,'BATTING - HALL OF FAME'!H119)))))</f>
        <v>Bilal Mulla</v>
      </c>
      <c r="H119" s="67">
        <f ca="1">IF((IF(F119="","",LARGE(OFFSET('20-Overs'!$H$9,0,'BATTING - HALL OF FAME'!G$95,$L$3,1),'BATTING - HALL OF FAME'!F119)))=0,"",IF(F119="","",LARGE(OFFSET('20-Overs'!$H$9,0,'BATTING - HALL OF FAME'!G$95,$L$3,1),'BATTING - HALL OF FAME'!F119)))</f>
        <v>16</v>
      </c>
      <c r="I119">
        <v>23</v>
      </c>
      <c r="J119" s="72">
        <f ca="1">IF(ROWS(OFFSET('20-Overs'!S31,0,0,'BATTING - HALL OF FAME'!I119,1))&gt;K$94,"",(ROWS(OFFSET('20-Overs'!S31,0,0,'BATTING - HALL OF FAME'!I119,1))))</f>
        <v>23</v>
      </c>
      <c r="K119" s="67" t="str" cm="1">
        <f t="array" aca="1" ref="K119" ca="1">IF(L119="","",(INDEX('20-Overs'!$B$9:$B$103,_xlfn.AGGREGATE(15,6,(ROW(OFFSET('20-Overs'!$H$9,0,'BATTING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FAME'!L119),COUNTIF('BATTING - HALL OF FAME'!L$97:L119,'BATTING - HALL OF FAME'!L119)))))</f>
        <v/>
      </c>
      <c r="L119" s="67" t="str">
        <f ca="1">IF((IF(J119="","",LARGE(OFFSET('20-Overs'!$H$9,0,'BATTING - HALL OF FAME'!K$95,$L$3,1),'BATTING - HALL OF FAME'!J119)))=0,"",IF(J119="","",LARGE(OFFSET('20-Overs'!$H$9,0,'BATTING - HALL OF FAME'!K$95,$L$3,1),'BATTING - HALL OF FAME'!J119)))</f>
        <v/>
      </c>
    </row>
    <row r="120" spans="1:12" ht="20.25" x14ac:dyDescent="0.2">
      <c r="A120">
        <v>24</v>
      </c>
      <c r="B120" s="72">
        <f ca="1">IF(ROWS(OFFSET('20-Overs'!J32,0,0,'BATTING - HALL OF FAME'!A120,1))&gt;C$94,"",(ROWS(OFFSET('20-Overs'!J32,0,0,'BATTING - HALL OF FAME'!A120,1))))</f>
        <v>24</v>
      </c>
      <c r="C120" s="67" t="str" cm="1">
        <f t="array" aca="1" ref="C120" ca="1">IF(D120="","",(INDEX('20-Overs'!$B$9:$B$103,_xlfn.AGGREGATE(15,6,(ROW(OFFSET('20-Overs'!$H$9,0,'BATTING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FAME'!D120),COUNTIF('BATTING - HALL OF FAME'!D$97:D120,'BATTING - HALL OF FAME'!D120)))))</f>
        <v/>
      </c>
      <c r="D120" s="67" t="str">
        <f ca="1">IF((IF(B120="","",LARGE(OFFSET('20-Overs'!$H$9,0,'BATTING - HALL OF FAME'!C$95,$L$3,1),'BATTING - HALL OF FAME'!B120)))=0,"",IF(B120="","",LARGE(OFFSET('20-Overs'!$H$9,0,'BATTING - HALL OF FAME'!C$95,$L$3,1),'BATTING - HALL OF FAME'!B120)))</f>
        <v/>
      </c>
      <c r="E120">
        <v>24</v>
      </c>
      <c r="F120" s="72">
        <f ca="1">IF(ROWS(OFFSET('20-Overs'!N32,0,0,'BATTING - HALL OF FAME'!E120,1))&gt;G$94,"",(ROWS(OFFSET('20-Overs'!N32,0,0,'BATTING - HALL OF FAME'!E120,1))))</f>
        <v>24</v>
      </c>
      <c r="G120" s="67" t="str" cm="1">
        <f t="array" aca="1" ref="G120" ca="1">IF(H120="","",(INDEX('20-Overs'!$B$9:$B$103,_xlfn.AGGREGATE(15,6,(ROW(OFFSET('20-Overs'!$H$9,0,'BATTING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FAME'!H120),COUNTIF('BATTING - HALL OF FAME'!H$97:H120,'BATTING - HALL OF FAME'!H120)))))</f>
        <v>Junaid</v>
      </c>
      <c r="H120" s="67">
        <f ca="1">IF((IF(F120="","",LARGE(OFFSET('20-Overs'!$H$9,0,'BATTING - HALL OF FAME'!G$95,$L$3,1),'BATTING - HALL OF FAME'!F120)))=0,"",IF(F120="","",LARGE(OFFSET('20-Overs'!$H$9,0,'BATTING - HALL OF FAME'!G$95,$L$3,1),'BATTING - HALL OF FAME'!F120)))</f>
        <v>14</v>
      </c>
      <c r="I120">
        <v>24</v>
      </c>
      <c r="J120" s="72">
        <f ca="1">IF(ROWS(OFFSET('20-Overs'!S32,0,0,'BATTING - HALL OF FAME'!I120,1))&gt;K$94,"",(ROWS(OFFSET('20-Overs'!S32,0,0,'BATTING - HALL OF FAME'!I120,1))))</f>
        <v>24</v>
      </c>
      <c r="K120" s="67" t="str" cm="1">
        <f t="array" aca="1" ref="K120" ca="1">IF(L120="","",(INDEX('20-Overs'!$B$9:$B$103,_xlfn.AGGREGATE(15,6,(ROW(OFFSET('20-Overs'!$H$9,0,'BATTING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FAME'!L120),COUNTIF('BATTING - HALL OF FAME'!L$97:L120,'BATTING - HALL OF FAME'!L120)))))</f>
        <v/>
      </c>
      <c r="L120" s="67" t="str">
        <f ca="1">IF((IF(J120="","",LARGE(OFFSET('20-Overs'!$H$9,0,'BATTING - HALL OF FAME'!K$95,$L$3,1),'BATTING - HALL OF FAME'!J120)))=0,"",IF(J120="","",LARGE(OFFSET('20-Overs'!$H$9,0,'BATTING - HALL OF FAME'!K$95,$L$3,1),'BATTING - HALL OF FAME'!J120)))</f>
        <v/>
      </c>
    </row>
    <row r="121" spans="1:12" ht="20.25" x14ac:dyDescent="0.2">
      <c r="A121">
        <v>25</v>
      </c>
      <c r="B121" s="72">
        <f ca="1">IF(ROWS(OFFSET('20-Overs'!J33,0,0,'BATTING - HALL OF FAME'!A121,1))&gt;C$94,"",(ROWS(OFFSET('20-Overs'!J33,0,0,'BATTING - HALL OF FAME'!A121,1))))</f>
        <v>25</v>
      </c>
      <c r="C121" s="67" t="str" cm="1">
        <f t="array" aca="1" ref="C121" ca="1">IF(D121="","",(INDEX('20-Overs'!$B$9:$B$103,_xlfn.AGGREGATE(15,6,(ROW(OFFSET('20-Overs'!$H$9,0,'BATTING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FAME'!D121),COUNTIF('BATTING - HALL OF FAME'!D$97:D121,'BATTING - HALL OF FAME'!D121)))))</f>
        <v/>
      </c>
      <c r="D121" s="67" t="str">
        <f ca="1">IF((IF(B121="","",LARGE(OFFSET('20-Overs'!$H$9,0,'BATTING - HALL OF FAME'!C$95,$L$3,1),'BATTING - HALL OF FAME'!B121)))=0,"",IF(B121="","",LARGE(OFFSET('20-Overs'!$H$9,0,'BATTING - HALL OF FAME'!C$95,$L$3,1),'BATTING - HALL OF FAME'!B121)))</f>
        <v/>
      </c>
      <c r="E121">
        <v>25</v>
      </c>
      <c r="F121" s="72">
        <f ca="1">IF(ROWS(OFFSET('20-Overs'!N33,0,0,'BATTING - HALL OF FAME'!E121,1))&gt;G$94,"",(ROWS(OFFSET('20-Overs'!N33,0,0,'BATTING - HALL OF FAME'!E121,1))))</f>
        <v>25</v>
      </c>
      <c r="G121" s="67" t="str" cm="1">
        <f t="array" aca="1" ref="G121" ca="1">IF(H121="","",(INDEX('20-Overs'!$B$9:$B$103,_xlfn.AGGREGATE(15,6,(ROW(OFFSET('20-Overs'!$H$9,0,'BATTING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FAME'!H121),COUNTIF('BATTING - HALL OF FAME'!H$97:H121,'BATTING - HALL OF FAME'!H121)))))</f>
        <v>Amir Khan</v>
      </c>
      <c r="H121" s="67">
        <f ca="1">IF((IF(F121="","",LARGE(OFFSET('20-Overs'!$H$9,0,'BATTING - HALL OF FAME'!G$95,$L$3,1),'BATTING - HALL OF FAME'!F121)))=0,"",IF(F121="","",LARGE(OFFSET('20-Overs'!$H$9,0,'BATTING - HALL OF FAME'!G$95,$L$3,1),'BATTING - HALL OF FAME'!F121)))</f>
        <v>13</v>
      </c>
      <c r="I121">
        <v>25</v>
      </c>
      <c r="J121" s="72">
        <f ca="1">IF(ROWS(OFFSET('20-Overs'!S33,0,0,'BATTING - HALL OF FAME'!I121,1))&gt;K$94,"",(ROWS(OFFSET('20-Overs'!S33,0,0,'BATTING - HALL OF FAME'!I121,1))))</f>
        <v>25</v>
      </c>
      <c r="K121" s="67" t="str" cm="1">
        <f t="array" aca="1" ref="K121" ca="1">IF(L121="","",(INDEX('20-Overs'!$B$9:$B$103,_xlfn.AGGREGATE(15,6,(ROW(OFFSET('20-Overs'!$H$9,0,'BATTING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FAME'!L121),COUNTIF('BATTING - HALL OF FAME'!L$97:L121,'BATTING - HALL OF FAME'!L121)))))</f>
        <v/>
      </c>
      <c r="L121" s="67" t="str">
        <f ca="1">IF((IF(J121="","",LARGE(OFFSET('20-Overs'!$H$9,0,'BATTING - HALL OF FAME'!K$95,$L$3,1),'BATTING - HALL OF FAME'!J121)))=0,"",IF(J121="","",LARGE(OFFSET('20-Overs'!$H$9,0,'BATTING - HALL OF FAME'!K$95,$L$3,1),'BATTING - HALL OF FAME'!J121)))</f>
        <v/>
      </c>
    </row>
    <row r="122" spans="1:12" ht="20.25" x14ac:dyDescent="0.2">
      <c r="A122">
        <v>26</v>
      </c>
      <c r="B122" s="72">
        <f ca="1">IF(ROWS(OFFSET('20-Overs'!J34,0,0,'BATTING - HALL OF FAME'!A122,1))&gt;C$94,"",(ROWS(OFFSET('20-Overs'!J34,0,0,'BATTING - HALL OF FAME'!A122,1))))</f>
        <v>26</v>
      </c>
      <c r="C122" s="67" t="str" cm="1">
        <f t="array" aca="1" ref="C122" ca="1">IF(D122="","",(INDEX('20-Overs'!$B$9:$B$103,_xlfn.AGGREGATE(15,6,(ROW(OFFSET('20-Overs'!$H$9,0,'BATTING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FAME'!D122),COUNTIF('BATTING - HALL OF FAME'!D$97:D122,'BATTING - HALL OF FAME'!D122)))))</f>
        <v/>
      </c>
      <c r="D122" s="67" t="str">
        <f ca="1">IF((IF(B122="","",LARGE(OFFSET('20-Overs'!$H$9,0,'BATTING - HALL OF FAME'!C$95,$L$3,1),'BATTING - HALL OF FAME'!B122)))=0,"",IF(B122="","",LARGE(OFFSET('20-Overs'!$H$9,0,'BATTING - HALL OF FAME'!C$95,$L$3,1),'BATTING - HALL OF FAME'!B122)))</f>
        <v/>
      </c>
      <c r="E122">
        <v>26</v>
      </c>
      <c r="F122" s="72">
        <f ca="1">IF(ROWS(OFFSET('20-Overs'!N34,0,0,'BATTING - HALL OF FAME'!E122,1))&gt;G$94,"",(ROWS(OFFSET('20-Overs'!N34,0,0,'BATTING - HALL OF FAME'!E122,1))))</f>
        <v>26</v>
      </c>
      <c r="G122" s="67" t="str" cm="1">
        <f t="array" aca="1" ref="G122" ca="1">IF(H122="","",(INDEX('20-Overs'!$B$9:$B$103,_xlfn.AGGREGATE(15,6,(ROW(OFFSET('20-Overs'!$H$9,0,'BATTING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FAME'!H122),COUNTIF('BATTING - HALL OF FAME'!H$97:H122,'BATTING - HALL OF FAME'!H122)))))</f>
        <v>Naqi</v>
      </c>
      <c r="H122" s="67">
        <f ca="1">IF((IF(F122="","",LARGE(OFFSET('20-Overs'!$H$9,0,'BATTING - HALL OF FAME'!G$95,$L$3,1),'BATTING - HALL OF FAME'!F122)))=0,"",IF(F122="","",LARGE(OFFSET('20-Overs'!$H$9,0,'BATTING - HALL OF FAME'!G$95,$L$3,1),'BATTING - HALL OF FAME'!F122)))</f>
        <v>12</v>
      </c>
      <c r="I122">
        <v>26</v>
      </c>
      <c r="J122" s="72">
        <f ca="1">IF(ROWS(OFFSET('20-Overs'!S34,0,0,'BATTING - HALL OF FAME'!I122,1))&gt;K$94,"",(ROWS(OFFSET('20-Overs'!S34,0,0,'BATTING - HALL OF FAME'!I122,1))))</f>
        <v>26</v>
      </c>
      <c r="K122" s="67" t="str" cm="1">
        <f t="array" aca="1" ref="K122" ca="1">IF(L122="","",(INDEX('20-Overs'!$B$9:$B$103,_xlfn.AGGREGATE(15,6,(ROW(OFFSET('20-Overs'!$H$9,0,'BATTING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FAME'!L122),COUNTIF('BATTING - HALL OF FAME'!L$97:L122,'BATTING - HALL OF FAME'!L122)))))</f>
        <v/>
      </c>
      <c r="L122" s="67" t="str">
        <f ca="1">IF((IF(J122="","",LARGE(OFFSET('20-Overs'!$H$9,0,'BATTING - HALL OF FAME'!K$95,$L$3,1),'BATTING - HALL OF FAME'!J122)))=0,"",IF(J122="","",LARGE(OFFSET('20-Overs'!$H$9,0,'BATTING - HALL OF FAME'!K$95,$L$3,1),'BATTING - HALL OF FAME'!J122)))</f>
        <v/>
      </c>
    </row>
    <row r="123" spans="1:12" ht="20.25" x14ac:dyDescent="0.2">
      <c r="A123">
        <v>27</v>
      </c>
      <c r="B123" s="72">
        <f ca="1">IF(ROWS(OFFSET('20-Overs'!J35,0,0,'BATTING - HALL OF FAME'!A123,1))&gt;C$94,"",(ROWS(OFFSET('20-Overs'!J35,0,0,'BATTING - HALL OF FAME'!A123,1))))</f>
        <v>27</v>
      </c>
      <c r="C123" s="67" t="str" cm="1">
        <f t="array" aca="1" ref="C123" ca="1">IF(D123="","",(INDEX('20-Overs'!$B$9:$B$103,_xlfn.AGGREGATE(15,6,(ROW(OFFSET('20-Overs'!$H$9,0,'BATTING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FAME'!D123),COUNTIF('BATTING - HALL OF FAME'!D$97:D123,'BATTING - HALL OF FAME'!D123)))))</f>
        <v/>
      </c>
      <c r="D123" s="67" t="str">
        <f ca="1">IF((IF(B123="","",LARGE(OFFSET('20-Overs'!$H$9,0,'BATTING - HALL OF FAME'!C$95,$L$3,1),'BATTING - HALL OF FAME'!B123)))=0,"",IF(B123="","",LARGE(OFFSET('20-Overs'!$H$9,0,'BATTING - HALL OF FAME'!C$95,$L$3,1),'BATTING - HALL OF FAME'!B123)))</f>
        <v/>
      </c>
      <c r="E123">
        <v>27</v>
      </c>
      <c r="F123" s="72">
        <f ca="1">IF(ROWS(OFFSET('20-Overs'!N35,0,0,'BATTING - HALL OF FAME'!E123,1))&gt;G$94,"",(ROWS(OFFSET('20-Overs'!N35,0,0,'BATTING - HALL OF FAME'!E123,1))))</f>
        <v>27</v>
      </c>
      <c r="G123" s="67" t="str" cm="1">
        <f t="array" aca="1" ref="G123" ca="1">IF(H123="","",(INDEX('20-Overs'!$B$9:$B$103,_xlfn.AGGREGATE(15,6,(ROW(OFFSET('20-Overs'!$H$9,0,'BATTING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FAME'!H123),COUNTIF('BATTING - HALL OF FAME'!H$97:H123,'BATTING - HALL OF FAME'!H123)))))</f>
        <v>Emaaz</v>
      </c>
      <c r="H123" s="67">
        <f ca="1">IF((IF(F123="","",LARGE(OFFSET('20-Overs'!$H$9,0,'BATTING - HALL OF FAME'!G$95,$L$3,1),'BATTING - HALL OF FAME'!F123)))=0,"",IF(F123="","",LARGE(OFFSET('20-Overs'!$H$9,0,'BATTING - HALL OF FAME'!G$95,$L$3,1),'BATTING - HALL OF FAME'!F123)))</f>
        <v>11</v>
      </c>
      <c r="I123">
        <v>27</v>
      </c>
      <c r="J123" s="72">
        <f ca="1">IF(ROWS(OFFSET('20-Overs'!S35,0,0,'BATTING - HALL OF FAME'!I123,1))&gt;K$94,"",(ROWS(OFFSET('20-Overs'!S35,0,0,'BATTING - HALL OF FAME'!I123,1))))</f>
        <v>27</v>
      </c>
      <c r="K123" s="67" t="str" cm="1">
        <f t="array" aca="1" ref="K123" ca="1">IF(L123="","",(INDEX('20-Overs'!$B$9:$B$103,_xlfn.AGGREGATE(15,6,(ROW(OFFSET('20-Overs'!$H$9,0,'BATTING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FAME'!L123),COUNTIF('BATTING - HALL OF FAME'!L$97:L123,'BATTING - HALL OF FAME'!L123)))))</f>
        <v/>
      </c>
      <c r="L123" s="67" t="str">
        <f ca="1">IF((IF(J123="","",LARGE(OFFSET('20-Overs'!$H$9,0,'BATTING - HALL OF FAME'!K$95,$L$3,1),'BATTING - HALL OF FAME'!J123)))=0,"",IF(J123="","",LARGE(OFFSET('20-Overs'!$H$9,0,'BATTING - HALL OF FAME'!K$95,$L$3,1),'BATTING - HALL OF FAME'!J123)))</f>
        <v/>
      </c>
    </row>
    <row r="124" spans="1:12" ht="20.25" x14ac:dyDescent="0.2">
      <c r="A124">
        <v>28</v>
      </c>
      <c r="B124" s="72">
        <f ca="1">IF(ROWS(OFFSET('20-Overs'!J36,0,0,'BATTING - HALL OF FAME'!A124,1))&gt;C$94,"",(ROWS(OFFSET('20-Overs'!J36,0,0,'BATTING - HALL OF FAME'!A124,1))))</f>
        <v>28</v>
      </c>
      <c r="C124" s="67" t="str" cm="1">
        <f t="array" aca="1" ref="C124" ca="1">IF(D124="","",(INDEX('20-Overs'!$B$9:$B$103,_xlfn.AGGREGATE(15,6,(ROW(OFFSET('20-Overs'!$H$9,0,'BATTING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FAME'!D124),COUNTIF('BATTING - HALL OF FAME'!D$97:D124,'BATTING - HALL OF FAME'!D124)))))</f>
        <v/>
      </c>
      <c r="D124" s="67" t="str">
        <f ca="1">IF((IF(B124="","",LARGE(OFFSET('20-Overs'!$H$9,0,'BATTING - HALL OF FAME'!C$95,$L$3,1),'BATTING - HALL OF FAME'!B124)))=0,"",IF(B124="","",LARGE(OFFSET('20-Overs'!$H$9,0,'BATTING - HALL OF FAME'!C$95,$L$3,1),'BATTING - HALL OF FAME'!B124)))</f>
        <v/>
      </c>
      <c r="E124">
        <v>28</v>
      </c>
      <c r="F124" s="72">
        <f ca="1">IF(ROWS(OFFSET('20-Overs'!N36,0,0,'BATTING - HALL OF FAME'!E124,1))&gt;G$94,"",(ROWS(OFFSET('20-Overs'!N36,0,0,'BATTING - HALL OF FAME'!E124,1))))</f>
        <v>28</v>
      </c>
      <c r="G124" s="67" t="str" cm="1">
        <f t="array" aca="1" ref="G124" ca="1">IF(H124="","",(INDEX('20-Overs'!$B$9:$B$103,_xlfn.AGGREGATE(15,6,(ROW(OFFSET('20-Overs'!$H$9,0,'BATTING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FAME'!H124),COUNTIF('BATTING - HALL OF FAME'!H$97:H124,'BATTING - HALL OF FAME'!H124)))))</f>
        <v>Asfand</v>
      </c>
      <c r="H124" s="67">
        <f ca="1">IF((IF(F124="","",LARGE(OFFSET('20-Overs'!$H$9,0,'BATTING - HALL OF FAME'!G$95,$L$3,1),'BATTING - HALL OF FAME'!F124)))=0,"",IF(F124="","",LARGE(OFFSET('20-Overs'!$H$9,0,'BATTING - HALL OF FAME'!G$95,$L$3,1),'BATTING - HALL OF FAME'!F124)))</f>
        <v>10</v>
      </c>
      <c r="I124">
        <v>28</v>
      </c>
      <c r="J124" s="72">
        <f ca="1">IF(ROWS(OFFSET('20-Overs'!S36,0,0,'BATTING - HALL OF FAME'!I124,1))&gt;K$94,"",(ROWS(OFFSET('20-Overs'!S36,0,0,'BATTING - HALL OF FAME'!I124,1))))</f>
        <v>28</v>
      </c>
      <c r="K124" s="67" t="str" cm="1">
        <f t="array" aca="1" ref="K124" ca="1">IF(L124="","",(INDEX('20-Overs'!$B$9:$B$103,_xlfn.AGGREGATE(15,6,(ROW(OFFSET('20-Overs'!$H$9,0,'BATTING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FAME'!L124),COUNTIF('BATTING - HALL OF FAME'!L$97:L124,'BATTING - HALL OF FAME'!L124)))))</f>
        <v/>
      </c>
      <c r="L124" s="67" t="str">
        <f ca="1">IF((IF(J124="","",LARGE(OFFSET('20-Overs'!$H$9,0,'BATTING - HALL OF FAME'!K$95,$L$3,1),'BATTING - HALL OF FAME'!J124)))=0,"",IF(J124="","",LARGE(OFFSET('20-Overs'!$H$9,0,'BATTING - HALL OF FAME'!K$95,$L$3,1),'BATTING - HALL OF FAME'!J124)))</f>
        <v/>
      </c>
    </row>
    <row r="125" spans="1:12" ht="20.25" x14ac:dyDescent="0.2">
      <c r="A125">
        <v>29</v>
      </c>
      <c r="B125" s="72">
        <f ca="1">IF(ROWS(OFFSET('20-Overs'!J37,0,0,'BATTING - HALL OF FAME'!A125,1))&gt;C$94,"",(ROWS(OFFSET('20-Overs'!J37,0,0,'BATTING - HALL OF FAME'!A125,1))))</f>
        <v>29</v>
      </c>
      <c r="C125" s="67" t="str" cm="1">
        <f t="array" aca="1" ref="C125" ca="1">IF(D125="","",(INDEX('20-Overs'!$B$9:$B$103,_xlfn.AGGREGATE(15,6,(ROW(OFFSET('20-Overs'!$H$9,0,'BATTING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FAME'!D125),COUNTIF('BATTING - HALL OF FAME'!D$97:D125,'BATTING - HALL OF FAME'!D125)))))</f>
        <v/>
      </c>
      <c r="D125" s="67" t="str">
        <f ca="1">IF((IF(B125="","",LARGE(OFFSET('20-Overs'!$H$9,0,'BATTING - HALL OF FAME'!C$95,$L$3,1),'BATTING - HALL OF FAME'!B125)))=0,"",IF(B125="","",LARGE(OFFSET('20-Overs'!$H$9,0,'BATTING - HALL OF FAME'!C$95,$L$3,1),'BATTING - HALL OF FAME'!B125)))</f>
        <v/>
      </c>
      <c r="E125">
        <v>29</v>
      </c>
      <c r="F125" s="72">
        <f ca="1">IF(ROWS(OFFSET('20-Overs'!N37,0,0,'BATTING - HALL OF FAME'!E125,1))&gt;G$94,"",(ROWS(OFFSET('20-Overs'!N37,0,0,'BATTING - HALL OF FAME'!E125,1))))</f>
        <v>29</v>
      </c>
      <c r="G125" s="67" t="str" cm="1">
        <f t="array" aca="1" ref="G125" ca="1">IF(H125="","",(INDEX('20-Overs'!$B$9:$B$103,_xlfn.AGGREGATE(15,6,(ROW(OFFSET('20-Overs'!$H$9,0,'BATTING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FAME'!H125),COUNTIF('BATTING - HALL OF FAME'!H$97:H125,'BATTING - HALL OF FAME'!H125)))))</f>
        <v>M. Patel</v>
      </c>
      <c r="H125" s="67">
        <f ca="1">IF((IF(F125="","",LARGE(OFFSET('20-Overs'!$H$9,0,'BATTING - HALL OF FAME'!G$95,$L$3,1),'BATTING - HALL OF FAME'!F125)))=0,"",IF(F125="","",LARGE(OFFSET('20-Overs'!$H$9,0,'BATTING - HALL OF FAME'!G$95,$L$3,1),'BATTING - HALL OF FAME'!F125)))</f>
        <v>7</v>
      </c>
      <c r="I125">
        <v>29</v>
      </c>
      <c r="J125" s="72">
        <f ca="1">IF(ROWS(OFFSET('20-Overs'!S37,0,0,'BATTING - HALL OF FAME'!I125,1))&gt;K$94,"",(ROWS(OFFSET('20-Overs'!S37,0,0,'BATTING - HALL OF FAME'!I125,1))))</f>
        <v>29</v>
      </c>
      <c r="K125" s="67" t="str" cm="1">
        <f t="array" aca="1" ref="K125" ca="1">IF(L125="","",(INDEX('20-Overs'!$B$9:$B$103,_xlfn.AGGREGATE(15,6,(ROW(OFFSET('20-Overs'!$H$9,0,'BATTING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FAME'!L125),COUNTIF('BATTING - HALL OF FAME'!L$97:L125,'BATTING - HALL OF FAME'!L125)))))</f>
        <v/>
      </c>
      <c r="L125" s="67" t="str">
        <f ca="1">IF((IF(J125="","",LARGE(OFFSET('20-Overs'!$H$9,0,'BATTING - HALL OF FAME'!K$95,$L$3,1),'BATTING - HALL OF FAME'!J125)))=0,"",IF(J125="","",LARGE(OFFSET('20-Overs'!$H$9,0,'BATTING - HALL OF FAME'!K$95,$L$3,1),'BATTING - HALL OF FAME'!J125)))</f>
        <v/>
      </c>
    </row>
    <row r="126" spans="1:12" ht="20.25" x14ac:dyDescent="0.2">
      <c r="A126">
        <v>30</v>
      </c>
      <c r="B126" s="72">
        <f ca="1">IF(ROWS(OFFSET('20-Overs'!J38,0,0,'BATTING - HALL OF FAME'!A126,1))&gt;C$94,"",(ROWS(OFFSET('20-Overs'!J38,0,0,'BATTING - HALL OF FAME'!A126,1))))</f>
        <v>30</v>
      </c>
      <c r="C126" s="67" t="str" cm="1">
        <f t="array" aca="1" ref="C126" ca="1">IF(D126="","",(INDEX('20-Overs'!$B$9:$B$103,_xlfn.AGGREGATE(15,6,(ROW(OFFSET('20-Overs'!$H$9,0,'BATTING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FAME'!D126),COUNTIF('BATTING - HALL OF FAME'!D$97:D126,'BATTING - HALL OF FAME'!D126)))))</f>
        <v/>
      </c>
      <c r="D126" s="67" t="str">
        <f ca="1">IF((IF(B126="","",LARGE(OFFSET('20-Overs'!$H$9,0,'BATTING - HALL OF FAME'!C$95,$L$3,1),'BATTING - HALL OF FAME'!B126)))=0,"",IF(B126="","",LARGE(OFFSET('20-Overs'!$H$9,0,'BATTING - HALL OF FAME'!C$95,$L$3,1),'BATTING - HALL OF FAME'!B126)))</f>
        <v/>
      </c>
      <c r="E126">
        <v>30</v>
      </c>
      <c r="F126" s="72">
        <f ca="1">IF(ROWS(OFFSET('20-Overs'!N38,0,0,'BATTING - HALL OF FAME'!E126,1))&gt;G$94,"",(ROWS(OFFSET('20-Overs'!N38,0,0,'BATTING - HALL OF FAME'!E126,1))))</f>
        <v>30</v>
      </c>
      <c r="G126" s="67" t="str" cm="1">
        <f t="array" aca="1" ref="G126" ca="1">IF(H126="","",(INDEX('20-Overs'!$B$9:$B$103,_xlfn.AGGREGATE(15,6,(ROW(OFFSET('20-Overs'!$H$9,0,'BATTING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FAME'!H126),COUNTIF('BATTING - HALL OF FAME'!H$97:H126,'BATTING - HALL OF FAME'!H126)))))</f>
        <v>Zaem</v>
      </c>
      <c r="H126" s="67">
        <f ca="1">IF((IF(F126="","",LARGE(OFFSET('20-Overs'!$H$9,0,'BATTING - HALL OF FAME'!G$95,$L$3,1),'BATTING - HALL OF FAME'!F126)))=0,"",IF(F126="","",LARGE(OFFSET('20-Overs'!$H$9,0,'BATTING - HALL OF FAME'!G$95,$L$3,1),'BATTING - HALL OF FAME'!F126)))</f>
        <v>2</v>
      </c>
      <c r="I126">
        <v>30</v>
      </c>
      <c r="J126" s="72">
        <f ca="1">IF(ROWS(OFFSET('20-Overs'!S38,0,0,'BATTING - HALL OF FAME'!I126,1))&gt;K$94,"",(ROWS(OFFSET('20-Overs'!S38,0,0,'BATTING - HALL OF FAME'!I126,1))))</f>
        <v>30</v>
      </c>
      <c r="K126" s="67" t="str" cm="1">
        <f t="array" aca="1" ref="K126" ca="1">IF(L126="","",(INDEX('20-Overs'!$B$9:$B$103,_xlfn.AGGREGATE(15,6,(ROW(OFFSET('20-Overs'!$H$9,0,'BATTING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FAME'!L126),COUNTIF('BATTING - HALL OF FAME'!L$97:L126,'BATTING - HALL OF FAME'!L126)))))</f>
        <v/>
      </c>
      <c r="L126" s="67" t="str">
        <f ca="1">IF((IF(J126="","",LARGE(OFFSET('20-Overs'!$H$9,0,'BATTING - HALL OF FAME'!K$95,$L$3,1),'BATTING - HALL OF FAME'!J126)))=0,"",IF(J126="","",LARGE(OFFSET('20-Overs'!$H$9,0,'BATTING - HALL OF FAME'!K$95,$L$3,1),'BATTING - HALL OF FAME'!J126)))</f>
        <v/>
      </c>
    </row>
    <row r="127" spans="1:12" ht="20.25" x14ac:dyDescent="0.2">
      <c r="A127">
        <v>31</v>
      </c>
      <c r="B127" s="72">
        <f ca="1">IF(ROWS(OFFSET('20-Overs'!J39,0,0,'BATTING - HALL OF FAME'!A127,1))&gt;C$94,"",(ROWS(OFFSET('20-Overs'!J39,0,0,'BATTING - HALL OF FAME'!A127,1))))</f>
        <v>31</v>
      </c>
      <c r="C127" s="67" t="str" cm="1">
        <f t="array" aca="1" ref="C127" ca="1">IF(D127="","",(INDEX('20-Overs'!$B$9:$B$103,_xlfn.AGGREGATE(15,6,(ROW(OFFSET('20-Overs'!$H$9,0,'BATTING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FAME'!D127),COUNTIF('BATTING - HALL OF FAME'!D$97:D127,'BATTING - HALL OF FAME'!D127)))))</f>
        <v/>
      </c>
      <c r="D127" s="67" t="str">
        <f ca="1">IF((IF(B127="","",LARGE(OFFSET('20-Overs'!$H$9,0,'BATTING - HALL OF FAME'!C$95,$L$3,1),'BATTING - HALL OF FAME'!B127)))=0,"",IF(B127="","",LARGE(OFFSET('20-Overs'!$H$9,0,'BATTING - HALL OF FAME'!C$95,$L$3,1),'BATTING - HALL OF FAME'!B127)))</f>
        <v/>
      </c>
      <c r="E127">
        <v>31</v>
      </c>
      <c r="F127" s="72">
        <f ca="1">IF(ROWS(OFFSET('20-Overs'!N39,0,0,'BATTING - HALL OF FAME'!E127,1))&gt;G$94,"",(ROWS(OFFSET('20-Overs'!N39,0,0,'BATTING - HALL OF FAME'!E127,1))))</f>
        <v>31</v>
      </c>
      <c r="G127" s="67" t="str" cm="1">
        <f t="array" aca="1" ref="G127" ca="1">IF(H127="","",(INDEX('20-Overs'!$B$9:$B$103,_xlfn.AGGREGATE(15,6,(ROW(OFFSET('20-Overs'!$H$9,0,'BATTING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FAME'!H127),COUNTIF('BATTING - HALL OF FAME'!H$97:H127,'BATTING - HALL OF FAME'!H127)))))</f>
        <v>Talha</v>
      </c>
      <c r="H127" s="67">
        <f ca="1">IF((IF(F127="","",LARGE(OFFSET('20-Overs'!$H$9,0,'BATTING - HALL OF FAME'!G$95,$L$3,1),'BATTING - HALL OF FAME'!F127)))=0,"",IF(F127="","",LARGE(OFFSET('20-Overs'!$H$9,0,'BATTING - HALL OF FAME'!G$95,$L$3,1),'BATTING - HALL OF FAME'!F127)))</f>
        <v>1</v>
      </c>
      <c r="I127">
        <v>31</v>
      </c>
      <c r="J127" s="72">
        <f ca="1">IF(ROWS(OFFSET('20-Overs'!S39,0,0,'BATTING - HALL OF FAME'!I127,1))&gt;K$94,"",(ROWS(OFFSET('20-Overs'!S39,0,0,'BATTING - HALL OF FAME'!I127,1))))</f>
        <v>31</v>
      </c>
      <c r="K127" s="67" t="str" cm="1">
        <f t="array" aca="1" ref="K127" ca="1">IF(L127="","",(INDEX('20-Overs'!$B$9:$B$103,_xlfn.AGGREGATE(15,6,(ROW(OFFSET('20-Overs'!$H$9,0,'BATTING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FAME'!L127),COUNTIF('BATTING - HALL OF FAME'!L$97:L127,'BATTING - HALL OF FAME'!L127)))))</f>
        <v/>
      </c>
      <c r="L127" s="67" t="str">
        <f ca="1">IF((IF(J127="","",LARGE(OFFSET('20-Overs'!$H$9,0,'BATTING - HALL OF FAME'!K$95,$L$3,1),'BATTING - HALL OF FAME'!J127)))=0,"",IF(J127="","",LARGE(OFFSET('20-Overs'!$H$9,0,'BATTING - HALL OF FAME'!K$95,$L$3,1),'BATTING - HALL OF FAME'!J127)))</f>
        <v/>
      </c>
    </row>
    <row r="128" spans="1:12" ht="20.25" x14ac:dyDescent="0.2">
      <c r="A128">
        <v>32</v>
      </c>
      <c r="B128" s="72">
        <f ca="1">IF(ROWS(OFFSET('20-Overs'!J44,0,0,'BATTING - HALL OF FAME'!A128,1))&gt;C$94,"",(ROWS(OFFSET('20-Overs'!J44,0,0,'BATTING - HALL OF FAME'!A128,1))))</f>
        <v>32</v>
      </c>
      <c r="C128" s="67" t="str" cm="1">
        <f t="array" aca="1" ref="C128" ca="1">IF(D128="","",(INDEX('20-Overs'!$B$9:$B$103,_xlfn.AGGREGATE(15,6,(ROW(OFFSET('20-Overs'!$H$9,0,'BATTING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FAME'!D128),COUNTIF('BATTING - HALL OF FAME'!D$97:D128,'BATTING - HALL OF FAME'!D128)))))</f>
        <v/>
      </c>
      <c r="D128" s="67" t="str">
        <f ca="1">IF((IF(B128="","",LARGE(OFFSET('20-Overs'!$H$9,0,'BATTING - HALL OF FAME'!C$95,$L$3,1),'BATTING - HALL OF FAME'!B128)))=0,"",IF(B128="","",LARGE(OFFSET('20-Overs'!$H$9,0,'BATTING - HALL OF FAME'!C$95,$L$3,1),'BATTING - HALL OF FAME'!B128)))</f>
        <v/>
      </c>
      <c r="E128">
        <v>32</v>
      </c>
      <c r="F128" s="72">
        <f ca="1">IF(ROWS(OFFSET('20-Overs'!N44,0,0,'BATTING - HALL OF FAME'!E128,1))&gt;G$94,"",(ROWS(OFFSET('20-Overs'!N44,0,0,'BATTING - HALL OF FAME'!E128,1))))</f>
        <v>32</v>
      </c>
      <c r="G128" s="67" t="str" cm="1">
        <f t="array" aca="1" ref="G128" ca="1">IF(H128="","",(INDEX('20-Overs'!$B$9:$B$103,_xlfn.AGGREGATE(15,6,(ROW(OFFSET('20-Overs'!$H$9,0,'BATTING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FAME'!H128),COUNTIF('BATTING - HALL OF FAME'!H$97:H128,'BATTING - HALL OF FAME'!H128)))))</f>
        <v>Noman</v>
      </c>
      <c r="H128" s="67">
        <f ca="1">IF((IF(F128="","",LARGE(OFFSET('20-Overs'!$H$9,0,'BATTING - HALL OF FAME'!G$95,$L$3,1),'BATTING - HALL OF FAME'!F128)))=0,"",IF(F128="","",LARGE(OFFSET('20-Overs'!$H$9,0,'BATTING - HALL OF FAME'!G$95,$L$3,1),'BATTING - HALL OF FAME'!F128)))</f>
        <v>1</v>
      </c>
      <c r="I128">
        <v>32</v>
      </c>
      <c r="J128" s="72">
        <f ca="1">IF(ROWS(OFFSET('20-Overs'!S44,0,0,'BATTING - HALL OF FAME'!I128,1))&gt;K$94,"",(ROWS(OFFSET('20-Overs'!S44,0,0,'BATTING - HALL OF FAME'!I128,1))))</f>
        <v>32</v>
      </c>
      <c r="K128" s="67" t="str" cm="1">
        <f t="array" aca="1" ref="K128" ca="1">IF(L128="","",(INDEX('20-Overs'!$B$9:$B$103,_xlfn.AGGREGATE(15,6,(ROW(OFFSET('20-Overs'!$H$9,0,'BATTING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FAME'!L128),COUNTIF('BATTING - HALL OF FAME'!L$97:L128,'BATTING - HALL OF FAME'!L128)))))</f>
        <v/>
      </c>
      <c r="L128" s="67" t="str">
        <f ca="1">IF((IF(J128="","",LARGE(OFFSET('20-Overs'!$H$9,0,'BATTING - HALL OF FAME'!K$95,$L$3,1),'BATTING - HALL OF FAME'!J128)))=0,"",IF(J128="","",LARGE(OFFSET('20-Overs'!$H$9,0,'BATTING - HALL OF FAME'!K$95,$L$3,1),'BATTING - HALL OF FAME'!J128)))</f>
        <v/>
      </c>
    </row>
    <row r="129" spans="1:12" ht="20.25" x14ac:dyDescent="0.2">
      <c r="A129">
        <v>33</v>
      </c>
      <c r="B129" s="72">
        <f ca="1">IF(ROWS(OFFSET('20-Overs'!J45,0,0,'BATTING - HALL OF FAME'!A129,1))&gt;C$94,"",(ROWS(OFFSET('20-Overs'!J45,0,0,'BATTING - HALL OF FAME'!A129,1))))</f>
        <v>33</v>
      </c>
      <c r="C129" s="67" t="str" cm="1">
        <f t="array" aca="1" ref="C129" ca="1">IF(D129="","",(INDEX('20-Overs'!$B$9:$B$103,_xlfn.AGGREGATE(15,6,(ROW(OFFSET('20-Overs'!$H$9,0,'BATTING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FAME'!D129),COUNTIF('BATTING - HALL OF FAME'!D$97:D129,'BATTING - HALL OF FAME'!D129)))))</f>
        <v/>
      </c>
      <c r="D129" s="67" t="str">
        <f ca="1">IF((IF(B129="","",LARGE(OFFSET('20-Overs'!$H$9,0,'BATTING - HALL OF FAME'!C$95,$L$3,1),'BATTING - HALL OF FAME'!B129)))=0,"",IF(B129="","",LARGE(OFFSET('20-Overs'!$H$9,0,'BATTING - HALL OF FAME'!C$95,$L$3,1),'BATTING - HALL OF FAME'!B129)))</f>
        <v/>
      </c>
      <c r="E129">
        <v>33</v>
      </c>
      <c r="F129" s="72">
        <f ca="1">IF(ROWS(OFFSET('20-Overs'!N45,0,0,'BATTING - HALL OF FAME'!E129,1))&gt;G$94,"",(ROWS(OFFSET('20-Overs'!N45,0,0,'BATTING - HALL OF FAME'!E129,1))))</f>
        <v>33</v>
      </c>
      <c r="G129" s="67" t="str" cm="1">
        <f t="array" aca="1" ref="G129" ca="1">IF(H129="","",(INDEX('20-Overs'!$B$9:$B$103,_xlfn.AGGREGATE(15,6,(ROW(OFFSET('20-Overs'!$H$9,0,'BATTING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FAME'!H129),COUNTIF('BATTING - HALL OF FAME'!H$97:H129,'BATTING - HALL OF FAME'!H129)))))</f>
        <v/>
      </c>
      <c r="H129" s="67" t="str">
        <f ca="1">IF((IF(F129="","",LARGE(OFFSET('20-Overs'!$H$9,0,'BATTING - HALL OF FAME'!G$95,$L$3,1),'BATTING - HALL OF FAME'!F129)))=0,"",IF(F129="","",LARGE(OFFSET('20-Overs'!$H$9,0,'BATTING - HALL OF FAME'!G$95,$L$3,1),'BATTING - HALL OF FAME'!F129)))</f>
        <v/>
      </c>
      <c r="I129">
        <v>33</v>
      </c>
      <c r="J129" s="72">
        <f ca="1">IF(ROWS(OFFSET('20-Overs'!S45,0,0,'BATTING - HALL OF FAME'!I129,1))&gt;K$94,"",(ROWS(OFFSET('20-Overs'!S45,0,0,'BATTING - HALL OF FAME'!I129,1))))</f>
        <v>33</v>
      </c>
      <c r="K129" s="67" t="str" cm="1">
        <f t="array" aca="1" ref="K129" ca="1">IF(L129="","",(INDEX('20-Overs'!$B$9:$B$103,_xlfn.AGGREGATE(15,6,(ROW(OFFSET('20-Overs'!$H$9,0,'BATTING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FAME'!L129),COUNTIF('BATTING - HALL OF FAME'!L$97:L129,'BATTING - HALL OF FAME'!L129)))))</f>
        <v/>
      </c>
      <c r="L129" s="67" t="str">
        <f ca="1">IF((IF(J129="","",LARGE(OFFSET('20-Overs'!$H$9,0,'BATTING - HALL OF FAME'!K$95,$L$3,1),'BATTING - HALL OF FAME'!J129)))=0,"",IF(J129="","",LARGE(OFFSET('20-Overs'!$H$9,0,'BATTING - HALL OF FAME'!K$95,$L$3,1),'BATTING - HALL OF FAME'!J129)))</f>
        <v/>
      </c>
    </row>
    <row r="130" spans="1:12" ht="20.25" x14ac:dyDescent="0.2">
      <c r="A130">
        <v>34</v>
      </c>
      <c r="B130" s="72">
        <f ca="1">IF(ROWS(OFFSET('20-Overs'!J46,0,0,'BATTING - HALL OF FAME'!A130,1))&gt;C$94,"",(ROWS(OFFSET('20-Overs'!J46,0,0,'BATTING - HALL OF FAME'!A130,1))))</f>
        <v>34</v>
      </c>
      <c r="C130" s="67" t="str" cm="1">
        <f t="array" aca="1" ref="C130" ca="1">IF(D130="","",(INDEX('20-Overs'!$B$9:$B$103,_xlfn.AGGREGATE(15,6,(ROW(OFFSET('20-Overs'!$H$9,0,'BATTING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FAME'!D130),COUNTIF('BATTING - HALL OF FAME'!D$97:D130,'BATTING - HALL OF FAME'!D130)))))</f>
        <v/>
      </c>
      <c r="D130" s="67" t="str">
        <f ca="1">IF((IF(B130="","",LARGE(OFFSET('20-Overs'!$H$9,0,'BATTING - HALL OF FAME'!C$95,$L$3,1),'BATTING - HALL OF FAME'!B130)))=0,"",IF(B130="","",LARGE(OFFSET('20-Overs'!$H$9,0,'BATTING - HALL OF FAME'!C$95,$L$3,1),'BATTING - HALL OF FAME'!B130)))</f>
        <v/>
      </c>
      <c r="E130">
        <v>34</v>
      </c>
      <c r="F130" s="72">
        <f ca="1">IF(ROWS(OFFSET('20-Overs'!N46,0,0,'BATTING - HALL OF FAME'!E130,1))&gt;G$94,"",(ROWS(OFFSET('20-Overs'!N46,0,0,'BATTING - HALL OF FAME'!E130,1))))</f>
        <v>34</v>
      </c>
      <c r="G130" s="67" t="str" cm="1">
        <f t="array" aca="1" ref="G130" ca="1">IF(H130="","",(INDEX('20-Overs'!$B$9:$B$103,_xlfn.AGGREGATE(15,6,(ROW(OFFSET('20-Overs'!$H$9,0,'BATTING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FAME'!H130),COUNTIF('BATTING - HALL OF FAME'!H$97:H130,'BATTING - HALL OF FAME'!H130)))))</f>
        <v/>
      </c>
      <c r="H130" s="67" t="str">
        <f ca="1">IF((IF(F130="","",LARGE(OFFSET('20-Overs'!$H$9,0,'BATTING - HALL OF FAME'!G$95,$L$3,1),'BATTING - HALL OF FAME'!F130)))=0,"",IF(F130="","",LARGE(OFFSET('20-Overs'!$H$9,0,'BATTING - HALL OF FAME'!G$95,$L$3,1),'BATTING - HALL OF FAME'!F130)))</f>
        <v/>
      </c>
      <c r="I130">
        <v>34</v>
      </c>
      <c r="J130" s="72">
        <f ca="1">IF(ROWS(OFFSET('20-Overs'!S46,0,0,'BATTING - HALL OF FAME'!I130,1))&gt;K$94,"",(ROWS(OFFSET('20-Overs'!S46,0,0,'BATTING - HALL OF FAME'!I130,1))))</f>
        <v>34</v>
      </c>
      <c r="K130" s="67" t="str" cm="1">
        <f t="array" aca="1" ref="K130" ca="1">IF(L130="","",(INDEX('20-Overs'!$B$9:$B$103,_xlfn.AGGREGATE(15,6,(ROW(OFFSET('20-Overs'!$H$9,0,'BATTING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FAME'!L130),COUNTIF('BATTING - HALL OF FAME'!L$97:L130,'BATTING - HALL OF FAME'!L130)))))</f>
        <v/>
      </c>
      <c r="L130" s="67" t="str">
        <f ca="1">IF((IF(J130="","",LARGE(OFFSET('20-Overs'!$H$9,0,'BATTING - HALL OF FAME'!K$95,$L$3,1),'BATTING - HALL OF FAME'!J130)))=0,"",IF(J130="","",LARGE(OFFSET('20-Overs'!$H$9,0,'BATTING - HALL OF FAME'!K$95,$L$3,1),'BATTING - HALL OF FAME'!J130)))</f>
        <v/>
      </c>
    </row>
    <row r="131" spans="1:12" ht="20.25" x14ac:dyDescent="0.2">
      <c r="A131">
        <v>35</v>
      </c>
      <c r="B131" s="72">
        <f ca="1">IF(ROWS(OFFSET('20-Overs'!J47,0,0,'BATTING - HALL OF FAME'!A131,1))&gt;C$94,"",(ROWS(OFFSET('20-Overs'!J47,0,0,'BATTING - HALL OF FAME'!A131,1))))</f>
        <v>35</v>
      </c>
      <c r="C131" s="67" t="str" cm="1">
        <f t="array" aca="1" ref="C131" ca="1">IF(D131="","",(INDEX('20-Overs'!$B$9:$B$103,_xlfn.AGGREGATE(15,6,(ROW(OFFSET('20-Overs'!$H$9,0,'BATTING - HALL OF FAME'!C$95,$L$3,1))-ROW(OFFSET('20-Overs'!$H$9,0,'BATTING - HALL OF FAME'!C$95,1,1))+1)/(OFFSET('20-Overs'!$H$9,0,'BATTING - HALL OF FAME'!C$95,$L$3,1)='BATTING - HALL OF FAME'!D131),COUNTIF('BATTING - HALL OF FAME'!D$97:D131,'BATTING - HALL OF FAME'!D131)))))</f>
        <v/>
      </c>
      <c r="D131" s="67" t="str">
        <f ca="1">IF((IF(B131="","",LARGE(OFFSET('20-Overs'!$H$9,0,'BATTING - HALL OF FAME'!C$95,$L$3,1),'BATTING - HALL OF FAME'!B131)))=0,"",IF(B131="","",LARGE(OFFSET('20-Overs'!$H$9,0,'BATTING - HALL OF FAME'!C$95,$L$3,1),'BATTING - HALL OF FAME'!B131)))</f>
        <v/>
      </c>
      <c r="E131">
        <v>35</v>
      </c>
      <c r="F131" s="72">
        <f ca="1">IF(ROWS(OFFSET('20-Overs'!N47,0,0,'BATTING - HALL OF FAME'!E131,1))&gt;G$94,"",(ROWS(OFFSET('20-Overs'!N47,0,0,'BATTING - HALL OF FAME'!E131,1))))</f>
        <v>35</v>
      </c>
      <c r="G131" s="67" t="str" cm="1">
        <f t="array" aca="1" ref="G131" ca="1">IF(H131="","",(INDEX('20-Overs'!$B$9:$B$103,_xlfn.AGGREGATE(15,6,(ROW(OFFSET('20-Overs'!$H$9,0,'BATTING - HALL OF FAME'!G$95,$L$3,1))-ROW(OFFSET('20-Overs'!$H$9,0,'BATTING - HALL OF FAME'!G$95,1,1))+1)/(OFFSET('20-Overs'!$H$9,0,'BATTING - HALL OF FAME'!G$95,$L$3,1)='BATTING - HALL OF FAME'!H131),COUNTIF('BATTING - HALL OF FAME'!H$97:H131,'BATTING - HALL OF FAME'!H131)))))</f>
        <v/>
      </c>
      <c r="H131" s="67" t="str">
        <f ca="1">IF((IF(F131="","",LARGE(OFFSET('20-Overs'!$H$9,0,'BATTING - HALL OF FAME'!G$95,$L$3,1),'BATTING - HALL OF FAME'!F131)))=0,"",IF(F131="","",LARGE(OFFSET('20-Overs'!$H$9,0,'BATTING - HALL OF FAME'!G$95,$L$3,1),'BATTING - HALL OF FAME'!F131)))</f>
        <v/>
      </c>
      <c r="I131">
        <v>35</v>
      </c>
      <c r="J131" s="72">
        <f ca="1">IF(ROWS(OFFSET('20-Overs'!S47,0,0,'BATTING - HALL OF FAME'!I131,1))&gt;K$94,"",(ROWS(OFFSET('20-Overs'!S47,0,0,'BATTING - HALL OF FAME'!I131,1))))</f>
        <v>35</v>
      </c>
      <c r="K131" s="67" t="str" cm="1">
        <f t="array" aca="1" ref="K131" ca="1">IF(L131="","",(INDEX('20-Overs'!$B$9:$B$103,_xlfn.AGGREGATE(15,6,(ROW(OFFSET('20-Overs'!$H$9,0,'BATTING - HALL OF FAME'!K$95,$L$3,1))-ROW(OFFSET('20-Overs'!$H$9,0,'BATTING - HALL OF FAME'!K$95,1,1))+1)/(OFFSET('20-Overs'!$H$9,0,'BATTING - HALL OF FAME'!K$95,$L$3,1)='BATTING - HALL OF FAME'!L131),COUNTIF('BATTING - HALL OF FAME'!L$97:L131,'BATTING - HALL OF FAME'!L131)))))</f>
        <v/>
      </c>
      <c r="L131" s="67" t="str">
        <f ca="1">IF((IF(J131="","",LARGE(OFFSET('20-Overs'!$H$9,0,'BATTING - HALL OF FAME'!K$95,$L$3,1),'BATTING - HALL OF FAME'!J131)))=0,"",IF(J131="","",LARGE(OFFSET('20-Overs'!$H$9,0,'BATTING - HALL OF FAME'!K$95,$L$3,1),'BATTING - HALL OF FAME'!J131)))</f>
        <v/>
      </c>
    </row>
    <row r="133" spans="1:12" ht="20.25" hidden="1" x14ac:dyDescent="0.3">
      <c r="B133" s="86" t="s">
        <v>0</v>
      </c>
      <c r="C133" s="87">
        <f>$B$3</f>
        <v>33</v>
      </c>
      <c r="D133" s="85"/>
      <c r="E133" s="85"/>
      <c r="F133" s="86" t="s">
        <v>0</v>
      </c>
      <c r="G133" s="87">
        <f>$B$3</f>
        <v>33</v>
      </c>
      <c r="H133" s="85"/>
      <c r="I133" s="85"/>
      <c r="J133" s="86" t="s">
        <v>0</v>
      </c>
      <c r="K133" s="87">
        <f>$B$3</f>
        <v>33</v>
      </c>
      <c r="L133" s="85"/>
    </row>
    <row r="134" spans="1:12" ht="20.25" hidden="1" x14ac:dyDescent="0.3">
      <c r="B134" s="86" t="s">
        <v>2</v>
      </c>
      <c r="C134" s="87">
        <f ca="1">LARGE(OFFSET('20-Overs'!$H$9,0,'BATTING - HALL OF FAME'!C136,$L$3,1),C133)</f>
        <v>0</v>
      </c>
      <c r="D134" s="85"/>
      <c r="E134" s="85"/>
      <c r="F134" s="86" t="s">
        <v>2</v>
      </c>
      <c r="G134" s="87">
        <f ca="1">LARGE(OFFSET('20-Overs'!$H$9,0,'BATTING - HALL OF FAME'!G136,$L$3,1),G133)</f>
        <v>0</v>
      </c>
      <c r="H134" s="85"/>
      <c r="I134" s="85"/>
      <c r="J134" s="86" t="s">
        <v>2</v>
      </c>
      <c r="K134" s="87">
        <f ca="1">LARGE(OFFSET('20-Overs'!$H$9,0,'BATTING - HALL OF FAME'!K136,$L$3,1),K133)</f>
        <v>0</v>
      </c>
      <c r="L134" s="85"/>
    </row>
    <row r="135" spans="1:12" ht="20.25" hidden="1" x14ac:dyDescent="0.3">
      <c r="B135" s="86" t="s">
        <v>3</v>
      </c>
      <c r="C135" s="87">
        <f ca="1">COUNTIF(OFFSET('20-Overs'!$H$9,0,C136,$L$3,1),"&gt;="&amp;'BATTING - HALL OF FAME'!C134)</f>
        <v>35</v>
      </c>
      <c r="D135" s="85"/>
      <c r="E135" s="85"/>
      <c r="F135" s="86" t="s">
        <v>3</v>
      </c>
      <c r="G135" s="87">
        <f ca="1">COUNTIF(OFFSET('20-Overs'!$H$9,0,G136,$L$3,1),"&gt;="&amp;'BATTING - HALL OF FAME'!G134)</f>
        <v>35</v>
      </c>
      <c r="H135" s="85"/>
      <c r="I135" s="85"/>
      <c r="J135" s="86" t="s">
        <v>3</v>
      </c>
      <c r="K135" s="87">
        <f ca="1">COUNTIF(OFFSET('20-Overs'!$H$9,0,K136,$L$3,1),"&gt;="&amp;'BATTING - HALL OF FAME'!K134)</f>
        <v>35</v>
      </c>
      <c r="L135" s="85"/>
    </row>
    <row r="136" spans="1:12" hidden="1" x14ac:dyDescent="0.2">
      <c r="B136" s="85">
        <f>J95+1</f>
        <v>6</v>
      </c>
      <c r="C136" s="85">
        <f>K95+1</f>
        <v>6</v>
      </c>
      <c r="D136" s="85">
        <f>L95+1</f>
        <v>6</v>
      </c>
      <c r="E136" s="85"/>
      <c r="F136" s="85">
        <f>B136+1</f>
        <v>7</v>
      </c>
      <c r="G136" s="85">
        <f t="shared" ref="G136" si="4">C136+1</f>
        <v>7</v>
      </c>
      <c r="H136" s="85">
        <f t="shared" ref="H136" si="5">D136+1</f>
        <v>7</v>
      </c>
      <c r="I136" s="85"/>
      <c r="J136" s="85">
        <f>F136+1</f>
        <v>8</v>
      </c>
      <c r="K136" s="85">
        <f t="shared" ref="K136" si="6">G136+1</f>
        <v>8</v>
      </c>
      <c r="L136" s="85">
        <f t="shared" ref="L136" si="7">H136+1</f>
        <v>8</v>
      </c>
    </row>
    <row r="137" spans="1:12" ht="24.75" x14ac:dyDescent="0.2">
      <c r="A137" s="77"/>
      <c r="B137" s="171" t="s">
        <v>16</v>
      </c>
      <c r="C137" s="171"/>
      <c r="D137" s="171"/>
      <c r="E137" s="77"/>
      <c r="F137" s="171" t="s">
        <v>21</v>
      </c>
      <c r="G137" s="171"/>
      <c r="H137" s="171"/>
      <c r="I137" s="77"/>
      <c r="J137" s="171" t="s">
        <v>15</v>
      </c>
      <c r="K137" s="171"/>
      <c r="L137" s="171"/>
    </row>
    <row r="138" spans="1:12" ht="20.25" x14ac:dyDescent="0.2">
      <c r="A138">
        <v>1</v>
      </c>
      <c r="B138" s="72">
        <f ca="1">IF(ROWS(OFFSET('20-Overs'!V9,0,0,'BATTING - HALL OF FAME'!A138,1))&gt;C$135,"",(ROWS(OFFSET('20-Overs'!V9,0,0,'BATTING - HALL OF FAME'!A138,1))))</f>
        <v>1</v>
      </c>
      <c r="C138" s="67" t="str" cm="1">
        <f t="array" aca="1" ref="C138" ca="1">IF(D138="","",(INDEX('20-Overs'!$B$9:$B$103,_xlfn.AGGREGATE(15,6,(ROW(OFFSET('20-Overs'!$H$9,0,'BATTING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FAME'!D138),COUNTIF('BATTING - HALL OF FAME'!D$138:D138,'BATTING - HALL OF FAME'!D138)))))</f>
        <v>Abdal</v>
      </c>
      <c r="D138" s="67">
        <f ca="1">IF((IF(B138="","",LARGE(OFFSET('20-Overs'!$H$9,0,'BATTING - HALL OF FAME'!C$136,$L$3,1),'BATTING - HALL OF FAME'!B138)))=0,"",IF(B138="","",LARGE(OFFSET('20-Overs'!$H$9,0,'BATTING - HALL OF FAME'!C$136,$L$3,1),'BATTING - HALL OF FAME'!B138)))</f>
        <v>1</v>
      </c>
      <c r="E138">
        <v>1</v>
      </c>
      <c r="F138" s="72">
        <f ca="1">IF(ROWS(OFFSET('20-Overs'!Z9,0,0,'BATTING - HALL OF FAME'!E138,1))&gt;G$135,"",(ROWS(OFFSET('20-Overs'!Z9,0,0,'BATTING - HALL OF FAME'!E138,1))))</f>
        <v>1</v>
      </c>
      <c r="G138" s="67" t="str" cm="1">
        <f t="array" aca="1" ref="G138" ca="1">IF(H138="","",(INDEX('20-Overs'!$B$9:$B$103,_xlfn.AGGREGATE(15,6,(ROW(OFFSET('20-Overs'!$H$9,0,'BATTING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FAME'!H138),COUNTIF('BATTING - HALL OF FAME'!H$138:H138,'BATTING - HALL OF FAME'!H138)))))</f>
        <v>Majid</v>
      </c>
      <c r="H138" s="67">
        <f ca="1">IF((IF(F138="","",LARGE(OFFSET('20-Overs'!$H$9,0,'BATTING - HALL OF FAME'!G$136,$L$3,1),'BATTING - HALL OF FAME'!F138)))=0,"",IF(F138="","",LARGE(OFFSET('20-Overs'!$H$9,0,'BATTING - HALL OF FAME'!G$136,$L$3,1),'BATTING - HALL OF FAME'!F138)))</f>
        <v>13</v>
      </c>
      <c r="I138">
        <v>1</v>
      </c>
      <c r="J138" s="72">
        <f ca="1">IF(ROWS(OFFSET('20-Overs'!AD9,0,0,'BATTING - HALL OF FAME'!I138,1))&gt;K$135,"",(ROWS(OFFSET('20-Overs'!AD9,0,0,'BATTING - HALL OF FAME'!I138,1))))</f>
        <v>1</v>
      </c>
      <c r="K138" s="67" t="str" cm="1">
        <f t="array" aca="1" ref="K138" ca="1">IF(L138="","",(INDEX('20-Overs'!$B$9:$B$103,_xlfn.AGGREGATE(15,6,(ROW(OFFSET('20-Overs'!$H$9,0,'BATTING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FAME'!L138),COUNTIF('BATTING - HALL OF FAME'!L$138:L138,'BATTING - HALL OF FAME'!L138)))))</f>
        <v>Abdal</v>
      </c>
      <c r="L138" s="67">
        <f ca="1">IF((IF(J138="","",LARGE(OFFSET('20-Overs'!$H$9,0,'BATTING - HALL OF FAME'!K$136,$L$3,1),'BATTING - HALL OF FAME'!J138)))=0,"",IF(J138="","",LARGE(OFFSET('20-Overs'!$H$9,0,'BATTING - HALL OF FAME'!K$136,$L$3,1),'BATTING - HALL OF FAME'!J138)))</f>
        <v>86</v>
      </c>
    </row>
    <row r="139" spans="1:12" ht="20.25" x14ac:dyDescent="0.2">
      <c r="A139">
        <v>2</v>
      </c>
      <c r="B139" s="72">
        <f ca="1">IF(ROWS(OFFSET('20-Overs'!V10,0,0,'BATTING - HALL OF FAME'!A139,1))&gt;C$135,"",(ROWS(OFFSET('20-Overs'!V10,0,0,'BATTING - HALL OF FAME'!A139,1))))</f>
        <v>2</v>
      </c>
      <c r="C139" s="67" t="str" cm="1">
        <f t="array" aca="1" ref="C139" ca="1">IF(D139="","",(INDEX('20-Overs'!$B$9:$B$103,_xlfn.AGGREGATE(15,6,(ROW(OFFSET('20-Overs'!$H$9,0,'BATTING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FAME'!D139),COUNTIF('BATTING - HALL OF FAME'!D$138:D139,'BATTING - HALL OF FAME'!D139)))))</f>
        <v>Ahmed</v>
      </c>
      <c r="D139" s="67">
        <f ca="1">IF((IF(B139="","",LARGE(OFFSET('20-Overs'!$H$9,0,'BATTING - HALL OF FAME'!C$136,$L$3,1),'BATTING - HALL OF FAME'!B139)))=0,"",IF(B139="","",LARGE(OFFSET('20-Overs'!$H$9,0,'BATTING - HALL OF FAME'!C$136,$L$3,1),'BATTING - HALL OF FAME'!B139)))</f>
        <v>1</v>
      </c>
      <c r="E139">
        <v>2</v>
      </c>
      <c r="F139" s="72">
        <f ca="1">IF(ROWS(OFFSET('20-Overs'!Z10,0,0,'BATTING - HALL OF FAME'!E139,1))&gt;G$135,"",(ROWS(OFFSET('20-Overs'!Z10,0,0,'BATTING - HALL OF FAME'!E139,1))))</f>
        <v>2</v>
      </c>
      <c r="G139" s="67" t="str" cm="1">
        <f t="array" aca="1" ref="G139" ca="1">IF(H139="","",(INDEX('20-Overs'!$B$9:$B$103,_xlfn.AGGREGATE(15,6,(ROW(OFFSET('20-Overs'!$H$9,0,'BATTING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FAME'!H139),COUNTIF('BATTING - HALL OF FAME'!H$138:H139,'BATTING - HALL OF FAME'!H139)))))</f>
        <v>Sufyan</v>
      </c>
      <c r="H139" s="67">
        <f ca="1">IF((IF(F139="","",LARGE(OFFSET('20-Overs'!$H$9,0,'BATTING - HALL OF FAME'!G$136,$L$3,1),'BATTING - HALL OF FAME'!F139)))=0,"",IF(F139="","",LARGE(OFFSET('20-Overs'!$H$9,0,'BATTING - HALL OF FAME'!G$136,$L$3,1),'BATTING - HALL OF FAME'!F139)))</f>
        <v>10</v>
      </c>
      <c r="I139">
        <v>2</v>
      </c>
      <c r="J139" s="72">
        <f ca="1">IF(ROWS(OFFSET('20-Overs'!AD10,0,0,'BATTING - HALL OF FAME'!I139,1))&gt;K$135,"",(ROWS(OFFSET('20-Overs'!AD10,0,0,'BATTING - HALL OF FAME'!I139,1))))</f>
        <v>2</v>
      </c>
      <c r="K139" s="67" t="str" cm="1">
        <f t="array" aca="1" ref="K139" ca="1">IF(L139="","",(INDEX('20-Overs'!$B$9:$B$103,_xlfn.AGGREGATE(15,6,(ROW(OFFSET('20-Overs'!$H$9,0,'BATTING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FAME'!L139),COUNTIF('BATTING - HALL OF FAME'!L$138:L139,'BATTING - HALL OF FAME'!L139)))))</f>
        <v>Majid</v>
      </c>
      <c r="L139" s="67">
        <f ca="1">IF((IF(J139="","",LARGE(OFFSET('20-Overs'!$H$9,0,'BATTING - HALL OF FAME'!K$136,$L$3,1),'BATTING - HALL OF FAME'!J139)))=0,"",IF(J139="","",LARGE(OFFSET('20-Overs'!$H$9,0,'BATTING - HALL OF FAME'!K$136,$L$3,1),'BATTING - HALL OF FAME'!J139)))</f>
        <v>53</v>
      </c>
    </row>
    <row r="140" spans="1:12" ht="20.25" x14ac:dyDescent="0.2">
      <c r="A140">
        <v>3</v>
      </c>
      <c r="B140" s="72">
        <f ca="1">IF(ROWS(OFFSET('20-Overs'!V11,0,0,'BATTING - HALL OF FAME'!A140,1))&gt;C$135,"",(ROWS(OFFSET('20-Overs'!V11,0,0,'BATTING - HALL OF FAME'!A140,1))))</f>
        <v>3</v>
      </c>
      <c r="C140" s="67" t="str" cm="1">
        <f t="array" aca="1" ref="C140" ca="1">IF(D140="","",(INDEX('20-Overs'!$B$9:$B$103,_xlfn.AGGREGATE(15,6,(ROW(OFFSET('20-Overs'!$H$9,0,'BATTING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FAME'!D140),COUNTIF('BATTING - HALL OF FAME'!D$138:D140,'BATTING - HALL OF FAME'!D140)))))</f>
        <v/>
      </c>
      <c r="D140" s="67" t="str">
        <f ca="1">IF((IF(B140="","",LARGE(OFFSET('20-Overs'!$H$9,0,'BATTING - HALL OF FAME'!C$136,$L$3,1),'BATTING - HALL OF FAME'!B140)))=0,"",IF(B140="","",LARGE(OFFSET('20-Overs'!$H$9,0,'BATTING - HALL OF FAME'!C$136,$L$3,1),'BATTING - HALL OF FAME'!B140)))</f>
        <v/>
      </c>
      <c r="E140">
        <v>3</v>
      </c>
      <c r="F140" s="72">
        <f ca="1">IF(ROWS(OFFSET('20-Overs'!Z11,0,0,'BATTING - HALL OF FAME'!E140,1))&gt;G$135,"",(ROWS(OFFSET('20-Overs'!Z11,0,0,'BATTING - HALL OF FAME'!E140,1))))</f>
        <v>3</v>
      </c>
      <c r="G140" s="67" t="str" cm="1">
        <f t="array" aca="1" ref="G140" ca="1">IF(H140="","",(INDEX('20-Overs'!$B$9:$B$103,_xlfn.AGGREGATE(15,6,(ROW(OFFSET('20-Overs'!$H$9,0,'BATTING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FAME'!H140),COUNTIF('BATTING - HALL OF FAME'!H$138:H140,'BATTING - HALL OF FAME'!H140)))))</f>
        <v>Numair</v>
      </c>
      <c r="H140" s="67">
        <f ca="1">IF((IF(F140="","",LARGE(OFFSET('20-Overs'!$H$9,0,'BATTING - HALL OF FAME'!G$136,$L$3,1),'BATTING - HALL OF FAME'!F140)))=0,"",IF(F140="","",LARGE(OFFSET('20-Overs'!$H$9,0,'BATTING - HALL OF FAME'!G$136,$L$3,1),'BATTING - HALL OF FAME'!F140)))</f>
        <v>9</v>
      </c>
      <c r="I140">
        <v>3</v>
      </c>
      <c r="J140" s="72">
        <f ca="1">IF(ROWS(OFFSET('20-Overs'!AD11,0,0,'BATTING - HALL OF FAME'!I140,1))&gt;K$135,"",(ROWS(OFFSET('20-Overs'!AD11,0,0,'BATTING - HALL OF FAME'!I140,1))))</f>
        <v>3</v>
      </c>
      <c r="K140" s="67" t="str" cm="1">
        <f t="array" aca="1" ref="K140" ca="1">IF(L140="","",(INDEX('20-Overs'!$B$9:$B$103,_xlfn.AGGREGATE(15,6,(ROW(OFFSET('20-Overs'!$H$9,0,'BATTING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FAME'!L140),COUNTIF('BATTING - HALL OF FAME'!L$138:L140,'BATTING - HALL OF FAME'!L140)))))</f>
        <v>Danish</v>
      </c>
      <c r="L140" s="67">
        <f ca="1">IF((IF(J140="","",LARGE(OFFSET('20-Overs'!$H$9,0,'BATTING - HALL OF FAME'!K$136,$L$3,1),'BATTING - HALL OF FAME'!J140)))=0,"",IF(J140="","",LARGE(OFFSET('20-Overs'!$H$9,0,'BATTING - HALL OF FAME'!K$136,$L$3,1),'BATTING - HALL OF FAME'!J140)))</f>
        <v>46</v>
      </c>
    </row>
    <row r="141" spans="1:12" ht="20.25" x14ac:dyDescent="0.2">
      <c r="A141">
        <v>4</v>
      </c>
      <c r="B141" s="72">
        <f ca="1">IF(ROWS(OFFSET('20-Overs'!V12,0,0,'BATTING - HALL OF FAME'!A141,1))&gt;C$135,"",(ROWS(OFFSET('20-Overs'!V12,0,0,'BATTING - HALL OF FAME'!A141,1))))</f>
        <v>4</v>
      </c>
      <c r="C141" s="67" t="str" cm="1">
        <f t="array" aca="1" ref="C141" ca="1">IF(D141="","",(INDEX('20-Overs'!$B$9:$B$103,_xlfn.AGGREGATE(15,6,(ROW(OFFSET('20-Overs'!$H$9,0,'BATTING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FAME'!D141),COUNTIF('BATTING - HALL OF FAME'!D$138:D141,'BATTING - HALL OF FAME'!D141)))))</f>
        <v/>
      </c>
      <c r="D141" s="67" t="str">
        <f ca="1">IF((IF(B141="","",LARGE(OFFSET('20-Overs'!$H$9,0,'BATTING - HALL OF FAME'!C$136,$L$3,1),'BATTING - HALL OF FAME'!B141)))=0,"",IF(B141="","",LARGE(OFFSET('20-Overs'!$H$9,0,'BATTING - HALL OF FAME'!C$136,$L$3,1),'BATTING - HALL OF FAME'!B141)))</f>
        <v/>
      </c>
      <c r="E141">
        <v>4</v>
      </c>
      <c r="F141" s="72">
        <f ca="1">IF(ROWS(OFFSET('20-Overs'!Z12,0,0,'BATTING - HALL OF FAME'!E141,1))&gt;G$135,"",(ROWS(OFFSET('20-Overs'!Z12,0,0,'BATTING - HALL OF FAME'!E141,1))))</f>
        <v>4</v>
      </c>
      <c r="G141" s="67" t="str" cm="1">
        <f t="array" aca="1" ref="G141" ca="1">IF(H141="","",(INDEX('20-Overs'!$B$9:$B$103,_xlfn.AGGREGATE(15,6,(ROW(OFFSET('20-Overs'!$H$9,0,'BATTING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FAME'!H141),COUNTIF('BATTING - HALL OF FAME'!H$138:H141,'BATTING - HALL OF FAME'!H141)))))</f>
        <v>Abdal</v>
      </c>
      <c r="H141" s="67">
        <f ca="1">IF((IF(F141="","",LARGE(OFFSET('20-Overs'!$H$9,0,'BATTING - HALL OF FAME'!G$136,$L$3,1),'BATTING - HALL OF FAME'!F141)))=0,"",IF(F141="","",LARGE(OFFSET('20-Overs'!$H$9,0,'BATTING - HALL OF FAME'!G$136,$L$3,1),'BATTING - HALL OF FAME'!F141)))</f>
        <v>8</v>
      </c>
      <c r="I141">
        <v>4</v>
      </c>
      <c r="J141" s="72">
        <f ca="1">IF(ROWS(OFFSET('20-Overs'!AD12,0,0,'BATTING - HALL OF FAME'!I141,1))&gt;K$135,"",(ROWS(OFFSET('20-Overs'!AD12,0,0,'BATTING - HALL OF FAME'!I141,1))))</f>
        <v>4</v>
      </c>
      <c r="K141" s="67" t="str" cm="1">
        <f t="array" aca="1" ref="K141" ca="1">IF(L141="","",(INDEX('20-Overs'!$B$9:$B$103,_xlfn.AGGREGATE(15,6,(ROW(OFFSET('20-Overs'!$H$9,0,'BATTING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FAME'!L141),COUNTIF('BATTING - HALL OF FAME'!L$138:L141,'BATTING - HALL OF FAME'!L141)))))</f>
        <v>Sumair</v>
      </c>
      <c r="L141" s="67">
        <f ca="1">IF((IF(J141="","",LARGE(OFFSET('20-Overs'!$H$9,0,'BATTING - HALL OF FAME'!K$136,$L$3,1),'BATTING - HALL OF FAME'!J141)))=0,"",IF(J141="","",LARGE(OFFSET('20-Overs'!$H$9,0,'BATTING - HALL OF FAME'!K$136,$L$3,1),'BATTING - HALL OF FAME'!J141)))</f>
        <v>44</v>
      </c>
    </row>
    <row r="142" spans="1:12" ht="20.25" x14ac:dyDescent="0.2">
      <c r="A142">
        <v>5</v>
      </c>
      <c r="B142" s="72">
        <f ca="1">IF(ROWS(OFFSET('20-Overs'!V13,0,0,'BATTING - HALL OF FAME'!A142,1))&gt;C$135,"",(ROWS(OFFSET('20-Overs'!V13,0,0,'BATTING - HALL OF FAME'!A142,1))))</f>
        <v>5</v>
      </c>
      <c r="C142" s="67" t="str" cm="1">
        <f t="array" aca="1" ref="C142" ca="1">IF(D142="","",(INDEX('20-Overs'!$B$9:$B$103,_xlfn.AGGREGATE(15,6,(ROW(OFFSET('20-Overs'!$H$9,0,'BATTING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FAME'!D142),COUNTIF('BATTING - HALL OF FAME'!D$138:D142,'BATTING - HALL OF FAME'!D142)))))</f>
        <v/>
      </c>
      <c r="D142" s="67" t="str">
        <f ca="1">IF((IF(B142="","",LARGE(OFFSET('20-Overs'!$H$9,0,'BATTING - HALL OF FAME'!C$136,$L$3,1),'BATTING - HALL OF FAME'!B142)))=0,"",IF(B142="","",LARGE(OFFSET('20-Overs'!$H$9,0,'BATTING - HALL OF FAME'!C$136,$L$3,1),'BATTING - HALL OF FAME'!B142)))</f>
        <v/>
      </c>
      <c r="E142">
        <v>5</v>
      </c>
      <c r="F142" s="72">
        <f ca="1">IF(ROWS(OFFSET('20-Overs'!Z13,0,0,'BATTING - HALL OF FAME'!E142,1))&gt;G$135,"",(ROWS(OFFSET('20-Overs'!Z13,0,0,'BATTING - HALL OF FAME'!E142,1))))</f>
        <v>5</v>
      </c>
      <c r="G142" s="67" t="str" cm="1">
        <f t="array" aca="1" ref="G142" ca="1">IF(H142="","",(INDEX('20-Overs'!$B$9:$B$103,_xlfn.AGGREGATE(15,6,(ROW(OFFSET('20-Overs'!$H$9,0,'BATTING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FAME'!H142),COUNTIF('BATTING - HALL OF FAME'!H$138:H142,'BATTING - HALL OF FAME'!H142)))))</f>
        <v>Danish</v>
      </c>
      <c r="H142" s="67">
        <f ca="1">IF((IF(F142="","",LARGE(OFFSET('20-Overs'!$H$9,0,'BATTING - HALL OF FAME'!G$136,$L$3,1),'BATTING - HALL OF FAME'!F142)))=0,"",IF(F142="","",LARGE(OFFSET('20-Overs'!$H$9,0,'BATTING - HALL OF FAME'!G$136,$L$3,1),'BATTING - HALL OF FAME'!F142)))</f>
        <v>8</v>
      </c>
      <c r="I142">
        <v>5</v>
      </c>
      <c r="J142" s="72">
        <f ca="1">IF(ROWS(OFFSET('20-Overs'!AD13,0,0,'BATTING - HALL OF FAME'!I142,1))&gt;K$135,"",(ROWS(OFFSET('20-Overs'!AD13,0,0,'BATTING - HALL OF FAME'!I142,1))))</f>
        <v>5</v>
      </c>
      <c r="K142" s="67" t="str" cm="1">
        <f t="array" aca="1" ref="K142" ca="1">IF(L142="","",(INDEX('20-Overs'!$B$9:$B$103,_xlfn.AGGREGATE(15,6,(ROW(OFFSET('20-Overs'!$H$9,0,'BATTING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FAME'!L142),COUNTIF('BATTING - HALL OF FAME'!L$138:L142,'BATTING - HALL OF FAME'!L142)))))</f>
        <v>Sufyan</v>
      </c>
      <c r="L142" s="67">
        <f ca="1">IF((IF(J142="","",LARGE(OFFSET('20-Overs'!$H$9,0,'BATTING - HALL OF FAME'!K$136,$L$3,1),'BATTING - HALL OF FAME'!J142)))=0,"",IF(J142="","",LARGE(OFFSET('20-Overs'!$H$9,0,'BATTING - HALL OF FAME'!K$136,$L$3,1),'BATTING - HALL OF FAME'!J142)))</f>
        <v>42</v>
      </c>
    </row>
    <row r="143" spans="1:12" ht="20.25" x14ac:dyDescent="0.2">
      <c r="A143">
        <v>6</v>
      </c>
      <c r="B143" s="72">
        <f ca="1">IF(ROWS(OFFSET('20-Overs'!V14,0,0,'BATTING - HALL OF FAME'!A143,1))&gt;C$135,"",(ROWS(OFFSET('20-Overs'!V14,0,0,'BATTING - HALL OF FAME'!A143,1))))</f>
        <v>6</v>
      </c>
      <c r="C143" s="67" t="str" cm="1">
        <f t="array" aca="1" ref="C143" ca="1">IF(D143="","",(INDEX('20-Overs'!$B$9:$B$103,_xlfn.AGGREGATE(15,6,(ROW(OFFSET('20-Overs'!$H$9,0,'BATTING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FAME'!D143),COUNTIF('BATTING - HALL OF FAME'!D$138:D143,'BATTING - HALL OF FAME'!D143)))))</f>
        <v/>
      </c>
      <c r="D143" s="67" t="str">
        <f ca="1">IF((IF(B143="","",LARGE(OFFSET('20-Overs'!$H$9,0,'BATTING - HALL OF FAME'!C$136,$L$3,1),'BATTING - HALL OF FAME'!B143)))=0,"",IF(B143="","",LARGE(OFFSET('20-Overs'!$H$9,0,'BATTING - HALL OF FAME'!C$136,$L$3,1),'BATTING - HALL OF FAME'!B143)))</f>
        <v/>
      </c>
      <c r="E143">
        <v>6</v>
      </c>
      <c r="F143" s="72">
        <f ca="1">IF(ROWS(OFFSET('20-Overs'!Z14,0,0,'BATTING - HALL OF FAME'!E143,1))&gt;G$135,"",(ROWS(OFFSET('20-Overs'!Z14,0,0,'BATTING - HALL OF FAME'!E143,1))))</f>
        <v>6</v>
      </c>
      <c r="G143" s="67" t="str" cm="1">
        <f t="array" aca="1" ref="G143" ca="1">IF(H143="","",(INDEX('20-Overs'!$B$9:$B$103,_xlfn.AGGREGATE(15,6,(ROW(OFFSET('20-Overs'!$H$9,0,'BATTING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FAME'!H143),COUNTIF('BATTING - HALL OF FAME'!H$138:H143,'BATTING - HALL OF FAME'!H143)))))</f>
        <v>Nehal</v>
      </c>
      <c r="H143" s="67">
        <f ca="1">IF((IF(F143="","",LARGE(OFFSET('20-Overs'!$H$9,0,'BATTING - HALL OF FAME'!G$136,$L$3,1),'BATTING - HALL OF FAME'!F143)))=0,"",IF(F143="","",LARGE(OFFSET('20-Overs'!$H$9,0,'BATTING - HALL OF FAME'!G$136,$L$3,1),'BATTING - HALL OF FAME'!F143)))</f>
        <v>7</v>
      </c>
      <c r="I143">
        <v>6</v>
      </c>
      <c r="J143" s="72">
        <f ca="1">IF(ROWS(OFFSET('20-Overs'!AD14,0,0,'BATTING - HALL OF FAME'!I143,1))&gt;K$135,"",(ROWS(OFFSET('20-Overs'!AD14,0,0,'BATTING - HALL OF FAME'!I143,1))))</f>
        <v>6</v>
      </c>
      <c r="K143" s="67" t="str" cm="1">
        <f t="array" aca="1" ref="K143" ca="1">IF(L143="","",(INDEX('20-Overs'!$B$9:$B$103,_xlfn.AGGREGATE(15,6,(ROW(OFFSET('20-Overs'!$H$9,0,'BATTING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FAME'!L143),COUNTIF('BATTING - HALL OF FAME'!L$138:L143,'BATTING - HALL OF FAME'!L143)))))</f>
        <v>M.Bilal Shaikh</v>
      </c>
      <c r="L143" s="67">
        <f ca="1">IF((IF(J143="","",LARGE(OFFSET('20-Overs'!$H$9,0,'BATTING - HALL OF FAME'!K$136,$L$3,1),'BATTING - HALL OF FAME'!J143)))=0,"",IF(J143="","",LARGE(OFFSET('20-Overs'!$H$9,0,'BATTING - HALL OF FAME'!K$136,$L$3,1),'BATTING - HALL OF FAME'!J143)))</f>
        <v>34</v>
      </c>
    </row>
    <row r="144" spans="1:12" ht="20.25" x14ac:dyDescent="0.2">
      <c r="A144">
        <v>7</v>
      </c>
      <c r="B144" s="72">
        <f ca="1">IF(ROWS(OFFSET('20-Overs'!V15,0,0,'BATTING - HALL OF FAME'!A144,1))&gt;C$135,"",(ROWS(OFFSET('20-Overs'!V15,0,0,'BATTING - HALL OF FAME'!A144,1))))</f>
        <v>7</v>
      </c>
      <c r="C144" s="67" t="str" cm="1">
        <f t="array" aca="1" ref="C144" ca="1">IF(D144="","",(INDEX('20-Overs'!$B$9:$B$103,_xlfn.AGGREGATE(15,6,(ROW(OFFSET('20-Overs'!$H$9,0,'BATTING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FAME'!D144),COUNTIF('BATTING - HALL OF FAME'!D$138:D144,'BATTING - HALL OF FAME'!D144)))))</f>
        <v/>
      </c>
      <c r="D144" s="67" t="str">
        <f ca="1">IF((IF(B144="","",LARGE(OFFSET('20-Overs'!$H$9,0,'BATTING - HALL OF FAME'!C$136,$L$3,1),'BATTING - HALL OF FAME'!B144)))=0,"",IF(B144="","",LARGE(OFFSET('20-Overs'!$H$9,0,'BATTING - HALL OF FAME'!C$136,$L$3,1),'BATTING - HALL OF FAME'!B144)))</f>
        <v/>
      </c>
      <c r="E144">
        <v>7</v>
      </c>
      <c r="F144" s="72">
        <f ca="1">IF(ROWS(OFFSET('20-Overs'!Z15,0,0,'BATTING - HALL OF FAME'!E144,1))&gt;G$135,"",(ROWS(OFFSET('20-Overs'!Z15,0,0,'BATTING - HALL OF FAME'!E144,1))))</f>
        <v>7</v>
      </c>
      <c r="G144" s="67" t="str" cm="1">
        <f t="array" aca="1" ref="G144" ca="1">IF(H144="","",(INDEX('20-Overs'!$B$9:$B$103,_xlfn.AGGREGATE(15,6,(ROW(OFFSET('20-Overs'!$H$9,0,'BATTING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FAME'!H144),COUNTIF('BATTING - HALL OF FAME'!H$138:H144,'BATTING - HALL OF FAME'!H144)))))</f>
        <v>Sumair</v>
      </c>
      <c r="H144" s="67">
        <f ca="1">IF((IF(F144="","",LARGE(OFFSET('20-Overs'!$H$9,0,'BATTING - HALL OF FAME'!G$136,$L$3,1),'BATTING - HALL OF FAME'!F144)))=0,"",IF(F144="","",LARGE(OFFSET('20-Overs'!$H$9,0,'BATTING - HALL OF FAME'!G$136,$L$3,1),'BATTING - HALL OF FAME'!F144)))</f>
        <v>6</v>
      </c>
      <c r="I144">
        <v>7</v>
      </c>
      <c r="J144" s="72">
        <f ca="1">IF(ROWS(OFFSET('20-Overs'!AD15,0,0,'BATTING - HALL OF FAME'!I144,1))&gt;K$135,"",(ROWS(OFFSET('20-Overs'!AD15,0,0,'BATTING - HALL OF FAME'!I144,1))))</f>
        <v>7</v>
      </c>
      <c r="K144" s="67" t="str" cm="1">
        <f t="array" aca="1" ref="K144" ca="1">IF(L144="","",(INDEX('20-Overs'!$B$9:$B$103,_xlfn.AGGREGATE(15,6,(ROW(OFFSET('20-Overs'!$H$9,0,'BATTING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FAME'!L144),COUNTIF('BATTING - HALL OF FAME'!L$138:L144,'BATTING - HALL OF FAME'!L144)))))</f>
        <v>Hassaan</v>
      </c>
      <c r="L144" s="67">
        <f ca="1">IF((IF(J144="","",LARGE(OFFSET('20-Overs'!$H$9,0,'BATTING - HALL OF FAME'!K$136,$L$3,1),'BATTING - HALL OF FAME'!J144)))=0,"",IF(J144="","",LARGE(OFFSET('20-Overs'!$H$9,0,'BATTING - HALL OF FAME'!K$136,$L$3,1),'BATTING - HALL OF FAME'!J144)))</f>
        <v>32</v>
      </c>
    </row>
    <row r="145" spans="1:24" ht="20.25" x14ac:dyDescent="0.2">
      <c r="A145">
        <v>8</v>
      </c>
      <c r="B145" s="72">
        <f ca="1">IF(ROWS(OFFSET('20-Overs'!V16,0,0,'BATTING - HALL OF FAME'!A145,1))&gt;C$135,"",(ROWS(OFFSET('20-Overs'!V16,0,0,'BATTING - HALL OF FAME'!A145,1))))</f>
        <v>8</v>
      </c>
      <c r="C145" s="67" t="str" cm="1">
        <f t="array" aca="1" ref="C145" ca="1">IF(D145="","",(INDEX('20-Overs'!$B$9:$B$103,_xlfn.AGGREGATE(15,6,(ROW(OFFSET('20-Overs'!$H$9,0,'BATTING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FAME'!D145),COUNTIF('BATTING - HALL OF FAME'!D$138:D145,'BATTING - HALL OF FAME'!D145)))))</f>
        <v/>
      </c>
      <c r="D145" s="67" t="str">
        <f ca="1">IF((IF(B145="","",LARGE(OFFSET('20-Overs'!$H$9,0,'BATTING - HALL OF FAME'!C$136,$L$3,1),'BATTING - HALL OF FAME'!B145)))=0,"",IF(B145="","",LARGE(OFFSET('20-Overs'!$H$9,0,'BATTING - HALL OF FAME'!C$136,$L$3,1),'BATTING - HALL OF FAME'!B145)))</f>
        <v/>
      </c>
      <c r="E145">
        <v>8</v>
      </c>
      <c r="F145" s="72">
        <f ca="1">IF(ROWS(OFFSET('20-Overs'!Z16,0,0,'BATTING - HALL OF FAME'!E145,1))&gt;G$135,"",(ROWS(OFFSET('20-Overs'!Z16,0,0,'BATTING - HALL OF FAME'!E145,1))))</f>
        <v>8</v>
      </c>
      <c r="G145" s="67" t="str" cm="1">
        <f t="array" aca="1" ref="G145" ca="1">IF(H145="","",(INDEX('20-Overs'!$B$9:$B$103,_xlfn.AGGREGATE(15,6,(ROW(OFFSET('20-Overs'!$H$9,0,'BATTING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FAME'!H145),COUNTIF('BATTING - HALL OF FAME'!H$138:H145,'BATTING - HALL OF FAME'!H145)))))</f>
        <v>Ahmed</v>
      </c>
      <c r="H145" s="67">
        <f ca="1">IF((IF(F145="","",LARGE(OFFSET('20-Overs'!$H$9,0,'BATTING - HALL OF FAME'!G$136,$L$3,1),'BATTING - HALL OF FAME'!F145)))=0,"",IF(F145="","",LARGE(OFFSET('20-Overs'!$H$9,0,'BATTING - HALL OF FAME'!G$136,$L$3,1),'BATTING - HALL OF FAME'!F145)))</f>
        <v>5</v>
      </c>
      <c r="I145">
        <v>8</v>
      </c>
      <c r="J145" s="72">
        <f ca="1">IF(ROWS(OFFSET('20-Overs'!AD16,0,0,'BATTING - HALL OF FAME'!I145,1))&gt;K$135,"",(ROWS(OFFSET('20-Overs'!AD16,0,0,'BATTING - HALL OF FAME'!I145,1))))</f>
        <v>8</v>
      </c>
      <c r="K145" s="67" t="str" cm="1">
        <f t="array" aca="1" ref="K145" ca="1">IF(L145="","",(INDEX('20-Overs'!$B$9:$B$103,_xlfn.AGGREGATE(15,6,(ROW(OFFSET('20-Overs'!$H$9,0,'BATTING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FAME'!L145),COUNTIF('BATTING - HALL OF FAME'!L$138:L145,'BATTING - HALL OF FAME'!L145)))))</f>
        <v>Shahmeer</v>
      </c>
      <c r="L145" s="67">
        <f ca="1">IF((IF(J145="","",LARGE(OFFSET('20-Overs'!$H$9,0,'BATTING - HALL OF FAME'!K$136,$L$3,1),'BATTING - HALL OF FAME'!J145)))=0,"",IF(J145="","",LARGE(OFFSET('20-Overs'!$H$9,0,'BATTING - HALL OF FAME'!K$136,$L$3,1),'BATTING - HALL OF FAME'!J145)))</f>
        <v>28</v>
      </c>
    </row>
    <row r="146" spans="1:24" ht="20.25" x14ac:dyDescent="0.2">
      <c r="A146">
        <v>9</v>
      </c>
      <c r="B146" s="72">
        <f ca="1">IF(ROWS(OFFSET('20-Overs'!V17,0,0,'BATTING - HALL OF FAME'!A146,1))&gt;C$135,"",(ROWS(OFFSET('20-Overs'!V17,0,0,'BATTING - HALL OF FAME'!A146,1))))</f>
        <v>9</v>
      </c>
      <c r="C146" s="67" t="str" cm="1">
        <f t="array" aca="1" ref="C146" ca="1">IF(D146="","",(INDEX('20-Overs'!$B$9:$B$103,_xlfn.AGGREGATE(15,6,(ROW(OFFSET('20-Overs'!$H$9,0,'BATTING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FAME'!D146),COUNTIF('BATTING - HALL OF FAME'!D$138:D146,'BATTING - HALL OF FAME'!D146)))))</f>
        <v/>
      </c>
      <c r="D146" s="67" t="str">
        <f ca="1">IF((IF(B146="","",LARGE(OFFSET('20-Overs'!$H$9,0,'BATTING - HALL OF FAME'!C$136,$L$3,1),'BATTING - HALL OF FAME'!B146)))=0,"",IF(B146="","",LARGE(OFFSET('20-Overs'!$H$9,0,'BATTING - HALL OF FAME'!C$136,$L$3,1),'BATTING - HALL OF FAME'!B146)))</f>
        <v/>
      </c>
      <c r="E146">
        <v>9</v>
      </c>
      <c r="F146" s="72">
        <f ca="1">IF(ROWS(OFFSET('20-Overs'!Z17,0,0,'BATTING - HALL OF FAME'!E146,1))&gt;G$135,"",(ROWS(OFFSET('20-Overs'!Z17,0,0,'BATTING - HALL OF FAME'!E146,1))))</f>
        <v>9</v>
      </c>
      <c r="G146" s="67" t="str" cm="1">
        <f t="array" aca="1" ref="G146" ca="1">IF(H146="","",(INDEX('20-Overs'!$B$9:$B$103,_xlfn.AGGREGATE(15,6,(ROW(OFFSET('20-Overs'!$H$9,0,'BATTING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FAME'!H146),COUNTIF('BATTING - HALL OF FAME'!H$138:H146,'BATTING - HALL OF FAME'!H146)))))</f>
        <v>Sherjeel</v>
      </c>
      <c r="H146" s="67">
        <f ca="1">IF((IF(F146="","",LARGE(OFFSET('20-Overs'!$H$9,0,'BATTING - HALL OF FAME'!G$136,$L$3,1),'BATTING - HALL OF FAME'!F146)))=0,"",IF(F146="","",LARGE(OFFSET('20-Overs'!$H$9,0,'BATTING - HALL OF FAME'!G$136,$L$3,1),'BATTING - HALL OF FAME'!F146)))</f>
        <v>4</v>
      </c>
      <c r="I146">
        <v>9</v>
      </c>
      <c r="J146" s="72">
        <f ca="1">IF(ROWS(OFFSET('20-Overs'!AD17,0,0,'BATTING - HALL OF FAME'!I146,1))&gt;K$135,"",(ROWS(OFFSET('20-Overs'!AD17,0,0,'BATTING - HALL OF FAME'!I146,1))))</f>
        <v>9</v>
      </c>
      <c r="K146" s="67" t="str" cm="1">
        <f t="array" aca="1" ref="K146" ca="1">IF(L146="","",(INDEX('20-Overs'!$B$9:$B$103,_xlfn.AGGREGATE(15,6,(ROW(OFFSET('20-Overs'!$H$9,0,'BATTING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FAME'!L146),COUNTIF('BATTING - HALL OF FAME'!L$138:L146,'BATTING - HALL OF FAME'!L146)))))</f>
        <v>Muzzamil</v>
      </c>
      <c r="L146" s="67">
        <f ca="1">IF((IF(J146="","",LARGE(OFFSET('20-Overs'!$H$9,0,'BATTING - HALL OF FAME'!K$136,$L$3,1),'BATTING - HALL OF FAME'!J146)))=0,"",IF(J146="","",LARGE(OFFSET('20-Overs'!$H$9,0,'BATTING - HALL OF FAME'!K$136,$L$3,1),'BATTING - HALL OF FAME'!J146)))</f>
        <v>26</v>
      </c>
    </row>
    <row r="147" spans="1:24" ht="20.25" x14ac:dyDescent="0.2">
      <c r="A147">
        <v>10</v>
      </c>
      <c r="B147" s="72">
        <f ca="1">IF(ROWS(OFFSET('20-Overs'!V18,0,0,'BATTING - HALL OF FAME'!A147,1))&gt;C$135,"",(ROWS(OFFSET('20-Overs'!V18,0,0,'BATTING - HALL OF FAME'!A147,1))))</f>
        <v>10</v>
      </c>
      <c r="C147" s="67" t="str" cm="1">
        <f t="array" aca="1" ref="C147" ca="1">IF(D147="","",(INDEX('20-Overs'!$B$9:$B$103,_xlfn.AGGREGATE(15,6,(ROW(OFFSET('20-Overs'!$H$9,0,'BATTING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FAME'!D147),COUNTIF('BATTING - HALL OF FAME'!D$138:D147,'BATTING - HALL OF FAME'!D147)))))</f>
        <v/>
      </c>
      <c r="D147" s="67" t="str">
        <f ca="1">IF((IF(B147="","",LARGE(OFFSET('20-Overs'!$H$9,0,'BATTING - HALL OF FAME'!C$136,$L$3,1),'BATTING - HALL OF FAME'!B147)))=0,"",IF(B147="","",LARGE(OFFSET('20-Overs'!$H$9,0,'BATTING - HALL OF FAME'!C$136,$L$3,1),'BATTING - HALL OF FAME'!B147)))</f>
        <v/>
      </c>
      <c r="E147">
        <v>10</v>
      </c>
      <c r="F147" s="72">
        <f ca="1">IF(ROWS(OFFSET('20-Overs'!Z18,0,0,'BATTING - HALL OF FAME'!E147,1))&gt;G$135,"",(ROWS(OFFSET('20-Overs'!Z18,0,0,'BATTING - HALL OF FAME'!E147,1))))</f>
        <v>10</v>
      </c>
      <c r="G147" s="67" t="str" cm="1">
        <f t="array" aca="1" ref="G147" ca="1">IF(H147="","",(INDEX('20-Overs'!$B$9:$B$103,_xlfn.AGGREGATE(15,6,(ROW(OFFSET('20-Overs'!$H$9,0,'BATTING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FAME'!H147),COUNTIF('BATTING - HALL OF FAME'!H$138:H147,'BATTING - HALL OF FAME'!H147)))))</f>
        <v>Taak</v>
      </c>
      <c r="H147" s="67">
        <f ca="1">IF((IF(F147="","",LARGE(OFFSET('20-Overs'!$H$9,0,'BATTING - HALL OF FAME'!G$136,$L$3,1),'BATTING - HALL OF FAME'!F147)))=0,"",IF(F147="","",LARGE(OFFSET('20-Overs'!$H$9,0,'BATTING - HALL OF FAME'!G$136,$L$3,1),'BATTING - HALL OF FAME'!F147)))</f>
        <v>3</v>
      </c>
      <c r="I147">
        <v>10</v>
      </c>
      <c r="J147" s="72">
        <f ca="1">IF(ROWS(OFFSET('20-Overs'!AD18,0,0,'BATTING - HALL OF FAME'!I147,1))&gt;K$135,"",(ROWS(OFFSET('20-Overs'!AD18,0,0,'BATTING - HALL OF FAME'!I147,1))))</f>
        <v>10</v>
      </c>
      <c r="K147" s="67" t="str" cm="1">
        <f t="array" aca="1" ref="K147" ca="1">IF(L147="","",(INDEX('20-Overs'!$B$9:$B$103,_xlfn.AGGREGATE(15,6,(ROW(OFFSET('20-Overs'!$H$9,0,'BATTING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FAME'!L147),COUNTIF('BATTING - HALL OF FAME'!L$138:L147,'BATTING - HALL OF FAME'!L147)))))</f>
        <v>Ahmed</v>
      </c>
      <c r="L147" s="67">
        <f ca="1">IF((IF(J147="","",LARGE(OFFSET('20-Overs'!$H$9,0,'BATTING - HALL OF FAME'!K$136,$L$3,1),'BATTING - HALL OF FAME'!J147)))=0,"",IF(J147="","",LARGE(OFFSET('20-Overs'!$H$9,0,'BATTING - HALL OF FAME'!K$136,$L$3,1),'BATTING - HALL OF FAME'!J147)))</f>
        <v>25</v>
      </c>
    </row>
    <row r="148" spans="1:24" ht="20.25" x14ac:dyDescent="0.2">
      <c r="A148">
        <v>11</v>
      </c>
      <c r="B148" s="72">
        <f ca="1">IF(ROWS(OFFSET('20-Overs'!V19,0,0,'BATTING - HALL OF FAME'!A148,1))&gt;C$135,"",(ROWS(OFFSET('20-Overs'!V19,0,0,'BATTING - HALL OF FAME'!A148,1))))</f>
        <v>11</v>
      </c>
      <c r="C148" s="67" t="str" cm="1">
        <f t="array" aca="1" ref="C148" ca="1">IF(D148="","",(INDEX('20-Overs'!$B$9:$B$103,_xlfn.AGGREGATE(15,6,(ROW(OFFSET('20-Overs'!$H$9,0,'BATTING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FAME'!D148),COUNTIF('BATTING - HALL OF FAME'!D$138:D148,'BATTING - HALL OF FAME'!D148)))))</f>
        <v/>
      </c>
      <c r="D148" s="67" t="str">
        <f ca="1">IF((IF(B148="","",LARGE(OFFSET('20-Overs'!$H$9,0,'BATTING - HALL OF FAME'!C$136,$L$3,1),'BATTING - HALL OF FAME'!B148)))=0,"",IF(B148="","",LARGE(OFFSET('20-Overs'!$H$9,0,'BATTING - HALL OF FAME'!C$136,$L$3,1),'BATTING - HALL OF FAME'!B148)))</f>
        <v/>
      </c>
      <c r="E148">
        <v>11</v>
      </c>
      <c r="F148" s="72">
        <f ca="1">IF(ROWS(OFFSET('20-Overs'!Z19,0,0,'BATTING - HALL OF FAME'!E148,1))&gt;G$135,"",(ROWS(OFFSET('20-Overs'!Z19,0,0,'BATTING - HALL OF FAME'!E148,1))))</f>
        <v>11</v>
      </c>
      <c r="G148" s="67" t="str" cm="1">
        <f t="array" aca="1" ref="G148" ca="1">IF(H148="","",(INDEX('20-Overs'!$B$9:$B$103,_xlfn.AGGREGATE(15,6,(ROW(OFFSET('20-Overs'!$H$9,0,'BATTING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FAME'!H148),COUNTIF('BATTING - HALL OF FAME'!H$138:H148,'BATTING - HALL OF FAME'!H148)))))</f>
        <v>Muzzamil</v>
      </c>
      <c r="H148" s="67">
        <f ca="1">IF((IF(F148="","",LARGE(OFFSET('20-Overs'!$H$9,0,'BATTING - HALL OF FAME'!G$136,$L$3,1),'BATTING - HALL OF FAME'!F148)))=0,"",IF(F148="","",LARGE(OFFSET('20-Overs'!$H$9,0,'BATTING - HALL OF FAME'!G$136,$L$3,1),'BATTING - HALL OF FAME'!F148)))</f>
        <v>2</v>
      </c>
      <c r="I148">
        <v>11</v>
      </c>
      <c r="J148" s="72">
        <f ca="1">IF(ROWS(OFFSET('20-Overs'!AD19,0,0,'BATTING - HALL OF FAME'!I148,1))&gt;K$135,"",(ROWS(OFFSET('20-Overs'!AD19,0,0,'BATTING - HALL OF FAME'!I148,1))))</f>
        <v>11</v>
      </c>
      <c r="K148" s="67" t="str" cm="1">
        <f t="array" aca="1" ref="K148" ca="1">IF(L148="","",(INDEX('20-Overs'!$B$9:$B$103,_xlfn.AGGREGATE(15,6,(ROW(OFFSET('20-Overs'!$H$9,0,'BATTING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FAME'!L148),COUNTIF('BATTING - HALL OF FAME'!L$138:L148,'BATTING - HALL OF FAME'!L148)))))</f>
        <v>Numair</v>
      </c>
      <c r="L148" s="67">
        <f ca="1">IF((IF(J148="","",LARGE(OFFSET('20-Overs'!$H$9,0,'BATTING - HALL OF FAME'!K$136,$L$3,1),'BATTING - HALL OF FAME'!J148)))=0,"",IF(J148="","",LARGE(OFFSET('20-Overs'!$H$9,0,'BATTING - HALL OF FAME'!K$136,$L$3,1),'BATTING - HALL OF FAME'!J148)))</f>
        <v>18</v>
      </c>
    </row>
    <row r="149" spans="1:24" ht="20.25" x14ac:dyDescent="0.2">
      <c r="A149">
        <v>12</v>
      </c>
      <c r="B149" s="72">
        <f ca="1">IF(ROWS(OFFSET('20-Overs'!V20,0,0,'BATTING - HALL OF FAME'!A149,1))&gt;C$135,"",(ROWS(OFFSET('20-Overs'!V20,0,0,'BATTING - HALL OF FAME'!A149,1))))</f>
        <v>12</v>
      </c>
      <c r="C149" s="67" t="str" cm="1">
        <f t="array" aca="1" ref="C149" ca="1">IF(D149="","",(INDEX('20-Overs'!$B$9:$B$103,_xlfn.AGGREGATE(15,6,(ROW(OFFSET('20-Overs'!$H$9,0,'BATTING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FAME'!D149),COUNTIF('BATTING - HALL OF FAME'!D$138:D149,'BATTING - HALL OF FAME'!D149)))))</f>
        <v/>
      </c>
      <c r="D149" s="67" t="str">
        <f ca="1">IF((IF(B149="","",LARGE(OFFSET('20-Overs'!$H$9,0,'BATTING - HALL OF FAME'!C$136,$L$3,1),'BATTING - HALL OF FAME'!B149)))=0,"",IF(B149="","",LARGE(OFFSET('20-Overs'!$H$9,0,'BATTING - HALL OF FAME'!C$136,$L$3,1),'BATTING - HALL OF FAME'!B149)))</f>
        <v/>
      </c>
      <c r="E149">
        <v>12</v>
      </c>
      <c r="F149" s="72">
        <f ca="1">IF(ROWS(OFFSET('20-Overs'!Z20,0,0,'BATTING - HALL OF FAME'!E149,1))&gt;G$135,"",(ROWS(OFFSET('20-Overs'!Z20,0,0,'BATTING - HALL OF FAME'!E149,1))))</f>
        <v>12</v>
      </c>
      <c r="G149" s="67" t="str" cm="1">
        <f t="array" aca="1" ref="G149" ca="1">IF(H149="","",(INDEX('20-Overs'!$B$9:$B$103,_xlfn.AGGREGATE(15,6,(ROW(OFFSET('20-Overs'!$H$9,0,'BATTING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FAME'!H149),COUNTIF('BATTING - HALL OF FAME'!H$138:H149,'BATTING - HALL OF FAME'!H149)))))</f>
        <v>M.Bilal Shaikh</v>
      </c>
      <c r="H149" s="67">
        <f ca="1">IF((IF(F149="","",LARGE(OFFSET('20-Overs'!$H$9,0,'BATTING - HALL OF FAME'!G$136,$L$3,1),'BATTING - HALL OF FAME'!F149)))=0,"",IF(F149="","",LARGE(OFFSET('20-Overs'!$H$9,0,'BATTING - HALL OF FAME'!G$136,$L$3,1),'BATTING - HALL OF FAME'!F149)))</f>
        <v>2</v>
      </c>
      <c r="I149">
        <v>12</v>
      </c>
      <c r="J149" s="72">
        <f ca="1">IF(ROWS(OFFSET('20-Overs'!AD20,0,0,'BATTING - HALL OF FAME'!I149,1))&gt;K$135,"",(ROWS(OFFSET('20-Overs'!AD20,0,0,'BATTING - HALL OF FAME'!I149,1))))</f>
        <v>12</v>
      </c>
      <c r="K149" s="67" t="str" cm="1">
        <f t="array" aca="1" ref="K149" ca="1">IF(L149="","",(INDEX('20-Overs'!$B$9:$B$103,_xlfn.AGGREGATE(15,6,(ROW(OFFSET('20-Overs'!$H$9,0,'BATTING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FAME'!L149),COUNTIF('BATTING - HALL OF FAME'!L$138:L149,'BATTING - HALL OF FAME'!L149)))))</f>
        <v>Taak</v>
      </c>
      <c r="L149" s="67">
        <f ca="1">IF((IF(J149="","",LARGE(OFFSET('20-Overs'!$H$9,0,'BATTING - HALL OF FAME'!K$136,$L$3,1),'BATTING - HALL OF FAME'!J149)))=0,"",IF(J149="","",LARGE(OFFSET('20-Overs'!$H$9,0,'BATTING - HALL OF FAME'!K$136,$L$3,1),'BATTING - HALL OF FAME'!J149)))</f>
        <v>15</v>
      </c>
    </row>
    <row r="150" spans="1:24" ht="20.25" x14ac:dyDescent="0.2">
      <c r="A150">
        <v>13</v>
      </c>
      <c r="B150" s="72">
        <f ca="1">IF(ROWS(OFFSET('20-Overs'!V21,0,0,'BATTING - HALL OF FAME'!A150,1))&gt;C$135,"",(ROWS(OFFSET('20-Overs'!V21,0,0,'BATTING - HALL OF FAME'!A150,1))))</f>
        <v>13</v>
      </c>
      <c r="C150" s="67" t="str" cm="1">
        <f t="array" aca="1" ref="C150" ca="1">IF(D150="","",(INDEX('20-Overs'!$B$9:$B$103,_xlfn.AGGREGATE(15,6,(ROW(OFFSET('20-Overs'!$H$9,0,'BATTING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FAME'!D150),COUNTIF('BATTING - HALL OF FAME'!D$138:D150,'BATTING - HALL OF FAME'!D150)))))</f>
        <v/>
      </c>
      <c r="D150" s="67" t="str">
        <f ca="1">IF((IF(B150="","",LARGE(OFFSET('20-Overs'!$H$9,0,'BATTING - HALL OF FAME'!C$136,$L$3,1),'BATTING - HALL OF FAME'!B150)))=0,"",IF(B150="","",LARGE(OFFSET('20-Overs'!$H$9,0,'BATTING - HALL OF FAME'!C$136,$L$3,1),'BATTING - HALL OF FAME'!B150)))</f>
        <v/>
      </c>
      <c r="E150">
        <v>13</v>
      </c>
      <c r="F150" s="72">
        <f ca="1">IF(ROWS(OFFSET('20-Overs'!Z21,0,0,'BATTING - HALL OF FAME'!E150,1))&gt;G$135,"",(ROWS(OFFSET('20-Overs'!Z21,0,0,'BATTING - HALL OF FAME'!E150,1))))</f>
        <v>13</v>
      </c>
      <c r="G150" s="67" t="str" cm="1">
        <f t="array" aca="1" ref="G150" ca="1">IF(H150="","",(INDEX('20-Overs'!$B$9:$B$103,_xlfn.AGGREGATE(15,6,(ROW(OFFSET('20-Overs'!$H$9,0,'BATTING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FAME'!H150),COUNTIF('BATTING - HALL OF FAME'!H$138:H150,'BATTING - HALL OF FAME'!H150)))))</f>
        <v>Hassaan</v>
      </c>
      <c r="H150" s="67">
        <f ca="1">IF((IF(F150="","",LARGE(OFFSET('20-Overs'!$H$9,0,'BATTING - HALL OF FAME'!G$136,$L$3,1),'BATTING - HALL OF FAME'!F150)))=0,"",IF(F150="","",LARGE(OFFSET('20-Overs'!$H$9,0,'BATTING - HALL OF FAME'!G$136,$L$3,1),'BATTING - HALL OF FAME'!F150)))</f>
        <v>2</v>
      </c>
      <c r="I150">
        <v>13</v>
      </c>
      <c r="J150" s="72">
        <f ca="1">IF(ROWS(OFFSET('20-Overs'!AD21,0,0,'BATTING - HALL OF FAME'!I150,1))&gt;K$135,"",(ROWS(OFFSET('20-Overs'!AD21,0,0,'BATTING - HALL OF FAME'!I150,1))))</f>
        <v>13</v>
      </c>
      <c r="K150" s="67" t="str" cm="1">
        <f t="array" aca="1" ref="K150" ca="1">IF(L150="","",(INDEX('20-Overs'!$B$9:$B$103,_xlfn.AGGREGATE(15,6,(ROW(OFFSET('20-Overs'!$H$9,0,'BATTING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FAME'!L150),COUNTIF('BATTING - HALL OF FAME'!L$138:L150,'BATTING - HALL OF FAME'!L150)))))</f>
        <v>Sherjeel</v>
      </c>
      <c r="L150" s="67">
        <f ca="1">IF((IF(J150="","",LARGE(OFFSET('20-Overs'!$H$9,0,'BATTING - HALL OF FAME'!K$136,$L$3,1),'BATTING - HALL OF FAME'!J150)))=0,"",IF(J150="","",LARGE(OFFSET('20-Overs'!$H$9,0,'BATTING - HALL OF FAME'!K$136,$L$3,1),'BATTING - HALL OF FAME'!J150)))</f>
        <v>15</v>
      </c>
    </row>
    <row r="151" spans="1:24" ht="20.25" x14ac:dyDescent="0.2">
      <c r="A151">
        <v>14</v>
      </c>
      <c r="B151" s="72">
        <f ca="1">IF(ROWS(OFFSET('20-Overs'!V22,0,0,'BATTING - HALL OF FAME'!A151,1))&gt;C$135,"",(ROWS(OFFSET('20-Overs'!V22,0,0,'BATTING - HALL OF FAME'!A151,1))))</f>
        <v>14</v>
      </c>
      <c r="C151" s="67" t="str" cm="1">
        <f t="array" aca="1" ref="C151" ca="1">IF(D151="","",(INDEX('20-Overs'!$B$9:$B$103,_xlfn.AGGREGATE(15,6,(ROW(OFFSET('20-Overs'!$H$9,0,'BATTING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FAME'!D151),COUNTIF('BATTING - HALL OF FAME'!D$138:D151,'BATTING - HALL OF FAME'!D151)))))</f>
        <v/>
      </c>
      <c r="D151" s="67" t="str">
        <f ca="1">IF((IF(B151="","",LARGE(OFFSET('20-Overs'!$H$9,0,'BATTING - HALL OF FAME'!C$136,$L$3,1),'BATTING - HALL OF FAME'!B151)))=0,"",IF(B151="","",LARGE(OFFSET('20-Overs'!$H$9,0,'BATTING - HALL OF FAME'!C$136,$L$3,1),'BATTING - HALL OF FAME'!B151)))</f>
        <v/>
      </c>
      <c r="E151">
        <v>14</v>
      </c>
      <c r="F151" s="72">
        <f ca="1">IF(ROWS(OFFSET('20-Overs'!Z22,0,0,'BATTING - HALL OF FAME'!E151,1))&gt;G$135,"",(ROWS(OFFSET('20-Overs'!Z22,0,0,'BATTING - HALL OF FAME'!E151,1))))</f>
        <v>14</v>
      </c>
      <c r="G151" s="67" t="str" cm="1">
        <f t="array" aca="1" ref="G151" ca="1">IF(H151="","",(INDEX('20-Overs'!$B$9:$B$103,_xlfn.AGGREGATE(15,6,(ROW(OFFSET('20-Overs'!$H$9,0,'BATTING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FAME'!H151),COUNTIF('BATTING - HALL OF FAME'!H$138:H151,'BATTING - HALL OF FAME'!H151)))))</f>
        <v>Shahmeer</v>
      </c>
      <c r="H151" s="67">
        <f ca="1">IF((IF(F151="","",LARGE(OFFSET('20-Overs'!$H$9,0,'BATTING - HALL OF FAME'!G$136,$L$3,1),'BATTING - HALL OF FAME'!F151)))=0,"",IF(F151="","",LARGE(OFFSET('20-Overs'!$H$9,0,'BATTING - HALL OF FAME'!G$136,$L$3,1),'BATTING - HALL OF FAME'!F151)))</f>
        <v>1</v>
      </c>
      <c r="I151">
        <v>14</v>
      </c>
      <c r="J151" s="72">
        <f ca="1">IF(ROWS(OFFSET('20-Overs'!AD22,0,0,'BATTING - HALL OF FAME'!I151,1))&gt;K$135,"",(ROWS(OFFSET('20-Overs'!AD22,0,0,'BATTING - HALL OF FAME'!I151,1))))</f>
        <v>14</v>
      </c>
      <c r="K151" s="67" t="str" cm="1">
        <f t="array" aca="1" ref="K151" ca="1">IF(L151="","",(INDEX('20-Overs'!$B$9:$B$103,_xlfn.AGGREGATE(15,6,(ROW(OFFSET('20-Overs'!$H$9,0,'BATTING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FAME'!L151),COUNTIF('BATTING - HALL OF FAME'!L$138:L151,'BATTING - HALL OF FAME'!L151)))))</f>
        <v>Nehal</v>
      </c>
      <c r="L151" s="67">
        <f ca="1">IF((IF(J151="","",LARGE(OFFSET('20-Overs'!$H$9,0,'BATTING - HALL OF FAME'!K$136,$L$3,1),'BATTING - HALL OF FAME'!J151)))=0,"",IF(J151="","",LARGE(OFFSET('20-Overs'!$H$9,0,'BATTING - HALL OF FAME'!K$136,$L$3,1),'BATTING - HALL OF FAME'!J151)))</f>
        <v>10</v>
      </c>
    </row>
    <row r="152" spans="1:24" ht="20.25" x14ac:dyDescent="0.2">
      <c r="A152">
        <v>15</v>
      </c>
      <c r="B152" s="72">
        <f ca="1">IF(ROWS(OFFSET('20-Overs'!V23,0,0,'BATTING - HALL OF FAME'!A152,1))&gt;C$135,"",(ROWS(OFFSET('20-Overs'!V23,0,0,'BATTING - HALL OF FAME'!A152,1))))</f>
        <v>15</v>
      </c>
      <c r="C152" s="67" t="str" cm="1">
        <f t="array" aca="1" ref="C152" ca="1">IF(D152="","",(INDEX('20-Overs'!$B$9:$B$103,_xlfn.AGGREGATE(15,6,(ROW(OFFSET('20-Overs'!$H$9,0,'BATTING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FAME'!D152),COUNTIF('BATTING - HALL OF FAME'!D$138:D152,'BATTING - HALL OF FAME'!D152)))))</f>
        <v/>
      </c>
      <c r="D152" s="67" t="str">
        <f ca="1">IF((IF(B152="","",LARGE(OFFSET('20-Overs'!$H$9,0,'BATTING - HALL OF FAME'!C$136,$L$3,1),'BATTING - HALL OF FAME'!B152)))=0,"",IF(B152="","",LARGE(OFFSET('20-Overs'!$H$9,0,'BATTING - HALL OF FAME'!C$136,$L$3,1),'BATTING - HALL OF FAME'!B152)))</f>
        <v/>
      </c>
      <c r="E152">
        <v>15</v>
      </c>
      <c r="F152" s="72">
        <f ca="1">IF(ROWS(OFFSET('20-Overs'!Z23,0,0,'BATTING - HALL OF FAME'!E152,1))&gt;G$135,"",(ROWS(OFFSET('20-Overs'!Z23,0,0,'BATTING - HALL OF FAME'!E152,1))))</f>
        <v>15</v>
      </c>
      <c r="G152" s="67" t="str" cm="1">
        <f t="array" aca="1" ref="G152" ca="1">IF(H152="","",(INDEX('20-Overs'!$B$9:$B$103,_xlfn.AGGREGATE(15,6,(ROW(OFFSET('20-Overs'!$H$9,0,'BATTING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FAME'!H152),COUNTIF('BATTING - HALL OF FAME'!H$138:H152,'BATTING - HALL OF FAME'!H152)))))</f>
        <v>Sameer</v>
      </c>
      <c r="H152" s="67">
        <f ca="1">IF((IF(F152="","",LARGE(OFFSET('20-Overs'!$H$9,0,'BATTING - HALL OF FAME'!G$136,$L$3,1),'BATTING - HALL OF FAME'!F152)))=0,"",IF(F152="","",LARGE(OFFSET('20-Overs'!$H$9,0,'BATTING - HALL OF FAME'!G$136,$L$3,1),'BATTING - HALL OF FAME'!F152)))</f>
        <v>1</v>
      </c>
      <c r="I152">
        <v>15</v>
      </c>
      <c r="J152" s="72">
        <f ca="1">IF(ROWS(OFFSET('20-Overs'!AD23,0,0,'BATTING - HALL OF FAME'!I152,1))&gt;K$135,"",(ROWS(OFFSET('20-Overs'!AD23,0,0,'BATTING - HALL OF FAME'!I152,1))))</f>
        <v>15</v>
      </c>
      <c r="K152" s="67" t="str" cm="1">
        <f t="array" aca="1" ref="K152" ca="1">IF(L152="","",(INDEX('20-Overs'!$B$9:$B$103,_xlfn.AGGREGATE(15,6,(ROW(OFFSET('20-Overs'!$H$9,0,'BATTING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FAME'!L152),COUNTIF('BATTING - HALL OF FAME'!L$138:L152,'BATTING - HALL OF FAME'!L152)))))</f>
        <v>Zain</v>
      </c>
      <c r="L152" s="67">
        <f ca="1">IF((IF(J152="","",LARGE(OFFSET('20-Overs'!$H$9,0,'BATTING - HALL OF FAME'!K$136,$L$3,1),'BATTING - HALL OF FAME'!J152)))=0,"",IF(J152="","",LARGE(OFFSET('20-Overs'!$H$9,0,'BATTING - HALL OF FAME'!K$136,$L$3,1),'BATTING - HALL OF FAME'!J152)))</f>
        <v>10</v>
      </c>
    </row>
    <row r="153" spans="1:24" ht="20.25" x14ac:dyDescent="0.2">
      <c r="A153">
        <v>16</v>
      </c>
      <c r="B153" s="72">
        <f ca="1">IF(ROWS(OFFSET('20-Overs'!V24,0,0,'BATTING - HALL OF FAME'!A153,1))&gt;C$135,"",(ROWS(OFFSET('20-Overs'!V24,0,0,'BATTING - HALL OF FAME'!A153,1))))</f>
        <v>16</v>
      </c>
      <c r="C153" s="67" t="str" cm="1">
        <f t="array" aca="1" ref="C153" ca="1">IF(D153="","",(INDEX('20-Overs'!$B$9:$B$103,_xlfn.AGGREGATE(15,6,(ROW(OFFSET('20-Overs'!$H$9,0,'BATTING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FAME'!D153),COUNTIF('BATTING - HALL OF FAME'!D$138:D153,'BATTING - HALL OF FAME'!D153)))))</f>
        <v/>
      </c>
      <c r="D153" s="67" t="str">
        <f ca="1">IF((IF(B153="","",LARGE(OFFSET('20-Overs'!$H$9,0,'BATTING - HALL OF FAME'!C$136,$L$3,1),'BATTING - HALL OF FAME'!B153)))=0,"",IF(B153="","",LARGE(OFFSET('20-Overs'!$H$9,0,'BATTING - HALL OF FAME'!C$136,$L$3,1),'BATTING - HALL OF FAME'!B153)))</f>
        <v/>
      </c>
      <c r="E153">
        <v>16</v>
      </c>
      <c r="F153" s="72">
        <f ca="1">IF(ROWS(OFFSET('20-Overs'!Z24,0,0,'BATTING - HALL OF FAME'!E153,1))&gt;G$135,"",(ROWS(OFFSET('20-Overs'!Z24,0,0,'BATTING - HALL OF FAME'!E153,1))))</f>
        <v>16</v>
      </c>
      <c r="G153" s="67" t="str" cm="1">
        <f t="array" aca="1" ref="G153" ca="1">IF(H153="","",(INDEX('20-Overs'!$B$9:$B$103,_xlfn.AGGREGATE(15,6,(ROW(OFFSET('20-Overs'!$H$9,0,'BATTING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FAME'!H153),COUNTIF('BATTING - HALL OF FAME'!H$138:H153,'BATTING - HALL OF FAME'!H153)))))</f>
        <v>Mustafa</v>
      </c>
      <c r="H153" s="67">
        <f ca="1">IF((IF(F153="","",LARGE(OFFSET('20-Overs'!$H$9,0,'BATTING - HALL OF FAME'!G$136,$L$3,1),'BATTING - HALL OF FAME'!F153)))=0,"",IF(F153="","",LARGE(OFFSET('20-Overs'!$H$9,0,'BATTING - HALL OF FAME'!G$136,$L$3,1),'BATTING - HALL OF FAME'!F153)))</f>
        <v>1</v>
      </c>
      <c r="I153">
        <v>16</v>
      </c>
      <c r="J153" s="72">
        <f ca="1">IF(ROWS(OFFSET('20-Overs'!AD24,0,0,'BATTING - HALL OF FAME'!I153,1))&gt;K$135,"",(ROWS(OFFSET('20-Overs'!AD24,0,0,'BATTING - HALL OF FAME'!I153,1))))</f>
        <v>16</v>
      </c>
      <c r="K153" s="67" t="str" cm="1">
        <f t="array" aca="1" ref="K153" ca="1">IF(L153="","",(INDEX('20-Overs'!$B$9:$B$103,_xlfn.AGGREGATE(15,6,(ROW(OFFSET('20-Overs'!$H$9,0,'BATTING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FAME'!L153),COUNTIF('BATTING - HALL OF FAME'!L$138:L153,'BATTING - HALL OF FAME'!L153)))))</f>
        <v>Imran</v>
      </c>
      <c r="L153" s="67">
        <f ca="1">IF((IF(J153="","",LARGE(OFFSET('20-Overs'!$H$9,0,'BATTING - HALL OF FAME'!K$136,$L$3,1),'BATTING - HALL OF FAME'!J153)))=0,"",IF(J153="","",LARGE(OFFSET('20-Overs'!$H$9,0,'BATTING - HALL OF FAME'!K$136,$L$3,1),'BATTING - HALL OF FAME'!J153)))</f>
        <v>7</v>
      </c>
    </row>
    <row r="154" spans="1:24" ht="20.25" x14ac:dyDescent="0.2">
      <c r="A154">
        <v>17</v>
      </c>
      <c r="B154" s="72">
        <f ca="1">IF(ROWS(OFFSET('20-Overs'!V25,0,0,'BATTING - HALL OF FAME'!A154,1))&gt;C$135,"",(ROWS(OFFSET('20-Overs'!V25,0,0,'BATTING - HALL OF FAME'!A154,1))))</f>
        <v>17</v>
      </c>
      <c r="C154" s="67" t="str" cm="1">
        <f t="array" aca="1" ref="C154" ca="1">IF(D154="","",(INDEX('20-Overs'!$B$9:$B$103,_xlfn.AGGREGATE(15,6,(ROW(OFFSET('20-Overs'!$H$9,0,'BATTING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FAME'!D154),COUNTIF('BATTING - HALL OF FAME'!D$138:D154,'BATTING - HALL OF FAME'!D154)))))</f>
        <v/>
      </c>
      <c r="D154" s="67" t="str">
        <f ca="1">IF((IF(B154="","",LARGE(OFFSET('20-Overs'!$H$9,0,'BATTING - HALL OF FAME'!C$136,$L$3,1),'BATTING - HALL OF FAME'!B154)))=0,"",IF(B154="","",LARGE(OFFSET('20-Overs'!$H$9,0,'BATTING - HALL OF FAME'!C$136,$L$3,1),'BATTING - HALL OF FAME'!B154)))</f>
        <v/>
      </c>
      <c r="E154">
        <v>17</v>
      </c>
      <c r="F154" s="72">
        <f ca="1">IF(ROWS(OFFSET('20-Overs'!Z25,0,0,'BATTING - HALL OF FAME'!E154,1))&gt;G$135,"",(ROWS(OFFSET('20-Overs'!Z25,0,0,'BATTING - HALL OF FAME'!E154,1))))</f>
        <v>17</v>
      </c>
      <c r="G154" s="67" t="str" cm="1">
        <f t="array" aca="1" ref="G154" ca="1">IF(H154="","",(INDEX('20-Overs'!$B$9:$B$103,_xlfn.AGGREGATE(15,6,(ROW(OFFSET('20-Overs'!$H$9,0,'BATTING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FAME'!H154),COUNTIF('BATTING - HALL OF FAME'!H$138:H154,'BATTING - HALL OF FAME'!H154)))))</f>
        <v>Amir Khan</v>
      </c>
      <c r="H154" s="67">
        <f ca="1">IF((IF(F154="","",LARGE(OFFSET('20-Overs'!$H$9,0,'BATTING - HALL OF FAME'!G$136,$L$3,1),'BATTING - HALL OF FAME'!F154)))=0,"",IF(F154="","",LARGE(OFFSET('20-Overs'!$H$9,0,'BATTING - HALL OF FAME'!G$136,$L$3,1),'BATTING - HALL OF FAME'!F154)))</f>
        <v>1</v>
      </c>
      <c r="I154">
        <v>17</v>
      </c>
      <c r="J154" s="72">
        <f ca="1">IF(ROWS(OFFSET('20-Overs'!AD25,0,0,'BATTING - HALL OF FAME'!I154,1))&gt;K$135,"",(ROWS(OFFSET('20-Overs'!AD25,0,0,'BATTING - HALL OF FAME'!I154,1))))</f>
        <v>17</v>
      </c>
      <c r="K154" s="67" t="str" cm="1">
        <f t="array" aca="1" ref="K154" ca="1">IF(L154="","",(INDEX('20-Overs'!$B$9:$B$103,_xlfn.AGGREGATE(15,6,(ROW(OFFSET('20-Overs'!$H$9,0,'BATTING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FAME'!L154),COUNTIF('BATTING - HALL OF FAME'!L$138:L154,'BATTING - HALL OF FAME'!L154)))))</f>
        <v>Sameer</v>
      </c>
      <c r="L154" s="67">
        <f ca="1">IF((IF(J154="","",LARGE(OFFSET('20-Overs'!$H$9,0,'BATTING - HALL OF FAME'!K$136,$L$3,1),'BATTING - HALL OF FAME'!J154)))=0,"",IF(J154="","",LARGE(OFFSET('20-Overs'!$H$9,0,'BATTING - HALL OF FAME'!K$136,$L$3,1),'BATTING - HALL OF FAME'!J154)))</f>
        <v>5</v>
      </c>
    </row>
    <row r="155" spans="1:24" ht="20.25" x14ac:dyDescent="0.2">
      <c r="A155">
        <v>18</v>
      </c>
      <c r="B155" s="72">
        <f ca="1">IF(ROWS(OFFSET('20-Overs'!V26,0,0,'BATTING - HALL OF FAME'!A155,1))&gt;C$135,"",(ROWS(OFFSET('20-Overs'!V26,0,0,'BATTING - HALL OF FAME'!A155,1))))</f>
        <v>18</v>
      </c>
      <c r="C155" s="67" t="str" cm="1">
        <f t="array" aca="1" ref="C155" ca="1">IF(D155="","",(INDEX('20-Overs'!$B$9:$B$103,_xlfn.AGGREGATE(15,6,(ROW(OFFSET('20-Overs'!$H$9,0,'BATTING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FAME'!D155),COUNTIF('BATTING - HALL OF FAME'!D$138:D155,'BATTING - HALL OF FAME'!D155)))))</f>
        <v/>
      </c>
      <c r="D155" s="67" t="str">
        <f ca="1">IF((IF(B155="","",LARGE(OFFSET('20-Overs'!$H$9,0,'BATTING - HALL OF FAME'!C$136,$L$3,1),'BATTING - HALL OF FAME'!B155)))=0,"",IF(B155="","",LARGE(OFFSET('20-Overs'!$H$9,0,'BATTING - HALL OF FAME'!C$136,$L$3,1),'BATTING - HALL OF FAME'!B155)))</f>
        <v/>
      </c>
      <c r="E155">
        <v>18</v>
      </c>
      <c r="F155" s="72">
        <f ca="1">IF(ROWS(OFFSET('20-Overs'!Z26,0,0,'BATTING - HALL OF FAME'!E155,1))&gt;G$135,"",(ROWS(OFFSET('20-Overs'!Z26,0,0,'BATTING - HALL OF FAME'!E155,1))))</f>
        <v>18</v>
      </c>
      <c r="G155" s="67" t="str" cm="1">
        <f t="array" aca="1" ref="G155" ca="1">IF(H155="","",(INDEX('20-Overs'!$B$9:$B$103,_xlfn.AGGREGATE(15,6,(ROW(OFFSET('20-Overs'!$H$9,0,'BATTING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FAME'!H155),COUNTIF('BATTING - HALL OF FAME'!H$138:H155,'BATTING - HALL OF FAME'!H155)))))</f>
        <v/>
      </c>
      <c r="H155" s="67" t="str">
        <f ca="1">IF((IF(F155="","",LARGE(OFFSET('20-Overs'!$H$9,0,'BATTING - HALL OF FAME'!G$136,$L$3,1),'BATTING - HALL OF FAME'!F155)))=0,"",IF(F155="","",LARGE(OFFSET('20-Overs'!$H$9,0,'BATTING - HALL OF FAME'!G$136,$L$3,1),'BATTING - HALL OF FAME'!F155)))</f>
        <v/>
      </c>
      <c r="I155">
        <v>18</v>
      </c>
      <c r="J155" s="72">
        <f ca="1">IF(ROWS(OFFSET('20-Overs'!AD26,0,0,'BATTING - HALL OF FAME'!I155,1))&gt;K$135,"",(ROWS(OFFSET('20-Overs'!AD26,0,0,'BATTING - HALL OF FAME'!I155,1))))</f>
        <v>18</v>
      </c>
      <c r="K155" s="67" t="str" cm="1">
        <f t="array" aca="1" ref="K155" ca="1">IF(L155="","",(INDEX('20-Overs'!$B$9:$B$103,_xlfn.AGGREGATE(15,6,(ROW(OFFSET('20-Overs'!$H$9,0,'BATTING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FAME'!L155),COUNTIF('BATTING - HALL OF FAME'!L$138:L155,'BATTING - HALL OF FAME'!L155)))))</f>
        <v>Bilal Mali</v>
      </c>
      <c r="L155" s="67">
        <f ca="1">IF((IF(J155="","",LARGE(OFFSET('20-Overs'!$H$9,0,'BATTING - HALL OF FAME'!K$136,$L$3,1),'BATTING - HALL OF FAME'!J155)))=0,"",IF(J155="","",LARGE(OFFSET('20-Overs'!$H$9,0,'BATTING - HALL OF FAME'!K$136,$L$3,1),'BATTING - HALL OF FAME'!J155)))</f>
        <v>5</v>
      </c>
    </row>
    <row r="156" spans="1:24" ht="20.25" x14ac:dyDescent="0.2">
      <c r="A156">
        <v>19</v>
      </c>
      <c r="B156" s="72">
        <f ca="1">IF(ROWS(OFFSET('20-Overs'!V27,0,0,'BATTING - HALL OF FAME'!A156,1))&gt;C$135,"",(ROWS(OFFSET('20-Overs'!V27,0,0,'BATTING - HALL OF FAME'!A156,1))))</f>
        <v>19</v>
      </c>
      <c r="C156" s="67" t="str" cm="1">
        <f t="array" aca="1" ref="C156" ca="1">IF(D156="","",(INDEX('20-Overs'!$B$9:$B$103,_xlfn.AGGREGATE(15,6,(ROW(OFFSET('20-Overs'!$H$9,0,'BATTING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FAME'!D156),COUNTIF('BATTING - HALL OF FAME'!D$138:D156,'BATTING - HALL OF FAME'!D156)))))</f>
        <v/>
      </c>
      <c r="D156" s="67" t="str">
        <f ca="1">IF((IF(B156="","",LARGE(OFFSET('20-Overs'!$H$9,0,'BATTING - HALL OF FAME'!C$136,$L$3,1),'BATTING - HALL OF FAME'!B156)))=0,"",IF(B156="","",LARGE(OFFSET('20-Overs'!$H$9,0,'BATTING - HALL OF FAME'!C$136,$L$3,1),'BATTING - HALL OF FAME'!B156)))</f>
        <v/>
      </c>
      <c r="E156">
        <v>19</v>
      </c>
      <c r="F156" s="72">
        <f ca="1">IF(ROWS(OFFSET('20-Overs'!Z27,0,0,'BATTING - HALL OF FAME'!E156,1))&gt;G$135,"",(ROWS(OFFSET('20-Overs'!Z27,0,0,'BATTING - HALL OF FAME'!E156,1))))</f>
        <v>19</v>
      </c>
      <c r="G156" s="67" t="str" cm="1">
        <f t="array" aca="1" ref="G156" ca="1">IF(H156="","",(INDEX('20-Overs'!$B$9:$B$103,_xlfn.AGGREGATE(15,6,(ROW(OFFSET('20-Overs'!$H$9,0,'BATTING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FAME'!H156),COUNTIF('BATTING - HALL OF FAME'!H$138:H156,'BATTING - HALL OF FAME'!H156)))))</f>
        <v/>
      </c>
      <c r="H156" s="67" t="str">
        <f ca="1">IF((IF(F156="","",LARGE(OFFSET('20-Overs'!$H$9,0,'BATTING - HALL OF FAME'!G$136,$L$3,1),'BATTING - HALL OF FAME'!F156)))=0,"",IF(F156="","",LARGE(OFFSET('20-Overs'!$H$9,0,'BATTING - HALL OF FAME'!G$136,$L$3,1),'BATTING - HALL OF FAME'!F156)))</f>
        <v/>
      </c>
      <c r="I156">
        <v>19</v>
      </c>
      <c r="J156" s="72">
        <f ca="1">IF(ROWS(OFFSET('20-Overs'!AD27,0,0,'BATTING - HALL OF FAME'!I156,1))&gt;K$135,"",(ROWS(OFFSET('20-Overs'!AD27,0,0,'BATTING - HALL OF FAME'!I156,1))))</f>
        <v>19</v>
      </c>
      <c r="K156" s="67" t="str" cm="1">
        <f t="array" aca="1" ref="K156" ca="1">IF(L156="","",(INDEX('20-Overs'!$B$9:$B$103,_xlfn.AGGREGATE(15,6,(ROW(OFFSET('20-Overs'!$H$9,0,'BATTING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FAME'!L156),COUNTIF('BATTING - HALL OF FAME'!L$138:L156,'BATTING - HALL OF FAME'!L156)))))</f>
        <v>Huzaifa</v>
      </c>
      <c r="L156" s="67">
        <f ca="1">IF((IF(J156="","",LARGE(OFFSET('20-Overs'!$H$9,0,'BATTING - HALL OF FAME'!K$136,$L$3,1),'BATTING - HALL OF FAME'!J156)))=0,"",IF(J156="","",LARGE(OFFSET('20-Overs'!$H$9,0,'BATTING - HALL OF FAME'!K$136,$L$3,1),'BATTING - HALL OF FAME'!J156)))</f>
        <v>4</v>
      </c>
    </row>
    <row r="157" spans="1:24" ht="20.25" x14ac:dyDescent="0.2">
      <c r="A157">
        <v>20</v>
      </c>
      <c r="B157" s="72">
        <f ca="1">IF(ROWS(OFFSET('20-Overs'!V28,0,0,'BATTING - HALL OF FAME'!A157,1))&gt;C$135,"",(ROWS(OFFSET('20-Overs'!V28,0,0,'BATTING - HALL OF FAME'!A157,1))))</f>
        <v>20</v>
      </c>
      <c r="C157" s="67" t="str" cm="1">
        <f t="array" aca="1" ref="C157" ca="1">IF(D157="","",(INDEX('20-Overs'!$B$9:$B$103,_xlfn.AGGREGATE(15,6,(ROW(OFFSET('20-Overs'!$H$9,0,'BATTING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FAME'!D157),COUNTIF('BATTING - HALL OF FAME'!D$138:D157,'BATTING - HALL OF FAME'!D157)))))</f>
        <v/>
      </c>
      <c r="D157" s="67" t="str">
        <f ca="1">IF((IF(B157="","",LARGE(OFFSET('20-Overs'!$H$9,0,'BATTING - HALL OF FAME'!C$136,$L$3,1),'BATTING - HALL OF FAME'!B157)))=0,"",IF(B157="","",LARGE(OFFSET('20-Overs'!$H$9,0,'BATTING - HALL OF FAME'!C$136,$L$3,1),'BATTING - HALL OF FAME'!B157)))</f>
        <v/>
      </c>
      <c r="E157">
        <v>20</v>
      </c>
      <c r="F157" s="72">
        <f ca="1">IF(ROWS(OFFSET('20-Overs'!Z28,0,0,'BATTING - HALL OF FAME'!E157,1))&gt;G$135,"",(ROWS(OFFSET('20-Overs'!Z28,0,0,'BATTING - HALL OF FAME'!E157,1))))</f>
        <v>20</v>
      </c>
      <c r="G157" s="67" t="str" cm="1">
        <f t="array" aca="1" ref="G157" ca="1">IF(H157="","",(INDEX('20-Overs'!$B$9:$B$103,_xlfn.AGGREGATE(15,6,(ROW(OFFSET('20-Overs'!$H$9,0,'BATTING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FAME'!H157),COUNTIF('BATTING - HALL OF FAME'!H$138:H157,'BATTING - HALL OF FAME'!H157)))))</f>
        <v/>
      </c>
      <c r="H157" s="67" t="str">
        <f ca="1">IF((IF(F157="","",LARGE(OFFSET('20-Overs'!$H$9,0,'BATTING - HALL OF FAME'!G$136,$L$3,1),'BATTING - HALL OF FAME'!F157)))=0,"",IF(F157="","",LARGE(OFFSET('20-Overs'!$H$9,0,'BATTING - HALL OF FAME'!G$136,$L$3,1),'BATTING - HALL OF FAME'!F157)))</f>
        <v/>
      </c>
      <c r="I157">
        <v>20</v>
      </c>
      <c r="J157" s="72">
        <f ca="1">IF(ROWS(OFFSET('20-Overs'!AD28,0,0,'BATTING - HALL OF FAME'!I157,1))&gt;K$135,"",(ROWS(OFFSET('20-Overs'!AD28,0,0,'BATTING - HALL OF FAME'!I157,1))))</f>
        <v>20</v>
      </c>
      <c r="K157" s="67" t="str" cm="1">
        <f t="array" aca="1" ref="K157" ca="1">IF(L157="","",(INDEX('20-Overs'!$B$9:$B$103,_xlfn.AGGREGATE(15,6,(ROW(OFFSET('20-Overs'!$H$9,0,'BATTING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FAME'!L157),COUNTIF('BATTING - HALL OF FAME'!L$138:L157,'BATTING - HALL OF FAME'!L157)))))</f>
        <v>Mustafa</v>
      </c>
      <c r="L157" s="67">
        <f ca="1">IF((IF(J157="","",LARGE(OFFSET('20-Overs'!$H$9,0,'BATTING - HALL OF FAME'!K$136,$L$3,1),'BATTING - HALL OF FAME'!J157)))=0,"",IF(J157="","",LARGE(OFFSET('20-Overs'!$H$9,0,'BATTING - HALL OF FAME'!K$136,$L$3,1),'BATTING - HALL OF FAME'!J157)))</f>
        <v>4</v>
      </c>
    </row>
    <row r="158" spans="1:24" ht="20.25" x14ac:dyDescent="0.2">
      <c r="A158">
        <v>21</v>
      </c>
      <c r="B158" s="72">
        <f ca="1">IF(ROWS(OFFSET('20-Overs'!V29,0,0,'BATTING - HALL OF FAME'!A158,1))&gt;C$135,"",(ROWS(OFFSET('20-Overs'!V29,0,0,'BATTING - HALL OF FAME'!A158,1))))</f>
        <v>21</v>
      </c>
      <c r="C158" s="67" t="str" cm="1">
        <f t="array" aca="1" ref="C158" ca="1">IF(D158="","",(INDEX('20-Overs'!$B$9:$B$103,_xlfn.AGGREGATE(15,6,(ROW(OFFSET('20-Overs'!$H$9,0,'BATTING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FAME'!D158),COUNTIF('BATTING - HALL OF FAME'!D$138:D158,'BATTING - HALL OF FAME'!D158)))))</f>
        <v/>
      </c>
      <c r="D158" s="67" t="str">
        <f ca="1">IF((IF(B158="","",LARGE(OFFSET('20-Overs'!$H$9,0,'BATTING - HALL OF FAME'!C$136,$L$3,1),'BATTING - HALL OF FAME'!B158)))=0,"",IF(B158="","",LARGE(OFFSET('20-Overs'!$H$9,0,'BATTING - HALL OF FAME'!C$136,$L$3,1),'BATTING - HALL OF FAME'!B158)))</f>
        <v/>
      </c>
      <c r="E158">
        <v>21</v>
      </c>
      <c r="F158" s="72">
        <f ca="1">IF(ROWS(OFFSET('20-Overs'!Z29,0,0,'BATTING - HALL OF FAME'!E158,1))&gt;G$135,"",(ROWS(OFFSET('20-Overs'!Z29,0,0,'BATTING - HALL OF FAME'!E158,1))))</f>
        <v>21</v>
      </c>
      <c r="G158" s="67" t="str" cm="1">
        <f t="array" aca="1" ref="G158" ca="1">IF(H158="","",(INDEX('20-Overs'!$B$9:$B$103,_xlfn.AGGREGATE(15,6,(ROW(OFFSET('20-Overs'!$H$9,0,'BATTING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FAME'!H158),COUNTIF('BATTING - HALL OF FAME'!H$138:H158,'BATTING - HALL OF FAME'!H158)))))</f>
        <v/>
      </c>
      <c r="H158" s="67" t="str">
        <f ca="1">IF((IF(F158="","",LARGE(OFFSET('20-Overs'!$H$9,0,'BATTING - HALL OF FAME'!G$136,$L$3,1),'BATTING - HALL OF FAME'!F158)))=0,"",IF(F158="","",LARGE(OFFSET('20-Overs'!$H$9,0,'BATTING - HALL OF FAME'!G$136,$L$3,1),'BATTING - HALL OF FAME'!F158)))</f>
        <v/>
      </c>
      <c r="I158">
        <v>21</v>
      </c>
      <c r="J158" s="72">
        <f ca="1">IF(ROWS(OFFSET('20-Overs'!AD29,0,0,'BATTING - HALL OF FAME'!I158,1))&gt;K$135,"",(ROWS(OFFSET('20-Overs'!AD29,0,0,'BATTING - HALL OF FAME'!I158,1))))</f>
        <v>21</v>
      </c>
      <c r="K158" s="67" t="str" cm="1">
        <f t="array" aca="1" ref="K158" ca="1">IF(L158="","",(INDEX('20-Overs'!$B$9:$B$103,_xlfn.AGGREGATE(15,6,(ROW(OFFSET('20-Overs'!$H$9,0,'BATTING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FAME'!L158),COUNTIF('BATTING - HALL OF FAME'!L$138:L158,'BATTING - HALL OF FAME'!L158)))))</f>
        <v>Asif</v>
      </c>
      <c r="L158" s="67">
        <f ca="1">IF((IF(J158="","",LARGE(OFFSET('20-Overs'!$H$9,0,'BATTING - HALL OF FAME'!K$136,$L$3,1),'BATTING - HALL OF FAME'!J158)))=0,"",IF(J158="","",LARGE(OFFSET('20-Overs'!$H$9,0,'BATTING - HALL OF FAME'!K$136,$L$3,1),'BATTING - HALL OF FAME'!J158)))</f>
        <v>3</v>
      </c>
    </row>
    <row r="159" spans="1:24" ht="20.25" x14ac:dyDescent="0.2">
      <c r="A159">
        <v>22</v>
      </c>
      <c r="B159" s="72">
        <f ca="1">IF(ROWS(OFFSET('20-Overs'!V30,0,0,'BATTING - HALL OF FAME'!A159,1))&gt;C$135,"",(ROWS(OFFSET('20-Overs'!V30,0,0,'BATTING - HALL OF FAME'!A159,1))))</f>
        <v>22</v>
      </c>
      <c r="C159" s="67" t="str" cm="1">
        <f t="array" aca="1" ref="C159" ca="1">IF(D159="","",(INDEX('20-Overs'!$B$9:$B$103,_xlfn.AGGREGATE(15,6,(ROW(OFFSET('20-Overs'!$H$9,0,'BATTING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FAME'!D159),COUNTIF('BATTING - HALL OF FAME'!D$138:D159,'BATTING - HALL OF FAME'!D159)))))</f>
        <v/>
      </c>
      <c r="D159" s="67" t="str">
        <f ca="1">IF((IF(B159="","",LARGE(OFFSET('20-Overs'!$H$9,0,'BATTING - HALL OF FAME'!C$136,$L$3,1),'BATTING - HALL OF FAME'!B159)))=0,"",IF(B159="","",LARGE(OFFSET('20-Overs'!$H$9,0,'BATTING - HALL OF FAME'!C$136,$L$3,1),'BATTING - HALL OF FAME'!B159)))</f>
        <v/>
      </c>
      <c r="E159">
        <v>22</v>
      </c>
      <c r="F159" s="72">
        <f ca="1">IF(ROWS(OFFSET('20-Overs'!Z30,0,0,'BATTING - HALL OF FAME'!E159,1))&gt;G$135,"",(ROWS(OFFSET('20-Overs'!Z30,0,0,'BATTING - HALL OF FAME'!E159,1))))</f>
        <v>22</v>
      </c>
      <c r="G159" s="67" t="str" cm="1">
        <f t="array" aca="1" ref="G159" ca="1">IF(H159="","",(INDEX('20-Overs'!$B$9:$B$103,_xlfn.AGGREGATE(15,6,(ROW(OFFSET('20-Overs'!$H$9,0,'BATTING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FAME'!H159),COUNTIF('BATTING - HALL OF FAME'!H$138:H159,'BATTING - HALL OF FAME'!H159)))))</f>
        <v/>
      </c>
      <c r="H159" s="67" t="str">
        <f ca="1">IF((IF(F159="","",LARGE(OFFSET('20-Overs'!$H$9,0,'BATTING - HALL OF FAME'!G$136,$L$3,1),'BATTING - HALL OF FAME'!F159)))=0,"",IF(F159="","",LARGE(OFFSET('20-Overs'!$H$9,0,'BATTING - HALL OF FAME'!G$136,$L$3,1),'BATTING - HALL OF FAME'!F159)))</f>
        <v/>
      </c>
      <c r="I159">
        <v>22</v>
      </c>
      <c r="J159" s="72">
        <f ca="1">IF(ROWS(OFFSET('20-Overs'!AD30,0,0,'BATTING - HALL OF FAME'!I159,1))&gt;K$135,"",(ROWS(OFFSET('20-Overs'!AD30,0,0,'BATTING - HALL OF FAME'!I159,1))))</f>
        <v>22</v>
      </c>
      <c r="K159" s="67" t="str" cm="1">
        <f t="array" aca="1" ref="K159" ca="1">IF(L159="","",(INDEX('20-Overs'!$B$9:$B$103,_xlfn.AGGREGATE(15,6,(ROW(OFFSET('20-Overs'!$H$9,0,'BATTING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FAME'!L159),COUNTIF('BATTING - HALL OF FAME'!L$138:L159,'BATTING - HALL OF FAME'!L159)))))</f>
        <v>Bilal Mulla</v>
      </c>
      <c r="L159" s="67">
        <f ca="1">IF((IF(J159="","",LARGE(OFFSET('20-Overs'!$H$9,0,'BATTING - HALL OF FAME'!K$136,$L$3,1),'BATTING - HALL OF FAME'!J159)))=0,"",IF(J159="","",LARGE(OFFSET('20-Overs'!$H$9,0,'BATTING - HALL OF FAME'!K$136,$L$3,1),'BATTING - HALL OF FAME'!J159)))</f>
        <v>3</v>
      </c>
      <c r="X159" s="71" t="s">
        <v>161</v>
      </c>
    </row>
    <row r="160" spans="1:24" ht="20.25" x14ac:dyDescent="0.2">
      <c r="A160">
        <v>23</v>
      </c>
      <c r="B160" s="72">
        <f ca="1">IF(ROWS(OFFSET('20-Overs'!V31,0,0,'BATTING - HALL OF FAME'!A160,1))&gt;C$135,"",(ROWS(OFFSET('20-Overs'!V31,0,0,'BATTING - HALL OF FAME'!A160,1))))</f>
        <v>23</v>
      </c>
      <c r="C160" s="67" t="str" cm="1">
        <f t="array" aca="1" ref="C160" ca="1">IF(D160="","",(INDEX('20-Overs'!$B$9:$B$103,_xlfn.AGGREGATE(15,6,(ROW(OFFSET('20-Overs'!$H$9,0,'BATTING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FAME'!D160),COUNTIF('BATTING - HALL OF FAME'!D$138:D160,'BATTING - HALL OF FAME'!D160)))))</f>
        <v/>
      </c>
      <c r="D160" s="67" t="str">
        <f ca="1">IF((IF(B160="","",LARGE(OFFSET('20-Overs'!$H$9,0,'BATTING - HALL OF FAME'!C$136,$L$3,1),'BATTING - HALL OF FAME'!B160)))=0,"",IF(B160="","",LARGE(OFFSET('20-Overs'!$H$9,0,'BATTING - HALL OF FAME'!C$136,$L$3,1),'BATTING - HALL OF FAME'!B160)))</f>
        <v/>
      </c>
      <c r="E160">
        <v>23</v>
      </c>
      <c r="F160" s="72">
        <f ca="1">IF(ROWS(OFFSET('20-Overs'!Z31,0,0,'BATTING - HALL OF FAME'!E160,1))&gt;G$135,"",(ROWS(OFFSET('20-Overs'!Z31,0,0,'BATTING - HALL OF FAME'!E160,1))))</f>
        <v>23</v>
      </c>
      <c r="G160" s="67" t="str" cm="1">
        <f t="array" aca="1" ref="G160" ca="1">IF(H160="","",(INDEX('20-Overs'!$B$9:$B$103,_xlfn.AGGREGATE(15,6,(ROW(OFFSET('20-Overs'!$H$9,0,'BATTING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FAME'!H160),COUNTIF('BATTING - HALL OF FAME'!H$138:H160,'BATTING - HALL OF FAME'!H160)))))</f>
        <v/>
      </c>
      <c r="H160" s="67" t="str">
        <f ca="1">IF((IF(F160="","",LARGE(OFFSET('20-Overs'!$H$9,0,'BATTING - HALL OF FAME'!G$136,$L$3,1),'BATTING - HALL OF FAME'!F160)))=0,"",IF(F160="","",LARGE(OFFSET('20-Overs'!$H$9,0,'BATTING - HALL OF FAME'!G$136,$L$3,1),'BATTING - HALL OF FAME'!F160)))</f>
        <v/>
      </c>
      <c r="I160">
        <v>23</v>
      </c>
      <c r="J160" s="72">
        <f ca="1">IF(ROWS(OFFSET('20-Overs'!AD31,0,0,'BATTING - HALL OF FAME'!I160,1))&gt;K$135,"",(ROWS(OFFSET('20-Overs'!AD31,0,0,'BATTING - HALL OF FAME'!I160,1))))</f>
        <v>23</v>
      </c>
      <c r="K160" s="67" t="str" cm="1">
        <f t="array" aca="1" ref="K160" ca="1">IF(L160="","",(INDEX('20-Overs'!$B$9:$B$103,_xlfn.AGGREGATE(15,6,(ROW(OFFSET('20-Overs'!$H$9,0,'BATTING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FAME'!L160),COUNTIF('BATTING - HALL OF FAME'!L$138:L160,'BATTING - HALL OF FAME'!L160)))))</f>
        <v>Junaid</v>
      </c>
      <c r="L160" s="67">
        <f ca="1">IF((IF(J160="","",LARGE(OFFSET('20-Overs'!$H$9,0,'BATTING - HALL OF FAME'!K$136,$L$3,1),'BATTING - HALL OF FAME'!J160)))=0,"",IF(J160="","",LARGE(OFFSET('20-Overs'!$H$9,0,'BATTING - HALL OF FAME'!K$136,$L$3,1),'BATTING - HALL OF FAME'!J160)))</f>
        <v>3</v>
      </c>
    </row>
    <row r="161" spans="1:12" ht="20.25" x14ac:dyDescent="0.2">
      <c r="A161">
        <v>24</v>
      </c>
      <c r="B161" s="72">
        <f ca="1">IF(ROWS(OFFSET('20-Overs'!V32,0,0,'BATTING - HALL OF FAME'!A161,1))&gt;C$135,"",(ROWS(OFFSET('20-Overs'!V32,0,0,'BATTING - HALL OF FAME'!A161,1))))</f>
        <v>24</v>
      </c>
      <c r="C161" s="67" t="str" cm="1">
        <f t="array" aca="1" ref="C161" ca="1">IF(D161="","",(INDEX('20-Overs'!$B$9:$B$103,_xlfn.AGGREGATE(15,6,(ROW(OFFSET('20-Overs'!$H$9,0,'BATTING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FAME'!D161),COUNTIF('BATTING - HALL OF FAME'!D$138:D161,'BATTING - HALL OF FAME'!D161)))))</f>
        <v/>
      </c>
      <c r="D161" s="67" t="str">
        <f ca="1">IF((IF(B161="","",LARGE(OFFSET('20-Overs'!$H$9,0,'BATTING - HALL OF FAME'!C$136,$L$3,1),'BATTING - HALL OF FAME'!B161)))=0,"",IF(B161="","",LARGE(OFFSET('20-Overs'!$H$9,0,'BATTING - HALL OF FAME'!C$136,$L$3,1),'BATTING - HALL OF FAME'!B161)))</f>
        <v/>
      </c>
      <c r="E161">
        <v>24</v>
      </c>
      <c r="F161" s="72">
        <f ca="1">IF(ROWS(OFFSET('20-Overs'!Z32,0,0,'BATTING - HALL OF FAME'!E161,1))&gt;G$135,"",(ROWS(OFFSET('20-Overs'!Z32,0,0,'BATTING - HALL OF FAME'!E161,1))))</f>
        <v>24</v>
      </c>
      <c r="G161" s="67" t="str" cm="1">
        <f t="array" aca="1" ref="G161" ca="1">IF(H161="","",(INDEX('20-Overs'!$B$9:$B$103,_xlfn.AGGREGATE(15,6,(ROW(OFFSET('20-Overs'!$H$9,0,'BATTING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FAME'!H161),COUNTIF('BATTING - HALL OF FAME'!H$138:H161,'BATTING - HALL OF FAME'!H161)))))</f>
        <v/>
      </c>
      <c r="H161" s="67" t="str">
        <f ca="1">IF((IF(F161="","",LARGE(OFFSET('20-Overs'!$H$9,0,'BATTING - HALL OF FAME'!G$136,$L$3,1),'BATTING - HALL OF FAME'!F161)))=0,"",IF(F161="","",LARGE(OFFSET('20-Overs'!$H$9,0,'BATTING - HALL OF FAME'!G$136,$L$3,1),'BATTING - HALL OF FAME'!F161)))</f>
        <v/>
      </c>
      <c r="I161">
        <v>24</v>
      </c>
      <c r="J161" s="72">
        <f ca="1">IF(ROWS(OFFSET('20-Overs'!AD32,0,0,'BATTING - HALL OF FAME'!I161,1))&gt;K$135,"",(ROWS(OFFSET('20-Overs'!AD32,0,0,'BATTING - HALL OF FAME'!I161,1))))</f>
        <v>24</v>
      </c>
      <c r="K161" s="67" t="str" cm="1">
        <f t="array" aca="1" ref="K161" ca="1">IF(L161="","",(INDEX('20-Overs'!$B$9:$B$103,_xlfn.AGGREGATE(15,6,(ROW(OFFSET('20-Overs'!$H$9,0,'BATTING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FAME'!L161),COUNTIF('BATTING - HALL OF FAME'!L$138:L161,'BATTING - HALL OF FAME'!L161)))))</f>
        <v>Asfand</v>
      </c>
      <c r="L161" s="67">
        <f ca="1">IF((IF(J161="","",LARGE(OFFSET('20-Overs'!$H$9,0,'BATTING - HALL OF FAME'!K$136,$L$3,1),'BATTING - HALL OF FAME'!J161)))=0,"",IF(J161="","",LARGE(OFFSET('20-Overs'!$H$9,0,'BATTING - HALL OF FAME'!K$136,$L$3,1),'BATTING - HALL OF FAME'!J161)))</f>
        <v>2</v>
      </c>
    </row>
    <row r="162" spans="1:12" ht="20.25" x14ac:dyDescent="0.2">
      <c r="A162">
        <v>25</v>
      </c>
      <c r="B162" s="72">
        <f ca="1">IF(ROWS(OFFSET('20-Overs'!V33,0,0,'BATTING - HALL OF FAME'!A162,1))&gt;C$135,"",(ROWS(OFFSET('20-Overs'!V33,0,0,'BATTING - HALL OF FAME'!A162,1))))</f>
        <v>25</v>
      </c>
      <c r="C162" s="67" t="str" cm="1">
        <f t="array" aca="1" ref="C162" ca="1">IF(D162="","",(INDEX('20-Overs'!$B$9:$B$103,_xlfn.AGGREGATE(15,6,(ROW(OFFSET('20-Overs'!$H$9,0,'BATTING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FAME'!D162),COUNTIF('BATTING - HALL OF FAME'!D$138:D162,'BATTING - HALL OF FAME'!D162)))))</f>
        <v/>
      </c>
      <c r="D162" s="67" t="str">
        <f ca="1">IF((IF(B162="","",LARGE(OFFSET('20-Overs'!$H$9,0,'BATTING - HALL OF FAME'!C$136,$L$3,1),'BATTING - HALL OF FAME'!B162)))=0,"",IF(B162="","",LARGE(OFFSET('20-Overs'!$H$9,0,'BATTING - HALL OF FAME'!C$136,$L$3,1),'BATTING - HALL OF FAME'!B162)))</f>
        <v/>
      </c>
      <c r="E162">
        <v>25</v>
      </c>
      <c r="F162" s="72">
        <f ca="1">IF(ROWS(OFFSET('20-Overs'!Z33,0,0,'BATTING - HALL OF FAME'!E162,1))&gt;G$135,"",(ROWS(OFFSET('20-Overs'!Z33,0,0,'BATTING - HALL OF FAME'!E162,1))))</f>
        <v>25</v>
      </c>
      <c r="G162" s="67" t="str" cm="1">
        <f t="array" aca="1" ref="G162" ca="1">IF(H162="","",(INDEX('20-Overs'!$B$9:$B$103,_xlfn.AGGREGATE(15,6,(ROW(OFFSET('20-Overs'!$H$9,0,'BATTING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FAME'!H162),COUNTIF('BATTING - HALL OF FAME'!H$138:H162,'BATTING - HALL OF FAME'!H162)))))</f>
        <v/>
      </c>
      <c r="H162" s="67" t="str">
        <f ca="1">IF((IF(F162="","",LARGE(OFFSET('20-Overs'!$H$9,0,'BATTING - HALL OF FAME'!G$136,$L$3,1),'BATTING - HALL OF FAME'!F162)))=0,"",IF(F162="","",LARGE(OFFSET('20-Overs'!$H$9,0,'BATTING - HALL OF FAME'!G$136,$L$3,1),'BATTING - HALL OF FAME'!F162)))</f>
        <v/>
      </c>
      <c r="I162">
        <v>25</v>
      </c>
      <c r="J162" s="72">
        <f ca="1">IF(ROWS(OFFSET('20-Overs'!AD33,0,0,'BATTING - HALL OF FAME'!I162,1))&gt;K$135,"",(ROWS(OFFSET('20-Overs'!AD33,0,0,'BATTING - HALL OF FAME'!I162,1))))</f>
        <v>25</v>
      </c>
      <c r="K162" s="67" t="str" cm="1">
        <f t="array" aca="1" ref="K162" ca="1">IF(L162="","",(INDEX('20-Overs'!$B$9:$B$103,_xlfn.AGGREGATE(15,6,(ROW(OFFSET('20-Overs'!$H$9,0,'BATTING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FAME'!L162),COUNTIF('BATTING - HALL OF FAME'!L$138:L162,'BATTING - HALL OF FAME'!L162)))))</f>
        <v>Naqi</v>
      </c>
      <c r="L162" s="67">
        <f ca="1">IF((IF(J162="","",LARGE(OFFSET('20-Overs'!$H$9,0,'BATTING - HALL OF FAME'!K$136,$L$3,1),'BATTING - HALL OF FAME'!J162)))=0,"",IF(J162="","",LARGE(OFFSET('20-Overs'!$H$9,0,'BATTING - HALL OF FAME'!K$136,$L$3,1),'BATTING - HALL OF FAME'!J162)))</f>
        <v>2</v>
      </c>
    </row>
    <row r="163" spans="1:12" ht="20.25" x14ac:dyDescent="0.2">
      <c r="A163">
        <v>26</v>
      </c>
      <c r="B163" s="72">
        <f ca="1">IF(ROWS(OFFSET('20-Overs'!V34,0,0,'BATTING - HALL OF FAME'!A163,1))&gt;C$135,"",(ROWS(OFFSET('20-Overs'!V34,0,0,'BATTING - HALL OF FAME'!A163,1))))</f>
        <v>26</v>
      </c>
      <c r="C163" s="67" t="str" cm="1">
        <f t="array" aca="1" ref="C163" ca="1">IF(D163="","",(INDEX('20-Overs'!$B$9:$B$103,_xlfn.AGGREGATE(15,6,(ROW(OFFSET('20-Overs'!$H$9,0,'BATTING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FAME'!D163),COUNTIF('BATTING - HALL OF FAME'!D$138:D163,'BATTING - HALL OF FAME'!D163)))))</f>
        <v/>
      </c>
      <c r="D163" s="67" t="str">
        <f ca="1">IF((IF(B163="","",LARGE(OFFSET('20-Overs'!$H$9,0,'BATTING - HALL OF FAME'!C$136,$L$3,1),'BATTING - HALL OF FAME'!B163)))=0,"",IF(B163="","",LARGE(OFFSET('20-Overs'!$H$9,0,'BATTING - HALL OF FAME'!C$136,$L$3,1),'BATTING - HALL OF FAME'!B163)))</f>
        <v/>
      </c>
      <c r="E163">
        <v>26</v>
      </c>
      <c r="F163" s="72">
        <f ca="1">IF(ROWS(OFFSET('20-Overs'!Z34,0,0,'BATTING - HALL OF FAME'!E163,1))&gt;G$135,"",(ROWS(OFFSET('20-Overs'!Z34,0,0,'BATTING - HALL OF FAME'!E163,1))))</f>
        <v>26</v>
      </c>
      <c r="G163" s="67" t="str" cm="1">
        <f t="array" aca="1" ref="G163" ca="1">IF(H163="","",(INDEX('20-Overs'!$B$9:$B$103,_xlfn.AGGREGATE(15,6,(ROW(OFFSET('20-Overs'!$H$9,0,'BATTING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FAME'!H163),COUNTIF('BATTING - HALL OF FAME'!H$138:H163,'BATTING - HALL OF FAME'!H163)))))</f>
        <v/>
      </c>
      <c r="H163" s="67" t="str">
        <f ca="1">IF((IF(F163="","",LARGE(OFFSET('20-Overs'!$H$9,0,'BATTING - HALL OF FAME'!G$136,$L$3,1),'BATTING - HALL OF FAME'!F163)))=0,"",IF(F163="","",LARGE(OFFSET('20-Overs'!$H$9,0,'BATTING - HALL OF FAME'!G$136,$L$3,1),'BATTING - HALL OF FAME'!F163)))</f>
        <v/>
      </c>
      <c r="I163">
        <v>26</v>
      </c>
      <c r="J163" s="72">
        <f ca="1">IF(ROWS(OFFSET('20-Overs'!AD34,0,0,'BATTING - HALL OF FAME'!I163,1))&gt;K$135,"",(ROWS(OFFSET('20-Overs'!AD34,0,0,'BATTING - HALL OF FAME'!I163,1))))</f>
        <v>26</v>
      </c>
      <c r="K163" s="67" t="str" cm="1">
        <f t="array" aca="1" ref="K163" ca="1">IF(L163="","",(INDEX('20-Overs'!$B$9:$B$103,_xlfn.AGGREGATE(15,6,(ROW(OFFSET('20-Overs'!$H$9,0,'BATTING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FAME'!L163),COUNTIF('BATTING - HALL OF FAME'!L$138:L163,'BATTING - HALL OF FAME'!L163)))))</f>
        <v>M. Patel</v>
      </c>
      <c r="L163" s="67">
        <f ca="1">IF((IF(J163="","",LARGE(OFFSET('20-Overs'!$H$9,0,'BATTING - HALL OF FAME'!K$136,$L$3,1),'BATTING - HALL OF FAME'!J163)))=0,"",IF(J163="","",LARGE(OFFSET('20-Overs'!$H$9,0,'BATTING - HALL OF FAME'!K$136,$L$3,1),'BATTING - HALL OF FAME'!J163)))</f>
        <v>1</v>
      </c>
    </row>
    <row r="164" spans="1:12" ht="20.25" x14ac:dyDescent="0.2">
      <c r="A164">
        <v>27</v>
      </c>
      <c r="B164" s="72">
        <f ca="1">IF(ROWS(OFFSET('20-Overs'!V35,0,0,'BATTING - HALL OF FAME'!A164,1))&gt;C$135,"",(ROWS(OFFSET('20-Overs'!V35,0,0,'BATTING - HALL OF FAME'!A164,1))))</f>
        <v>27</v>
      </c>
      <c r="C164" s="67" t="str" cm="1">
        <f t="array" aca="1" ref="C164" ca="1">IF(D164="","",(INDEX('20-Overs'!$B$9:$B$103,_xlfn.AGGREGATE(15,6,(ROW(OFFSET('20-Overs'!$H$9,0,'BATTING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FAME'!D164),COUNTIF('BATTING - HALL OF FAME'!D$138:D164,'BATTING - HALL OF FAME'!D164)))))</f>
        <v/>
      </c>
      <c r="D164" s="67" t="str">
        <f ca="1">IF((IF(B164="","",LARGE(OFFSET('20-Overs'!$H$9,0,'BATTING - HALL OF FAME'!C$136,$L$3,1),'BATTING - HALL OF FAME'!B164)))=0,"",IF(B164="","",LARGE(OFFSET('20-Overs'!$H$9,0,'BATTING - HALL OF FAME'!C$136,$L$3,1),'BATTING - HALL OF FAME'!B164)))</f>
        <v/>
      </c>
      <c r="E164">
        <v>27</v>
      </c>
      <c r="F164" s="72">
        <f ca="1">IF(ROWS(OFFSET('20-Overs'!Z35,0,0,'BATTING - HALL OF FAME'!E164,1))&gt;G$135,"",(ROWS(OFFSET('20-Overs'!Z35,0,0,'BATTING - HALL OF FAME'!E164,1))))</f>
        <v>27</v>
      </c>
      <c r="G164" s="67" t="str" cm="1">
        <f t="array" aca="1" ref="G164" ca="1">IF(H164="","",(INDEX('20-Overs'!$B$9:$B$103,_xlfn.AGGREGATE(15,6,(ROW(OFFSET('20-Overs'!$H$9,0,'BATTING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FAME'!H164),COUNTIF('BATTING - HALL OF FAME'!H$138:H164,'BATTING - HALL OF FAME'!H164)))))</f>
        <v/>
      </c>
      <c r="H164" s="67" t="str">
        <f ca="1">IF((IF(F164="","",LARGE(OFFSET('20-Overs'!$H$9,0,'BATTING - HALL OF FAME'!G$136,$L$3,1),'BATTING - HALL OF FAME'!F164)))=0,"",IF(F164="","",LARGE(OFFSET('20-Overs'!$H$9,0,'BATTING - HALL OF FAME'!G$136,$L$3,1),'BATTING - HALL OF FAME'!F164)))</f>
        <v/>
      </c>
      <c r="I164">
        <v>27</v>
      </c>
      <c r="J164" s="72">
        <f ca="1">IF(ROWS(OFFSET('20-Overs'!AD35,0,0,'BATTING - HALL OF FAME'!I164,1))&gt;K$135,"",(ROWS(OFFSET('20-Overs'!AD35,0,0,'BATTING - HALL OF FAME'!I164,1))))</f>
        <v>27</v>
      </c>
      <c r="K164" s="67" t="str" cm="1">
        <f t="array" aca="1" ref="K164" ca="1">IF(L164="","",(INDEX('20-Overs'!$B$9:$B$103,_xlfn.AGGREGATE(15,6,(ROW(OFFSET('20-Overs'!$H$9,0,'BATTING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FAME'!L164),COUNTIF('BATTING - HALL OF FAME'!L$138:L164,'BATTING - HALL OF FAME'!L164)))))</f>
        <v>Amir Khan</v>
      </c>
      <c r="L164" s="67">
        <f ca="1">IF((IF(J164="","",LARGE(OFFSET('20-Overs'!$H$9,0,'BATTING - HALL OF FAME'!K$136,$L$3,1),'BATTING - HALL OF FAME'!J164)))=0,"",IF(J164="","",LARGE(OFFSET('20-Overs'!$H$9,0,'BATTING - HALL OF FAME'!K$136,$L$3,1),'BATTING - HALL OF FAME'!J164)))</f>
        <v>1</v>
      </c>
    </row>
    <row r="165" spans="1:12" ht="20.25" x14ac:dyDescent="0.2">
      <c r="A165">
        <v>28</v>
      </c>
      <c r="B165" s="72">
        <f ca="1">IF(ROWS(OFFSET('20-Overs'!V36,0,0,'BATTING - HALL OF FAME'!A165,1))&gt;C$135,"",(ROWS(OFFSET('20-Overs'!V36,0,0,'BATTING - HALL OF FAME'!A165,1))))</f>
        <v>28</v>
      </c>
      <c r="C165" s="67" t="str" cm="1">
        <f t="array" aca="1" ref="C165" ca="1">IF(D165="","",(INDEX('20-Overs'!$B$9:$B$103,_xlfn.AGGREGATE(15,6,(ROW(OFFSET('20-Overs'!$H$9,0,'BATTING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FAME'!D165),COUNTIF('BATTING - HALL OF FAME'!D$138:D165,'BATTING - HALL OF FAME'!D165)))))</f>
        <v/>
      </c>
      <c r="D165" s="67" t="str">
        <f ca="1">IF((IF(B165="","",LARGE(OFFSET('20-Overs'!$H$9,0,'BATTING - HALL OF FAME'!C$136,$L$3,1),'BATTING - HALL OF FAME'!B165)))=0,"",IF(B165="","",LARGE(OFFSET('20-Overs'!$H$9,0,'BATTING - HALL OF FAME'!C$136,$L$3,1),'BATTING - HALL OF FAME'!B165)))</f>
        <v/>
      </c>
      <c r="E165">
        <v>28</v>
      </c>
      <c r="F165" s="72">
        <f ca="1">IF(ROWS(OFFSET('20-Overs'!Z36,0,0,'BATTING - HALL OF FAME'!E165,1))&gt;G$135,"",(ROWS(OFFSET('20-Overs'!Z36,0,0,'BATTING - HALL OF FAME'!E165,1))))</f>
        <v>28</v>
      </c>
      <c r="G165" s="67" t="str" cm="1">
        <f t="array" aca="1" ref="G165" ca="1">IF(H165="","",(INDEX('20-Overs'!$B$9:$B$103,_xlfn.AGGREGATE(15,6,(ROW(OFFSET('20-Overs'!$H$9,0,'BATTING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FAME'!H165),COUNTIF('BATTING - HALL OF FAME'!H$138:H165,'BATTING - HALL OF FAME'!H165)))))</f>
        <v/>
      </c>
      <c r="H165" s="67" t="str">
        <f ca="1">IF((IF(F165="","",LARGE(OFFSET('20-Overs'!$H$9,0,'BATTING - HALL OF FAME'!G$136,$L$3,1),'BATTING - HALL OF FAME'!F165)))=0,"",IF(F165="","",LARGE(OFFSET('20-Overs'!$H$9,0,'BATTING - HALL OF FAME'!G$136,$L$3,1),'BATTING - HALL OF FAME'!F165)))</f>
        <v/>
      </c>
      <c r="I165">
        <v>28</v>
      </c>
      <c r="J165" s="72">
        <f ca="1">IF(ROWS(OFFSET('20-Overs'!AD36,0,0,'BATTING - HALL OF FAME'!I165,1))&gt;K$135,"",(ROWS(OFFSET('20-Overs'!AD36,0,0,'BATTING - HALL OF FAME'!I165,1))))</f>
        <v>28</v>
      </c>
      <c r="K165" s="67" t="str" cm="1">
        <f t="array" aca="1" ref="K165" ca="1">IF(L165="","",(INDEX('20-Overs'!$B$9:$B$103,_xlfn.AGGREGATE(15,6,(ROW(OFFSET('20-Overs'!$H$9,0,'BATTING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FAME'!L165),COUNTIF('BATTING - HALL OF FAME'!L$138:L165,'BATTING - HALL OF FAME'!L165)))))</f>
        <v/>
      </c>
      <c r="L165" s="67" t="str">
        <f ca="1">IF((IF(J165="","",LARGE(OFFSET('20-Overs'!$H$9,0,'BATTING - HALL OF FAME'!K$136,$L$3,1),'BATTING - HALL OF FAME'!J165)))=0,"",IF(J165="","",LARGE(OFFSET('20-Overs'!$H$9,0,'BATTING - HALL OF FAME'!K$136,$L$3,1),'BATTING - HALL OF FAME'!J165)))</f>
        <v/>
      </c>
    </row>
    <row r="166" spans="1:12" ht="20.25" x14ac:dyDescent="0.2">
      <c r="A166">
        <v>29</v>
      </c>
      <c r="B166" s="72">
        <f ca="1">IF(ROWS(OFFSET('20-Overs'!V37,0,0,'BATTING - HALL OF FAME'!A166,1))&gt;C$135,"",(ROWS(OFFSET('20-Overs'!V37,0,0,'BATTING - HALL OF FAME'!A166,1))))</f>
        <v>29</v>
      </c>
      <c r="C166" s="67" t="str" cm="1">
        <f t="array" aca="1" ref="C166" ca="1">IF(D166="","",(INDEX('20-Overs'!$B$9:$B$103,_xlfn.AGGREGATE(15,6,(ROW(OFFSET('20-Overs'!$H$9,0,'BATTING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FAME'!D166),COUNTIF('BATTING - HALL OF FAME'!D$138:D166,'BATTING - HALL OF FAME'!D166)))))</f>
        <v/>
      </c>
      <c r="D166" s="67" t="str">
        <f ca="1">IF((IF(B166="","",LARGE(OFFSET('20-Overs'!$H$9,0,'BATTING - HALL OF FAME'!C$136,$L$3,1),'BATTING - HALL OF FAME'!B166)))=0,"",IF(B166="","",LARGE(OFFSET('20-Overs'!$H$9,0,'BATTING - HALL OF FAME'!C$136,$L$3,1),'BATTING - HALL OF FAME'!B166)))</f>
        <v/>
      </c>
      <c r="E166">
        <v>29</v>
      </c>
      <c r="F166" s="72">
        <f ca="1">IF(ROWS(OFFSET('20-Overs'!Z37,0,0,'BATTING - HALL OF FAME'!E166,1))&gt;G$135,"",(ROWS(OFFSET('20-Overs'!Z37,0,0,'BATTING - HALL OF FAME'!E166,1))))</f>
        <v>29</v>
      </c>
      <c r="G166" s="67" t="str" cm="1">
        <f t="array" aca="1" ref="G166" ca="1">IF(H166="","",(INDEX('20-Overs'!$B$9:$B$103,_xlfn.AGGREGATE(15,6,(ROW(OFFSET('20-Overs'!$H$9,0,'BATTING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FAME'!H166),COUNTIF('BATTING - HALL OF FAME'!H$138:H166,'BATTING - HALL OF FAME'!H166)))))</f>
        <v/>
      </c>
      <c r="H166" s="67" t="str">
        <f ca="1">IF((IF(F166="","",LARGE(OFFSET('20-Overs'!$H$9,0,'BATTING - HALL OF FAME'!G$136,$L$3,1),'BATTING - HALL OF FAME'!F166)))=0,"",IF(F166="","",LARGE(OFFSET('20-Overs'!$H$9,0,'BATTING - HALL OF FAME'!G$136,$L$3,1),'BATTING - HALL OF FAME'!F166)))</f>
        <v/>
      </c>
      <c r="I166">
        <v>29</v>
      </c>
      <c r="J166" s="72">
        <f ca="1">IF(ROWS(OFFSET('20-Overs'!AD37,0,0,'BATTING - HALL OF FAME'!I166,1))&gt;K$135,"",(ROWS(OFFSET('20-Overs'!AD37,0,0,'BATTING - HALL OF FAME'!I166,1))))</f>
        <v>29</v>
      </c>
      <c r="K166" s="67" t="str" cm="1">
        <f t="array" aca="1" ref="K166" ca="1">IF(L166="","",(INDEX('20-Overs'!$B$9:$B$103,_xlfn.AGGREGATE(15,6,(ROW(OFFSET('20-Overs'!$H$9,0,'BATTING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FAME'!L166),COUNTIF('BATTING - HALL OF FAME'!L$138:L166,'BATTING - HALL OF FAME'!L166)))))</f>
        <v/>
      </c>
      <c r="L166" s="67" t="str">
        <f ca="1">IF((IF(J166="","",LARGE(OFFSET('20-Overs'!$H$9,0,'BATTING - HALL OF FAME'!K$136,$L$3,1),'BATTING - HALL OF FAME'!J166)))=0,"",IF(J166="","",LARGE(OFFSET('20-Overs'!$H$9,0,'BATTING - HALL OF FAME'!K$136,$L$3,1),'BATTING - HALL OF FAME'!J166)))</f>
        <v/>
      </c>
    </row>
    <row r="167" spans="1:12" ht="20.25" x14ac:dyDescent="0.2">
      <c r="A167">
        <v>30</v>
      </c>
      <c r="B167" s="72">
        <f ca="1">IF(ROWS(OFFSET('20-Overs'!V38,0,0,'BATTING - HALL OF FAME'!A167,1))&gt;C$135,"",(ROWS(OFFSET('20-Overs'!V38,0,0,'BATTING - HALL OF FAME'!A167,1))))</f>
        <v>30</v>
      </c>
      <c r="C167" s="67" t="str" cm="1">
        <f t="array" aca="1" ref="C167" ca="1">IF(D167="","",(INDEX('20-Overs'!$B$9:$B$103,_xlfn.AGGREGATE(15,6,(ROW(OFFSET('20-Overs'!$H$9,0,'BATTING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FAME'!D167),COUNTIF('BATTING - HALL OF FAME'!D$138:D167,'BATTING - HALL OF FAME'!D167)))))</f>
        <v/>
      </c>
      <c r="D167" s="67" t="str">
        <f ca="1">IF((IF(B167="","",LARGE(OFFSET('20-Overs'!$H$9,0,'BATTING - HALL OF FAME'!C$136,$L$3,1),'BATTING - HALL OF FAME'!B167)))=0,"",IF(B167="","",LARGE(OFFSET('20-Overs'!$H$9,0,'BATTING - HALL OF FAME'!C$136,$L$3,1),'BATTING - HALL OF FAME'!B167)))</f>
        <v/>
      </c>
      <c r="E167">
        <v>30</v>
      </c>
      <c r="F167" s="72">
        <f ca="1">IF(ROWS(OFFSET('20-Overs'!Z38,0,0,'BATTING - HALL OF FAME'!E167,1))&gt;G$135,"",(ROWS(OFFSET('20-Overs'!Z38,0,0,'BATTING - HALL OF FAME'!E167,1))))</f>
        <v>30</v>
      </c>
      <c r="G167" s="67" t="str" cm="1">
        <f t="array" aca="1" ref="G167" ca="1">IF(H167="","",(INDEX('20-Overs'!$B$9:$B$103,_xlfn.AGGREGATE(15,6,(ROW(OFFSET('20-Overs'!$H$9,0,'BATTING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FAME'!H167),COUNTIF('BATTING - HALL OF FAME'!H$138:H167,'BATTING - HALL OF FAME'!H167)))))</f>
        <v/>
      </c>
      <c r="H167" s="67" t="str">
        <f ca="1">IF((IF(F167="","",LARGE(OFFSET('20-Overs'!$H$9,0,'BATTING - HALL OF FAME'!G$136,$L$3,1),'BATTING - HALL OF FAME'!F167)))=0,"",IF(F167="","",LARGE(OFFSET('20-Overs'!$H$9,0,'BATTING - HALL OF FAME'!G$136,$L$3,1),'BATTING - HALL OF FAME'!F167)))</f>
        <v/>
      </c>
      <c r="I167">
        <v>30</v>
      </c>
      <c r="J167" s="72">
        <f ca="1">IF(ROWS(OFFSET('20-Overs'!AD38,0,0,'BATTING - HALL OF FAME'!I167,1))&gt;K$135,"",(ROWS(OFFSET('20-Overs'!AD38,0,0,'BATTING - HALL OF FAME'!I167,1))))</f>
        <v>30</v>
      </c>
      <c r="K167" s="67" t="str" cm="1">
        <f t="array" aca="1" ref="K167" ca="1">IF(L167="","",(INDEX('20-Overs'!$B$9:$B$103,_xlfn.AGGREGATE(15,6,(ROW(OFFSET('20-Overs'!$H$9,0,'BATTING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FAME'!L167),COUNTIF('BATTING - HALL OF FAME'!L$138:L167,'BATTING - HALL OF FAME'!L167)))))</f>
        <v/>
      </c>
      <c r="L167" s="67" t="str">
        <f ca="1">IF((IF(J167="","",LARGE(OFFSET('20-Overs'!$H$9,0,'BATTING - HALL OF FAME'!K$136,$L$3,1),'BATTING - HALL OF FAME'!J167)))=0,"",IF(J167="","",LARGE(OFFSET('20-Overs'!$H$9,0,'BATTING - HALL OF FAME'!K$136,$L$3,1),'BATTING - HALL OF FAME'!J167)))</f>
        <v/>
      </c>
    </row>
    <row r="168" spans="1:12" ht="20.25" x14ac:dyDescent="0.2">
      <c r="A168">
        <v>31</v>
      </c>
      <c r="B168" s="72">
        <f ca="1">IF(ROWS(OFFSET('20-Overs'!V39,0,0,'BATTING - HALL OF FAME'!A168,1))&gt;C$135,"",(ROWS(OFFSET('20-Overs'!V39,0,0,'BATTING - HALL OF FAME'!A168,1))))</f>
        <v>31</v>
      </c>
      <c r="C168" s="67" t="str" cm="1">
        <f t="array" aca="1" ref="C168" ca="1">IF(D168="","",(INDEX('20-Overs'!$B$9:$B$103,_xlfn.AGGREGATE(15,6,(ROW(OFFSET('20-Overs'!$H$9,0,'BATTING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FAME'!D168),COUNTIF('BATTING - HALL OF FAME'!D$138:D168,'BATTING - HALL OF FAME'!D168)))))</f>
        <v/>
      </c>
      <c r="D168" s="67" t="str">
        <f ca="1">IF((IF(B168="","",LARGE(OFFSET('20-Overs'!$H$9,0,'BATTING - HALL OF FAME'!C$136,$L$3,1),'BATTING - HALL OF FAME'!B168)))=0,"",IF(B168="","",LARGE(OFFSET('20-Overs'!$H$9,0,'BATTING - HALL OF FAME'!C$136,$L$3,1),'BATTING - HALL OF FAME'!B168)))</f>
        <v/>
      </c>
      <c r="E168">
        <v>31</v>
      </c>
      <c r="F168" s="72">
        <f ca="1">IF(ROWS(OFFSET('20-Overs'!Z39,0,0,'BATTING - HALL OF FAME'!E168,1))&gt;G$135,"",(ROWS(OFFSET('20-Overs'!Z39,0,0,'BATTING - HALL OF FAME'!E168,1))))</f>
        <v>31</v>
      </c>
      <c r="G168" s="67" t="str" cm="1">
        <f t="array" aca="1" ref="G168" ca="1">IF(H168="","",(INDEX('20-Overs'!$B$9:$B$103,_xlfn.AGGREGATE(15,6,(ROW(OFFSET('20-Overs'!$H$9,0,'BATTING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FAME'!H168),COUNTIF('BATTING - HALL OF FAME'!H$138:H168,'BATTING - HALL OF FAME'!H168)))))</f>
        <v/>
      </c>
      <c r="H168" s="67" t="str">
        <f ca="1">IF((IF(F168="","",LARGE(OFFSET('20-Overs'!$H$9,0,'BATTING - HALL OF FAME'!G$136,$L$3,1),'BATTING - HALL OF FAME'!F168)))=0,"",IF(F168="","",LARGE(OFFSET('20-Overs'!$H$9,0,'BATTING - HALL OF FAME'!G$136,$L$3,1),'BATTING - HALL OF FAME'!F168)))</f>
        <v/>
      </c>
      <c r="I168">
        <v>31</v>
      </c>
      <c r="J168" s="72">
        <f ca="1">IF(ROWS(OFFSET('20-Overs'!AD39,0,0,'BATTING - HALL OF FAME'!I168,1))&gt;K$135,"",(ROWS(OFFSET('20-Overs'!AD39,0,0,'BATTING - HALL OF FAME'!I168,1))))</f>
        <v>31</v>
      </c>
      <c r="K168" s="67" t="str" cm="1">
        <f t="array" aca="1" ref="K168" ca="1">IF(L168="","",(INDEX('20-Overs'!$B$9:$B$103,_xlfn.AGGREGATE(15,6,(ROW(OFFSET('20-Overs'!$H$9,0,'BATTING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FAME'!L168),COUNTIF('BATTING - HALL OF FAME'!L$138:L168,'BATTING - HALL OF FAME'!L168)))))</f>
        <v/>
      </c>
      <c r="L168" s="67" t="str">
        <f ca="1">IF((IF(J168="","",LARGE(OFFSET('20-Overs'!$H$9,0,'BATTING - HALL OF FAME'!K$136,$L$3,1),'BATTING - HALL OF FAME'!J168)))=0,"",IF(J168="","",LARGE(OFFSET('20-Overs'!$H$9,0,'BATTING - HALL OF FAME'!K$136,$L$3,1),'BATTING - HALL OF FAME'!J168)))</f>
        <v/>
      </c>
    </row>
    <row r="169" spans="1:12" ht="20.25" x14ac:dyDescent="0.2">
      <c r="A169">
        <v>32</v>
      </c>
      <c r="B169" s="72">
        <f ca="1">IF(ROWS(OFFSET('20-Overs'!V44,0,0,'BATTING - HALL OF FAME'!A169,1))&gt;C$135,"",(ROWS(OFFSET('20-Overs'!V44,0,0,'BATTING - HALL OF FAME'!A169,1))))</f>
        <v>32</v>
      </c>
      <c r="C169" s="67" t="str" cm="1">
        <f t="array" aca="1" ref="C169" ca="1">IF(D169="","",(INDEX('20-Overs'!$B$9:$B$103,_xlfn.AGGREGATE(15,6,(ROW(OFFSET('20-Overs'!$H$9,0,'BATTING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FAME'!D169),COUNTIF('BATTING - HALL OF FAME'!D$138:D169,'BATTING - HALL OF FAME'!D169)))))</f>
        <v/>
      </c>
      <c r="D169" s="67" t="str">
        <f ca="1">IF((IF(B169="","",LARGE(OFFSET('20-Overs'!$H$9,0,'BATTING - HALL OF FAME'!C$136,$L$3,1),'BATTING - HALL OF FAME'!B169)))=0,"",IF(B169="","",LARGE(OFFSET('20-Overs'!$H$9,0,'BATTING - HALL OF FAME'!C$136,$L$3,1),'BATTING - HALL OF FAME'!B169)))</f>
        <v/>
      </c>
      <c r="E169">
        <v>32</v>
      </c>
      <c r="F169" s="72">
        <f ca="1">IF(ROWS(OFFSET('20-Overs'!Z44,0,0,'BATTING - HALL OF FAME'!E169,1))&gt;G$135,"",(ROWS(OFFSET('20-Overs'!Z44,0,0,'BATTING - HALL OF FAME'!E169,1))))</f>
        <v>32</v>
      </c>
      <c r="G169" s="67" t="str" cm="1">
        <f t="array" aca="1" ref="G169" ca="1">IF(H169="","",(INDEX('20-Overs'!$B$9:$B$103,_xlfn.AGGREGATE(15,6,(ROW(OFFSET('20-Overs'!$H$9,0,'BATTING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FAME'!H169),COUNTIF('BATTING - HALL OF FAME'!H$138:H169,'BATTING - HALL OF FAME'!H169)))))</f>
        <v/>
      </c>
      <c r="H169" s="67" t="str">
        <f ca="1">IF((IF(F169="","",LARGE(OFFSET('20-Overs'!$H$9,0,'BATTING - HALL OF FAME'!G$136,$L$3,1),'BATTING - HALL OF FAME'!F169)))=0,"",IF(F169="","",LARGE(OFFSET('20-Overs'!$H$9,0,'BATTING - HALL OF FAME'!G$136,$L$3,1),'BATTING - HALL OF FAME'!F169)))</f>
        <v/>
      </c>
      <c r="I169">
        <v>32</v>
      </c>
      <c r="J169" s="72">
        <f ca="1">IF(ROWS(OFFSET('20-Overs'!AD44,0,0,'BATTING - HALL OF FAME'!I169,1))&gt;K$135,"",(ROWS(OFFSET('20-Overs'!AD44,0,0,'BATTING - HALL OF FAME'!I169,1))))</f>
        <v>32</v>
      </c>
      <c r="K169" s="67" t="str" cm="1">
        <f t="array" aca="1" ref="K169" ca="1">IF(L169="","",(INDEX('20-Overs'!$B$9:$B$103,_xlfn.AGGREGATE(15,6,(ROW(OFFSET('20-Overs'!$H$9,0,'BATTING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FAME'!L169),COUNTIF('BATTING - HALL OF FAME'!L$138:L169,'BATTING - HALL OF FAME'!L169)))))</f>
        <v/>
      </c>
      <c r="L169" s="67" t="str">
        <f ca="1">IF((IF(J169="","",LARGE(OFFSET('20-Overs'!$H$9,0,'BATTING - HALL OF FAME'!K$136,$L$3,1),'BATTING - HALL OF FAME'!J169)))=0,"",IF(J169="","",LARGE(OFFSET('20-Overs'!$H$9,0,'BATTING - HALL OF FAME'!K$136,$L$3,1),'BATTING - HALL OF FAME'!J169)))</f>
        <v/>
      </c>
    </row>
    <row r="170" spans="1:12" ht="20.25" x14ac:dyDescent="0.2">
      <c r="A170">
        <v>33</v>
      </c>
      <c r="B170" s="72">
        <f ca="1">IF(ROWS(OFFSET('20-Overs'!V45,0,0,'BATTING - HALL OF FAME'!A170,1))&gt;C$135,"",(ROWS(OFFSET('20-Overs'!V45,0,0,'BATTING - HALL OF FAME'!A170,1))))</f>
        <v>33</v>
      </c>
      <c r="C170" s="67" t="str" cm="1">
        <f t="array" aca="1" ref="C170" ca="1">IF(D170="","",(INDEX('20-Overs'!$B$9:$B$103,_xlfn.AGGREGATE(15,6,(ROW(OFFSET('20-Overs'!$H$9,0,'BATTING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FAME'!D170),COUNTIF('BATTING - HALL OF FAME'!D$138:D170,'BATTING - HALL OF FAME'!D170)))))</f>
        <v/>
      </c>
      <c r="D170" s="67" t="str">
        <f ca="1">IF((IF(B170="","",LARGE(OFFSET('20-Overs'!$H$9,0,'BATTING - HALL OF FAME'!C$136,$L$3,1),'BATTING - HALL OF FAME'!B170)))=0,"",IF(B170="","",LARGE(OFFSET('20-Overs'!$H$9,0,'BATTING - HALL OF FAME'!C$136,$L$3,1),'BATTING - HALL OF FAME'!B170)))</f>
        <v/>
      </c>
      <c r="E170">
        <v>33</v>
      </c>
      <c r="F170" s="72">
        <f ca="1">IF(ROWS(OFFSET('20-Overs'!Z45,0,0,'BATTING - HALL OF FAME'!E170,1))&gt;G$135,"",(ROWS(OFFSET('20-Overs'!Z45,0,0,'BATTING - HALL OF FAME'!E170,1))))</f>
        <v>33</v>
      </c>
      <c r="G170" s="67" t="str" cm="1">
        <f t="array" aca="1" ref="G170" ca="1">IF(H170="","",(INDEX('20-Overs'!$B$9:$B$103,_xlfn.AGGREGATE(15,6,(ROW(OFFSET('20-Overs'!$H$9,0,'BATTING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FAME'!H170),COUNTIF('BATTING - HALL OF FAME'!H$138:H170,'BATTING - HALL OF FAME'!H170)))))</f>
        <v/>
      </c>
      <c r="H170" s="67" t="str">
        <f ca="1">IF((IF(F170="","",LARGE(OFFSET('20-Overs'!$H$9,0,'BATTING - HALL OF FAME'!G$136,$L$3,1),'BATTING - HALL OF FAME'!F170)))=0,"",IF(F170="","",LARGE(OFFSET('20-Overs'!$H$9,0,'BATTING - HALL OF FAME'!G$136,$L$3,1),'BATTING - HALL OF FAME'!F170)))</f>
        <v/>
      </c>
      <c r="I170">
        <v>33</v>
      </c>
      <c r="J170" s="72">
        <f ca="1">IF(ROWS(OFFSET('20-Overs'!AD45,0,0,'BATTING - HALL OF FAME'!I170,1))&gt;K$135,"",(ROWS(OFFSET('20-Overs'!AD45,0,0,'BATTING - HALL OF FAME'!I170,1))))</f>
        <v>33</v>
      </c>
      <c r="K170" s="67" t="str" cm="1">
        <f t="array" aca="1" ref="K170" ca="1">IF(L170="","",(INDEX('20-Overs'!$B$9:$B$103,_xlfn.AGGREGATE(15,6,(ROW(OFFSET('20-Overs'!$H$9,0,'BATTING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FAME'!L170),COUNTIF('BATTING - HALL OF FAME'!L$138:L170,'BATTING - HALL OF FAME'!L170)))))</f>
        <v/>
      </c>
      <c r="L170" s="67" t="str">
        <f ca="1">IF((IF(J170="","",LARGE(OFFSET('20-Overs'!$H$9,0,'BATTING - HALL OF FAME'!K$136,$L$3,1),'BATTING - HALL OF FAME'!J170)))=0,"",IF(J170="","",LARGE(OFFSET('20-Overs'!$H$9,0,'BATTING - HALL OF FAME'!K$136,$L$3,1),'BATTING - HALL OF FAME'!J170)))</f>
        <v/>
      </c>
    </row>
    <row r="171" spans="1:12" ht="20.25" x14ac:dyDescent="0.2">
      <c r="A171">
        <v>34</v>
      </c>
      <c r="B171" s="72">
        <f ca="1">IF(ROWS(OFFSET('20-Overs'!V46,0,0,'BATTING - HALL OF FAME'!A171,1))&gt;C$135,"",(ROWS(OFFSET('20-Overs'!V46,0,0,'BATTING - HALL OF FAME'!A171,1))))</f>
        <v>34</v>
      </c>
      <c r="C171" s="67" t="str" cm="1">
        <f t="array" aca="1" ref="C171" ca="1">IF(D171="","",(INDEX('20-Overs'!$B$9:$B$103,_xlfn.AGGREGATE(15,6,(ROW(OFFSET('20-Overs'!$H$9,0,'BATTING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FAME'!D171),COUNTIF('BATTING - HALL OF FAME'!D$138:D171,'BATTING - HALL OF FAME'!D171)))))</f>
        <v/>
      </c>
      <c r="D171" s="67" t="str">
        <f ca="1">IF((IF(B171="","",LARGE(OFFSET('20-Overs'!$H$9,0,'BATTING - HALL OF FAME'!C$136,$L$3,1),'BATTING - HALL OF FAME'!B171)))=0,"",IF(B171="","",LARGE(OFFSET('20-Overs'!$H$9,0,'BATTING - HALL OF FAME'!C$136,$L$3,1),'BATTING - HALL OF FAME'!B171)))</f>
        <v/>
      </c>
      <c r="E171">
        <v>34</v>
      </c>
      <c r="F171" s="72">
        <f ca="1">IF(ROWS(OFFSET('20-Overs'!Z46,0,0,'BATTING - HALL OF FAME'!E171,1))&gt;G$135,"",(ROWS(OFFSET('20-Overs'!Z46,0,0,'BATTING - HALL OF FAME'!E171,1))))</f>
        <v>34</v>
      </c>
      <c r="G171" s="67" t="str" cm="1">
        <f t="array" aca="1" ref="G171" ca="1">IF(H171="","",(INDEX('20-Overs'!$B$9:$B$103,_xlfn.AGGREGATE(15,6,(ROW(OFFSET('20-Overs'!$H$9,0,'BATTING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FAME'!H171),COUNTIF('BATTING - HALL OF FAME'!H$138:H171,'BATTING - HALL OF FAME'!H171)))))</f>
        <v/>
      </c>
      <c r="H171" s="67" t="str">
        <f ca="1">IF((IF(F171="","",LARGE(OFFSET('20-Overs'!$H$9,0,'BATTING - HALL OF FAME'!G$136,$L$3,1),'BATTING - HALL OF FAME'!F171)))=0,"",IF(F171="","",LARGE(OFFSET('20-Overs'!$H$9,0,'BATTING - HALL OF FAME'!G$136,$L$3,1),'BATTING - HALL OF FAME'!F171)))</f>
        <v/>
      </c>
      <c r="I171">
        <v>34</v>
      </c>
      <c r="J171" s="72">
        <f ca="1">IF(ROWS(OFFSET('20-Overs'!AD46,0,0,'BATTING - HALL OF FAME'!I171,1))&gt;K$135,"",(ROWS(OFFSET('20-Overs'!AD46,0,0,'BATTING - HALL OF FAME'!I171,1))))</f>
        <v>34</v>
      </c>
      <c r="K171" s="67" t="str" cm="1">
        <f t="array" aca="1" ref="K171" ca="1">IF(L171="","",(INDEX('20-Overs'!$B$9:$B$103,_xlfn.AGGREGATE(15,6,(ROW(OFFSET('20-Overs'!$H$9,0,'BATTING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FAME'!L171),COUNTIF('BATTING - HALL OF FAME'!L$138:L171,'BATTING - HALL OF FAME'!L171)))))</f>
        <v/>
      </c>
      <c r="L171" s="67" t="str">
        <f ca="1">IF((IF(J171="","",LARGE(OFFSET('20-Overs'!$H$9,0,'BATTING - HALL OF FAME'!K$136,$L$3,1),'BATTING - HALL OF FAME'!J171)))=0,"",IF(J171="","",LARGE(OFFSET('20-Overs'!$H$9,0,'BATTING - HALL OF FAME'!K$136,$L$3,1),'BATTING - HALL OF FAME'!J171)))</f>
        <v/>
      </c>
    </row>
    <row r="172" spans="1:12" ht="20.25" x14ac:dyDescent="0.2">
      <c r="A172">
        <v>35</v>
      </c>
      <c r="B172" s="72">
        <f ca="1">IF(ROWS(OFFSET('20-Overs'!V47,0,0,'BATTING - HALL OF FAME'!A172,1))&gt;C$135,"",(ROWS(OFFSET('20-Overs'!V47,0,0,'BATTING - HALL OF FAME'!A172,1))))</f>
        <v>35</v>
      </c>
      <c r="C172" s="67" t="str" cm="1">
        <f t="array" aca="1" ref="C172" ca="1">IF(D172="","",(INDEX('20-Overs'!$B$9:$B$103,_xlfn.AGGREGATE(15,6,(ROW(OFFSET('20-Overs'!$H$9,0,'BATTING - HALL OF FAME'!C$136,$L$3,1))-ROW(OFFSET('20-Overs'!$H$9,0,'BATTING - HALL OF FAME'!C$136,1,1))+1)/(OFFSET('20-Overs'!$H$9,0,'BATTING - HALL OF FAME'!C$136,$L$3,1)='BATTING - HALL OF FAME'!D172),COUNTIF('BATTING - HALL OF FAME'!D$138:D172,'BATTING - HALL OF FAME'!D172)))))</f>
        <v/>
      </c>
      <c r="D172" s="67" t="str">
        <f ca="1">IF((IF(B172="","",LARGE(OFFSET('20-Overs'!$H$9,0,'BATTING - HALL OF FAME'!C$136,$L$3,1),'BATTING - HALL OF FAME'!B172)))=0,"",IF(B172="","",LARGE(OFFSET('20-Overs'!$H$9,0,'BATTING - HALL OF FAME'!C$136,$L$3,1),'BATTING - HALL OF FAME'!B172)))</f>
        <v/>
      </c>
      <c r="E172">
        <v>35</v>
      </c>
      <c r="F172" s="72">
        <f ca="1">IF(ROWS(OFFSET('20-Overs'!Z47,0,0,'BATTING - HALL OF FAME'!E172,1))&gt;G$135,"",(ROWS(OFFSET('20-Overs'!Z47,0,0,'BATTING - HALL OF FAME'!E172,1))))</f>
        <v>35</v>
      </c>
      <c r="G172" s="67" t="str" cm="1">
        <f t="array" aca="1" ref="G172" ca="1">IF(H172="","",(INDEX('20-Overs'!$B$9:$B$103,_xlfn.AGGREGATE(15,6,(ROW(OFFSET('20-Overs'!$H$9,0,'BATTING - HALL OF FAME'!G$136,$L$3,1))-ROW(OFFSET('20-Overs'!$H$9,0,'BATTING - HALL OF FAME'!G$136,1,1))+1)/(OFFSET('20-Overs'!$H$9,0,'BATTING - HALL OF FAME'!G$136,$L$3,1)='BATTING - HALL OF FAME'!H172),COUNTIF('BATTING - HALL OF FAME'!H$138:H172,'BATTING - HALL OF FAME'!H172)))))</f>
        <v/>
      </c>
      <c r="H172" s="67" t="str">
        <f ca="1">IF((IF(F172="","",LARGE(OFFSET('20-Overs'!$H$9,0,'BATTING - HALL OF FAME'!G$136,$L$3,1),'BATTING - HALL OF FAME'!F172)))=0,"",IF(F172="","",LARGE(OFFSET('20-Overs'!$H$9,0,'BATTING - HALL OF FAME'!G$136,$L$3,1),'BATTING - HALL OF FAME'!F172)))</f>
        <v/>
      </c>
      <c r="I172">
        <v>35</v>
      </c>
      <c r="J172" s="72">
        <f ca="1">IF(ROWS(OFFSET('20-Overs'!AD47,0,0,'BATTING - HALL OF FAME'!I172,1))&gt;K$135,"",(ROWS(OFFSET('20-Overs'!AD47,0,0,'BATTING - HALL OF FAME'!I172,1))))</f>
        <v>35</v>
      </c>
      <c r="K172" s="67" t="str" cm="1">
        <f t="array" aca="1" ref="K172" ca="1">IF(L172="","",(INDEX('20-Overs'!$B$9:$B$103,_xlfn.AGGREGATE(15,6,(ROW(OFFSET('20-Overs'!$H$9,0,'BATTING - HALL OF FAME'!K$136,$L$3,1))-ROW(OFFSET('20-Overs'!$H$9,0,'BATTING - HALL OF FAME'!K$136,1,1))+1)/(OFFSET('20-Overs'!$H$9,0,'BATTING - HALL OF FAME'!K$136,$L$3,1)='BATTING - HALL OF FAME'!L172),COUNTIF('BATTING - HALL OF FAME'!L$138:L172,'BATTING - HALL OF FAME'!L172)))))</f>
        <v/>
      </c>
      <c r="L172" s="67" t="str">
        <f ca="1">IF((IF(J172="","",LARGE(OFFSET('20-Overs'!$H$9,0,'BATTING - HALL OF FAME'!K$136,$L$3,1),'BATTING - HALL OF FAME'!J172)))=0,"",IF(J172="","",LARGE(OFFSET('20-Overs'!$H$9,0,'BATTING - HALL OF FAME'!K$136,$L$3,1),'BATTING - HALL OF FAME'!J172)))</f>
        <v/>
      </c>
    </row>
    <row r="175" spans="1:12" x14ac:dyDescent="0.2">
      <c r="B175" s="85"/>
      <c r="C175" s="85"/>
      <c r="D175" s="85"/>
    </row>
    <row r="176" spans="1:12" x14ac:dyDescent="0.2">
      <c r="B176" s="85"/>
      <c r="C176" s="85"/>
      <c r="D176" s="85"/>
    </row>
    <row r="177" spans="2:12" x14ac:dyDescent="0.2">
      <c r="B177" s="85"/>
      <c r="C177" s="85"/>
      <c r="D177" s="85"/>
    </row>
    <row r="178" spans="2:12" ht="24.75" x14ac:dyDescent="0.2">
      <c r="B178" s="171" t="s">
        <v>9</v>
      </c>
      <c r="C178" s="171"/>
      <c r="D178" s="171"/>
    </row>
    <row r="179" spans="2:12" x14ac:dyDescent="0.2">
      <c r="B179" s="85"/>
      <c r="C179" s="85"/>
      <c r="D179" s="85"/>
    </row>
    <row r="180" spans="2:12" x14ac:dyDescent="0.2">
      <c r="B180" s="92" t="s">
        <v>11</v>
      </c>
      <c r="C180" s="92" t="s">
        <v>148</v>
      </c>
      <c r="D180" s="92" t="s">
        <v>162</v>
      </c>
      <c r="E180" s="92"/>
      <c r="F180" s="92" t="s">
        <v>163</v>
      </c>
      <c r="G180" s="92" t="s">
        <v>164</v>
      </c>
      <c r="L180" s="92" t="s">
        <v>165</v>
      </c>
    </row>
    <row r="181" spans="2:12" x14ac:dyDescent="0.2">
      <c r="B181" s="91">
        <v>1</v>
      </c>
      <c r="C181" s="90" t="str">
        <f t="shared" ref="C181:D181" ca="1" si="8">C56</f>
        <v>Abdal</v>
      </c>
      <c r="D181" s="90">
        <f t="shared" ca="1" si="8"/>
        <v>844</v>
      </c>
      <c r="F181" s="85">
        <f>MAX(B181:B215)</f>
        <v>35</v>
      </c>
      <c r="G181">
        <f ca="1">IF(D181=D180,G180,F181)</f>
        <v>35</v>
      </c>
      <c r="L181">
        <f ca="1">G181</f>
        <v>35</v>
      </c>
    </row>
    <row r="182" spans="2:12" x14ac:dyDescent="0.2">
      <c r="B182" s="91">
        <v>2</v>
      </c>
      <c r="C182" s="90" t="str">
        <f t="shared" ref="C182:D182" ca="1" si="9">C57</f>
        <v>Majid</v>
      </c>
      <c r="D182" s="90">
        <f t="shared" ca="1" si="9"/>
        <v>531</v>
      </c>
      <c r="F182" s="85">
        <f>F181-1</f>
        <v>34</v>
      </c>
      <c r="G182">
        <f t="shared" ref="G182:G215" ca="1" si="10">IF(D182=D181,G181,F182)</f>
        <v>34</v>
      </c>
      <c r="L182">
        <f t="shared" ref="L182:L215" ca="1" si="11">G182</f>
        <v>34</v>
      </c>
    </row>
    <row r="183" spans="2:12" x14ac:dyDescent="0.2">
      <c r="B183" s="91">
        <v>3</v>
      </c>
      <c r="C183" s="90" t="str">
        <f t="shared" ref="C183:D183" ca="1" si="12">C58</f>
        <v>Danish</v>
      </c>
      <c r="D183" s="90">
        <f t="shared" ca="1" si="12"/>
        <v>478</v>
      </c>
      <c r="F183" s="85">
        <f t="shared" ref="F183:F215" si="13">F182-1</f>
        <v>33</v>
      </c>
      <c r="G183">
        <f t="shared" ca="1" si="10"/>
        <v>33</v>
      </c>
      <c r="L183">
        <f t="shared" ca="1" si="11"/>
        <v>33</v>
      </c>
    </row>
    <row r="184" spans="2:12" x14ac:dyDescent="0.2">
      <c r="B184" s="91">
        <v>4</v>
      </c>
      <c r="C184" s="90" t="str">
        <f t="shared" ref="C184:D184" ca="1" si="14">C59</f>
        <v>Sumair</v>
      </c>
      <c r="D184" s="90">
        <f t="shared" ca="1" si="14"/>
        <v>375</v>
      </c>
      <c r="F184" s="85">
        <f t="shared" si="13"/>
        <v>32</v>
      </c>
      <c r="G184">
        <f t="shared" ca="1" si="10"/>
        <v>32</v>
      </c>
      <c r="L184">
        <f t="shared" ca="1" si="11"/>
        <v>32</v>
      </c>
    </row>
    <row r="185" spans="2:12" x14ac:dyDescent="0.2">
      <c r="B185" s="91">
        <v>5</v>
      </c>
      <c r="C185" s="90" t="str">
        <f t="shared" ref="C185:D185" ca="1" si="15">C60</f>
        <v>Sufyan</v>
      </c>
      <c r="D185" s="90">
        <f t="shared" ca="1" si="15"/>
        <v>366</v>
      </c>
      <c r="F185" s="85">
        <f t="shared" si="13"/>
        <v>31</v>
      </c>
      <c r="G185">
        <f t="shared" ca="1" si="10"/>
        <v>31</v>
      </c>
      <c r="L185">
        <f t="shared" ca="1" si="11"/>
        <v>31</v>
      </c>
    </row>
    <row r="186" spans="2:12" x14ac:dyDescent="0.2">
      <c r="B186" s="91">
        <v>6</v>
      </c>
      <c r="C186" s="90" t="str">
        <f t="shared" ref="C186:D186" ca="1" si="16">C61</f>
        <v>Muzzamil</v>
      </c>
      <c r="D186" s="90">
        <f t="shared" ca="1" si="16"/>
        <v>364</v>
      </c>
      <c r="F186" s="85">
        <f t="shared" si="13"/>
        <v>30</v>
      </c>
      <c r="G186">
        <f t="shared" ca="1" si="10"/>
        <v>30</v>
      </c>
      <c r="L186">
        <f t="shared" ca="1" si="11"/>
        <v>30</v>
      </c>
    </row>
    <row r="187" spans="2:12" x14ac:dyDescent="0.2">
      <c r="B187" s="91">
        <v>7</v>
      </c>
      <c r="C187" s="90" t="str">
        <f t="shared" ref="C187:D187" ca="1" si="17">C62</f>
        <v>M.Bilal Shaikh</v>
      </c>
      <c r="D187" s="90">
        <f t="shared" ca="1" si="17"/>
        <v>349</v>
      </c>
      <c r="F187" s="85">
        <f t="shared" si="13"/>
        <v>29</v>
      </c>
      <c r="G187">
        <f t="shared" ca="1" si="10"/>
        <v>29</v>
      </c>
      <c r="L187">
        <f t="shared" ca="1" si="11"/>
        <v>29</v>
      </c>
    </row>
    <row r="188" spans="2:12" x14ac:dyDescent="0.2">
      <c r="B188" s="91">
        <v>8</v>
      </c>
      <c r="C188" s="90" t="str">
        <f t="shared" ref="C188:D188" ca="1" si="18">C63</f>
        <v>Hassaan</v>
      </c>
      <c r="D188" s="90">
        <f t="shared" ca="1" si="18"/>
        <v>293</v>
      </c>
      <c r="F188" s="85">
        <f t="shared" si="13"/>
        <v>28</v>
      </c>
      <c r="G188">
        <f t="shared" ca="1" si="10"/>
        <v>28</v>
      </c>
      <c r="L188">
        <f t="shared" ca="1" si="11"/>
        <v>28</v>
      </c>
    </row>
    <row r="189" spans="2:12" x14ac:dyDescent="0.2">
      <c r="B189" s="91">
        <v>9</v>
      </c>
      <c r="C189" s="90" t="str">
        <f t="shared" ref="C189:D189" ca="1" si="19">C64</f>
        <v>Shahmeer</v>
      </c>
      <c r="D189" s="90">
        <f t="shared" ca="1" si="19"/>
        <v>283</v>
      </c>
      <c r="F189" s="85">
        <f t="shared" si="13"/>
        <v>27</v>
      </c>
      <c r="G189">
        <f t="shared" ca="1" si="10"/>
        <v>27</v>
      </c>
      <c r="L189">
        <f t="shared" ca="1" si="11"/>
        <v>27</v>
      </c>
    </row>
    <row r="190" spans="2:12" x14ac:dyDescent="0.2">
      <c r="B190" s="91">
        <v>10</v>
      </c>
      <c r="C190" s="90" t="str">
        <f t="shared" ref="C190:D190" ca="1" si="20">C65</f>
        <v>Numair</v>
      </c>
      <c r="D190" s="90">
        <f t="shared" ca="1" si="20"/>
        <v>246</v>
      </c>
      <c r="F190" s="85">
        <f t="shared" si="13"/>
        <v>26</v>
      </c>
      <c r="G190">
        <f t="shared" ca="1" si="10"/>
        <v>26</v>
      </c>
      <c r="L190">
        <f t="shared" ca="1" si="11"/>
        <v>26</v>
      </c>
    </row>
    <row r="191" spans="2:12" x14ac:dyDescent="0.2">
      <c r="B191" s="91">
        <v>11</v>
      </c>
      <c r="C191" s="90" t="str">
        <f t="shared" ref="C191:D191" ca="1" si="21">C66</f>
        <v>Ahmed</v>
      </c>
      <c r="D191" s="90">
        <f t="shared" ca="1" si="21"/>
        <v>228</v>
      </c>
      <c r="F191" s="85">
        <f t="shared" si="13"/>
        <v>25</v>
      </c>
      <c r="G191">
        <f t="shared" ca="1" si="10"/>
        <v>25</v>
      </c>
      <c r="L191">
        <f t="shared" ca="1" si="11"/>
        <v>25</v>
      </c>
    </row>
    <row r="192" spans="2:12" x14ac:dyDescent="0.2">
      <c r="B192" s="91">
        <v>12</v>
      </c>
      <c r="C192" s="90" t="str">
        <f t="shared" ref="C192:D192" ca="1" si="22">C67</f>
        <v>Nehal</v>
      </c>
      <c r="D192" s="90">
        <f t="shared" ca="1" si="22"/>
        <v>181</v>
      </c>
      <c r="F192" s="85">
        <f t="shared" si="13"/>
        <v>24</v>
      </c>
      <c r="G192">
        <f t="shared" ca="1" si="10"/>
        <v>24</v>
      </c>
      <c r="L192">
        <f t="shared" ca="1" si="11"/>
        <v>24</v>
      </c>
    </row>
    <row r="193" spans="2:12" x14ac:dyDescent="0.2">
      <c r="B193" s="91">
        <v>13</v>
      </c>
      <c r="C193" s="90" t="str">
        <f t="shared" ref="C193:D193" ca="1" si="23">C68</f>
        <v>Taak</v>
      </c>
      <c r="D193" s="90">
        <f t="shared" ca="1" si="23"/>
        <v>176</v>
      </c>
      <c r="F193" s="85">
        <f t="shared" si="13"/>
        <v>23</v>
      </c>
      <c r="G193">
        <f t="shared" ca="1" si="10"/>
        <v>23</v>
      </c>
      <c r="L193">
        <f t="shared" ca="1" si="11"/>
        <v>23</v>
      </c>
    </row>
    <row r="194" spans="2:12" x14ac:dyDescent="0.2">
      <c r="B194" s="91">
        <v>14</v>
      </c>
      <c r="C194" s="90" t="str">
        <f t="shared" ref="C194:D194" ca="1" si="24">C69</f>
        <v>Zain</v>
      </c>
      <c r="D194" s="90">
        <f t="shared" ca="1" si="24"/>
        <v>157</v>
      </c>
      <c r="F194" s="85">
        <f t="shared" si="13"/>
        <v>22</v>
      </c>
      <c r="G194">
        <f t="shared" ca="1" si="10"/>
        <v>22</v>
      </c>
      <c r="L194">
        <f t="shared" ca="1" si="11"/>
        <v>22</v>
      </c>
    </row>
    <row r="195" spans="2:12" x14ac:dyDescent="0.2">
      <c r="B195" s="91">
        <v>15</v>
      </c>
      <c r="C195" s="90" t="str">
        <f t="shared" ref="C195:D195" ca="1" si="25">C70</f>
        <v>Sherjeel</v>
      </c>
      <c r="D195" s="90">
        <f t="shared" ca="1" si="25"/>
        <v>116</v>
      </c>
      <c r="F195" s="85">
        <f t="shared" si="13"/>
        <v>21</v>
      </c>
      <c r="G195">
        <f t="shared" ca="1" si="10"/>
        <v>21</v>
      </c>
      <c r="L195">
        <f t="shared" ca="1" si="11"/>
        <v>21</v>
      </c>
    </row>
    <row r="196" spans="2:12" x14ac:dyDescent="0.2">
      <c r="B196" s="91">
        <v>16</v>
      </c>
      <c r="C196" s="90" t="str">
        <f t="shared" ref="C196:D196" ca="1" si="26">C71</f>
        <v>Imran</v>
      </c>
      <c r="D196" s="90">
        <f t="shared" ca="1" si="26"/>
        <v>93</v>
      </c>
      <c r="F196" s="85">
        <f t="shared" si="13"/>
        <v>20</v>
      </c>
      <c r="G196">
        <f t="shared" ca="1" si="10"/>
        <v>20</v>
      </c>
      <c r="L196">
        <f t="shared" ca="1" si="11"/>
        <v>20</v>
      </c>
    </row>
    <row r="197" spans="2:12" x14ac:dyDescent="0.2">
      <c r="B197" s="91">
        <v>17</v>
      </c>
      <c r="C197" s="90" t="str">
        <f t="shared" ref="C197:D197" ca="1" si="27">C72</f>
        <v>Huzaifa</v>
      </c>
      <c r="D197" s="90">
        <f t="shared" ca="1" si="27"/>
        <v>80</v>
      </c>
      <c r="F197" s="85">
        <f t="shared" si="13"/>
        <v>19</v>
      </c>
      <c r="G197">
        <f t="shared" ca="1" si="10"/>
        <v>19</v>
      </c>
      <c r="L197">
        <f t="shared" ca="1" si="11"/>
        <v>19</v>
      </c>
    </row>
    <row r="198" spans="2:12" x14ac:dyDescent="0.2">
      <c r="B198" s="91">
        <v>18</v>
      </c>
      <c r="C198" s="90" t="str">
        <f t="shared" ref="C198:D198" ca="1" si="28">C73</f>
        <v>Rehman</v>
      </c>
      <c r="D198" s="90">
        <f t="shared" ca="1" si="28"/>
        <v>70</v>
      </c>
      <c r="F198" s="85">
        <f t="shared" si="13"/>
        <v>18</v>
      </c>
      <c r="G198">
        <f t="shared" ca="1" si="10"/>
        <v>18</v>
      </c>
      <c r="L198">
        <f t="shared" ca="1" si="11"/>
        <v>18</v>
      </c>
    </row>
    <row r="199" spans="2:12" x14ac:dyDescent="0.2">
      <c r="B199" s="91">
        <v>19</v>
      </c>
      <c r="C199" s="90" t="str">
        <f t="shared" ref="C199:D199" ca="1" si="29">C74</f>
        <v>Bilal Mali</v>
      </c>
      <c r="D199" s="90">
        <f t="shared" ca="1" si="29"/>
        <v>61</v>
      </c>
      <c r="F199" s="85">
        <f t="shared" si="13"/>
        <v>17</v>
      </c>
      <c r="G199">
        <f t="shared" ca="1" si="10"/>
        <v>17</v>
      </c>
      <c r="L199">
        <f t="shared" ca="1" si="11"/>
        <v>17</v>
      </c>
    </row>
    <row r="200" spans="2:12" x14ac:dyDescent="0.2">
      <c r="B200" s="91">
        <v>20</v>
      </c>
      <c r="C200" s="90" t="str">
        <f t="shared" ref="C200:D200" ca="1" si="30">C75</f>
        <v>Sameer</v>
      </c>
      <c r="D200" s="90">
        <f t="shared" ca="1" si="30"/>
        <v>46</v>
      </c>
      <c r="F200" s="85">
        <f t="shared" si="13"/>
        <v>16</v>
      </c>
      <c r="G200">
        <f t="shared" ca="1" si="10"/>
        <v>16</v>
      </c>
      <c r="L200">
        <f t="shared" ca="1" si="11"/>
        <v>16</v>
      </c>
    </row>
    <row r="201" spans="2:12" x14ac:dyDescent="0.2">
      <c r="B201" s="91">
        <v>21</v>
      </c>
      <c r="C201" s="90" t="str">
        <f t="shared" ref="C201:D201" ca="1" si="31">C76</f>
        <v>Bilal Mulla</v>
      </c>
      <c r="D201" s="90">
        <f t="shared" ca="1" si="31"/>
        <v>46</v>
      </c>
      <c r="F201" s="85">
        <f t="shared" si="13"/>
        <v>15</v>
      </c>
      <c r="G201">
        <f t="shared" ca="1" si="10"/>
        <v>16</v>
      </c>
      <c r="L201">
        <f t="shared" ca="1" si="11"/>
        <v>16</v>
      </c>
    </row>
    <row r="202" spans="2:12" x14ac:dyDescent="0.2">
      <c r="B202" s="91">
        <v>22</v>
      </c>
      <c r="C202" s="90" t="str">
        <f t="shared" ref="C202:D202" ca="1" si="32">C77</f>
        <v>Asif</v>
      </c>
      <c r="D202" s="90">
        <f t="shared" ca="1" si="32"/>
        <v>26</v>
      </c>
      <c r="F202" s="85">
        <f t="shared" si="13"/>
        <v>14</v>
      </c>
      <c r="G202">
        <f t="shared" ca="1" si="10"/>
        <v>14</v>
      </c>
      <c r="L202">
        <f t="shared" ca="1" si="11"/>
        <v>14</v>
      </c>
    </row>
    <row r="203" spans="2:12" x14ac:dyDescent="0.2">
      <c r="B203" s="91">
        <v>23</v>
      </c>
      <c r="C203" s="90" t="str">
        <f t="shared" ref="C203:D203" ca="1" si="33">C78</f>
        <v>Junaid</v>
      </c>
      <c r="D203" s="90">
        <f t="shared" ca="1" si="33"/>
        <v>24</v>
      </c>
      <c r="F203" s="85">
        <f t="shared" si="13"/>
        <v>13</v>
      </c>
      <c r="G203">
        <f t="shared" ca="1" si="10"/>
        <v>13</v>
      </c>
      <c r="L203">
        <f t="shared" ca="1" si="11"/>
        <v>13</v>
      </c>
    </row>
    <row r="204" spans="2:12" x14ac:dyDescent="0.2">
      <c r="B204" s="91">
        <v>24</v>
      </c>
      <c r="C204" s="90" t="str">
        <f t="shared" ref="C204:D204" ca="1" si="34">C79</f>
        <v>Asfand</v>
      </c>
      <c r="D204" s="90">
        <f t="shared" ca="1" si="34"/>
        <v>12</v>
      </c>
      <c r="F204" s="85">
        <f t="shared" si="13"/>
        <v>12</v>
      </c>
      <c r="G204">
        <f t="shared" ca="1" si="10"/>
        <v>12</v>
      </c>
      <c r="L204">
        <f t="shared" ca="1" si="11"/>
        <v>12</v>
      </c>
    </row>
    <row r="205" spans="2:12" x14ac:dyDescent="0.2">
      <c r="B205" s="91">
        <v>25</v>
      </c>
      <c r="C205" s="90" t="str">
        <f t="shared" ref="C205:D205" ca="1" si="35">C80</f>
        <v>Naqi</v>
      </c>
      <c r="D205" s="90">
        <f t="shared" ca="1" si="35"/>
        <v>12</v>
      </c>
      <c r="F205" s="85">
        <f t="shared" si="13"/>
        <v>11</v>
      </c>
      <c r="G205">
        <f t="shared" ca="1" si="10"/>
        <v>12</v>
      </c>
      <c r="L205">
        <f t="shared" ca="1" si="11"/>
        <v>12</v>
      </c>
    </row>
    <row r="206" spans="2:12" x14ac:dyDescent="0.2">
      <c r="B206" s="91">
        <v>26</v>
      </c>
      <c r="C206" s="90" t="str">
        <f t="shared" ref="C206:D206" ca="1" si="36">C81</f>
        <v>M. Patel</v>
      </c>
      <c r="D206" s="90">
        <f t="shared" ca="1" si="36"/>
        <v>12</v>
      </c>
      <c r="F206" s="85">
        <f t="shared" si="13"/>
        <v>10</v>
      </c>
      <c r="G206">
        <f t="shared" ca="1" si="10"/>
        <v>12</v>
      </c>
      <c r="L206">
        <f t="shared" ca="1" si="11"/>
        <v>12</v>
      </c>
    </row>
    <row r="207" spans="2:12" x14ac:dyDescent="0.2">
      <c r="B207" s="91">
        <v>27</v>
      </c>
      <c r="C207" s="90" t="str">
        <f t="shared" ref="C207:D207" ca="1" si="37">C82</f>
        <v>Emaaz</v>
      </c>
      <c r="D207" s="90">
        <f t="shared" ca="1" si="37"/>
        <v>11</v>
      </c>
      <c r="F207" s="85">
        <f t="shared" si="13"/>
        <v>9</v>
      </c>
      <c r="G207">
        <f t="shared" ca="1" si="10"/>
        <v>9</v>
      </c>
      <c r="L207">
        <f t="shared" ca="1" si="11"/>
        <v>9</v>
      </c>
    </row>
    <row r="208" spans="2:12" x14ac:dyDescent="0.2">
      <c r="B208" s="91">
        <v>28</v>
      </c>
      <c r="C208" s="90" t="str">
        <f t="shared" ref="C208:D208" ca="1" si="38">C83</f>
        <v>Farooq</v>
      </c>
      <c r="D208" s="90">
        <f t="shared" ca="1" si="38"/>
        <v>7</v>
      </c>
      <c r="F208" s="85">
        <f t="shared" si="13"/>
        <v>8</v>
      </c>
      <c r="G208">
        <f t="shared" ca="1" si="10"/>
        <v>8</v>
      </c>
      <c r="L208">
        <f t="shared" ca="1" si="11"/>
        <v>8</v>
      </c>
    </row>
    <row r="209" spans="2:12" x14ac:dyDescent="0.2">
      <c r="B209" s="91">
        <v>29</v>
      </c>
      <c r="C209" s="90" t="str">
        <f t="shared" ref="C209:D209" ca="1" si="39">C84</f>
        <v>Talha</v>
      </c>
      <c r="D209" s="90">
        <f t="shared" ca="1" si="39"/>
        <v>2</v>
      </c>
      <c r="F209" s="85">
        <f t="shared" si="13"/>
        <v>7</v>
      </c>
      <c r="G209">
        <f t="shared" ca="1" si="10"/>
        <v>7</v>
      </c>
      <c r="L209">
        <f t="shared" ca="1" si="11"/>
        <v>7</v>
      </c>
    </row>
    <row r="210" spans="2:12" x14ac:dyDescent="0.2">
      <c r="B210" s="91">
        <v>30</v>
      </c>
      <c r="C210" s="90" t="str">
        <f t="shared" ref="C210:D210" ca="1" si="40">C85</f>
        <v/>
      </c>
      <c r="D210" s="90" t="str">
        <f t="shared" ca="1" si="40"/>
        <v/>
      </c>
      <c r="F210" s="85">
        <f t="shared" si="13"/>
        <v>6</v>
      </c>
      <c r="G210">
        <f t="shared" ca="1" si="10"/>
        <v>6</v>
      </c>
      <c r="L210">
        <f t="shared" ca="1" si="11"/>
        <v>6</v>
      </c>
    </row>
    <row r="211" spans="2:12" x14ac:dyDescent="0.2">
      <c r="B211" s="91">
        <v>31</v>
      </c>
      <c r="C211" s="90" t="e">
        <f t="shared" ref="C211:D211" ca="1" si="41">C86</f>
        <v>#NUM!</v>
      </c>
      <c r="D211" s="90" t="e">
        <f t="shared" ca="1" si="41"/>
        <v>#NUM!</v>
      </c>
      <c r="F211" s="85">
        <f t="shared" si="13"/>
        <v>5</v>
      </c>
      <c r="G211" t="e">
        <f t="shared" ca="1" si="10"/>
        <v>#NUM!</v>
      </c>
      <c r="L211" t="e">
        <f t="shared" ca="1" si="11"/>
        <v>#NUM!</v>
      </c>
    </row>
    <row r="212" spans="2:12" x14ac:dyDescent="0.2">
      <c r="B212" s="91">
        <v>32</v>
      </c>
      <c r="C212" s="90" t="e">
        <f t="shared" ref="C212:D212" ca="1" si="42">C87</f>
        <v>#NUM!</v>
      </c>
      <c r="D212" s="90" t="e">
        <f t="shared" ca="1" si="42"/>
        <v>#NUM!</v>
      </c>
      <c r="F212" s="85">
        <f t="shared" si="13"/>
        <v>4</v>
      </c>
      <c r="G212" t="e">
        <f t="shared" ca="1" si="10"/>
        <v>#NUM!</v>
      </c>
      <c r="L212" t="e">
        <f t="shared" ca="1" si="11"/>
        <v>#NUM!</v>
      </c>
    </row>
    <row r="213" spans="2:12" x14ac:dyDescent="0.2">
      <c r="B213" s="91">
        <v>33</v>
      </c>
      <c r="C213" s="90" t="str">
        <f t="shared" ref="C213:D213" ca="1" si="43">C88</f>
        <v/>
      </c>
      <c r="D213" s="90" t="str">
        <f t="shared" ca="1" si="43"/>
        <v/>
      </c>
      <c r="F213" s="85">
        <f t="shared" si="13"/>
        <v>3</v>
      </c>
      <c r="G213" t="e">
        <f t="shared" ca="1" si="10"/>
        <v>#NUM!</v>
      </c>
      <c r="L213" t="e">
        <f t="shared" ca="1" si="11"/>
        <v>#NUM!</v>
      </c>
    </row>
    <row r="214" spans="2:12" x14ac:dyDescent="0.2">
      <c r="B214" s="91">
        <v>34</v>
      </c>
      <c r="C214" s="90" t="str">
        <f t="shared" ref="C214:D214" ca="1" si="44">C89</f>
        <v/>
      </c>
      <c r="D214" s="90" t="str">
        <f t="shared" ca="1" si="44"/>
        <v/>
      </c>
      <c r="F214" s="85">
        <f t="shared" si="13"/>
        <v>2</v>
      </c>
      <c r="G214" t="e">
        <f t="shared" ca="1" si="10"/>
        <v>#NUM!</v>
      </c>
      <c r="L214" t="e">
        <f t="shared" ca="1" si="11"/>
        <v>#NUM!</v>
      </c>
    </row>
    <row r="215" spans="2:12" x14ac:dyDescent="0.2">
      <c r="B215" s="91">
        <v>35</v>
      </c>
      <c r="C215" s="90" t="str">
        <f t="shared" ref="C215:D215" ca="1" si="45">C90</f>
        <v/>
      </c>
      <c r="D215" s="90" t="str">
        <f t="shared" ca="1" si="45"/>
        <v/>
      </c>
      <c r="F215" s="85">
        <f t="shared" si="13"/>
        <v>1</v>
      </c>
      <c r="G215" t="e">
        <f t="shared" ca="1" si="10"/>
        <v>#NUM!</v>
      </c>
      <c r="L215" t="e">
        <f t="shared" ca="1" si="11"/>
        <v>#NUM!</v>
      </c>
    </row>
    <row r="216" spans="2:12" x14ac:dyDescent="0.2">
      <c r="B216" s="91"/>
      <c r="C216" s="85"/>
      <c r="F216" s="85"/>
    </row>
    <row r="217" spans="2:12" x14ac:dyDescent="0.2">
      <c r="C217" s="85"/>
      <c r="F217" s="85"/>
    </row>
    <row r="218" spans="2:12" x14ac:dyDescent="0.2">
      <c r="C218" s="85"/>
      <c r="F218" s="85"/>
      <c r="L218">
        <v>0</v>
      </c>
    </row>
    <row r="219" spans="2:12" x14ac:dyDescent="0.2">
      <c r="C219" s="85"/>
      <c r="F219" s="85"/>
    </row>
    <row r="220" spans="2:12" ht="24.75" x14ac:dyDescent="0.2">
      <c r="B220" s="171" t="s">
        <v>22</v>
      </c>
      <c r="C220" s="171"/>
      <c r="D220" s="171"/>
      <c r="F220" s="85"/>
    </row>
    <row r="221" spans="2:12" x14ac:dyDescent="0.2">
      <c r="C221" s="85"/>
      <c r="F221" s="85"/>
    </row>
    <row r="222" spans="2:12" x14ac:dyDescent="0.2">
      <c r="B222" s="92" t="s">
        <v>11</v>
      </c>
      <c r="C222" s="92" t="s">
        <v>148</v>
      </c>
      <c r="D222" s="92" t="s">
        <v>162</v>
      </c>
      <c r="E222" s="92"/>
      <c r="F222" s="92" t="s">
        <v>163</v>
      </c>
      <c r="G222" s="92" t="s">
        <v>164</v>
      </c>
      <c r="H222" s="92" t="s">
        <v>166</v>
      </c>
      <c r="J222" s="92" t="s">
        <v>167</v>
      </c>
      <c r="L222" s="92" t="s">
        <v>165</v>
      </c>
    </row>
    <row r="223" spans="2:12" x14ac:dyDescent="0.2">
      <c r="B223" s="91">
        <v>1</v>
      </c>
      <c r="C223" s="90" t="str">
        <f t="shared" ref="C223:D223" ca="1" si="46">C97</f>
        <v>Danish</v>
      </c>
      <c r="D223" s="90">
        <f t="shared" ca="1" si="46"/>
        <v>7</v>
      </c>
      <c r="F223" s="85">
        <f>MAX(B223:B257)</f>
        <v>35</v>
      </c>
      <c r="G223">
        <f ca="1">IF(D223=D222,G222,F223)</f>
        <v>35</v>
      </c>
      <c r="H223">
        <f ca="1">VLOOKUP(C223,'20-Overs'!$B$9:$F$99,5,0)</f>
        <v>23</v>
      </c>
      <c r="J223">
        <f>COUNTA('Database - 20 Overs'!$G$3:$G$98)</f>
        <v>47</v>
      </c>
      <c r="L223">
        <f t="shared" ref="L223:L257" ca="1" si="47">(ROUND(G223/J223*H223,0))*0</f>
        <v>0</v>
      </c>
    </row>
    <row r="224" spans="2:12" x14ac:dyDescent="0.2">
      <c r="B224" s="91">
        <v>2</v>
      </c>
      <c r="C224" s="90" t="str">
        <f t="shared" ref="C224:D224" ca="1" si="48">C98</f>
        <v>Zain</v>
      </c>
      <c r="D224" s="90">
        <f t="shared" ca="1" si="48"/>
        <v>7</v>
      </c>
      <c r="F224" s="85">
        <f>F223-1</f>
        <v>34</v>
      </c>
      <c r="G224">
        <f t="shared" ref="G224:G257" ca="1" si="49">IF(D224=D223,G223,F224)</f>
        <v>35</v>
      </c>
      <c r="H224">
        <f ca="1">VLOOKUP(C224,'20-Overs'!$B$9:$F$99,5,0)</f>
        <v>18</v>
      </c>
      <c r="J224">
        <f>COUNTA('Database - 20 Overs'!$G$3:$G$98)</f>
        <v>47</v>
      </c>
      <c r="L224">
        <f t="shared" ca="1" si="47"/>
        <v>0</v>
      </c>
    </row>
    <row r="225" spans="2:12" x14ac:dyDescent="0.2">
      <c r="B225" s="91">
        <v>3</v>
      </c>
      <c r="C225" s="90" t="str">
        <f t="shared" ref="C225:D225" ca="1" si="50">C99</f>
        <v>M.Bilal Shaikh</v>
      </c>
      <c r="D225" s="90">
        <f t="shared" ca="1" si="50"/>
        <v>5</v>
      </c>
      <c r="F225" s="85">
        <f t="shared" ref="F225:F257" si="51">F224-1</f>
        <v>33</v>
      </c>
      <c r="G225">
        <f t="shared" ca="1" si="49"/>
        <v>33</v>
      </c>
      <c r="H225">
        <f ca="1">VLOOKUP(C225,'20-Overs'!$B$9:$F$99,5,0)</f>
        <v>28</v>
      </c>
      <c r="J225">
        <f>COUNTA('Database - 20 Overs'!$G$3:$G$98)</f>
        <v>47</v>
      </c>
      <c r="L225">
        <f t="shared" ca="1" si="47"/>
        <v>0</v>
      </c>
    </row>
    <row r="226" spans="2:12" x14ac:dyDescent="0.2">
      <c r="B226" s="91">
        <v>4</v>
      </c>
      <c r="C226" s="90" t="str">
        <f t="shared" ref="C226:D226" ca="1" si="52">C100</f>
        <v>Nehal</v>
      </c>
      <c r="D226" s="90">
        <f t="shared" ca="1" si="52"/>
        <v>5</v>
      </c>
      <c r="F226" s="85">
        <f t="shared" si="51"/>
        <v>32</v>
      </c>
      <c r="G226">
        <f t="shared" ca="1" si="49"/>
        <v>33</v>
      </c>
      <c r="H226">
        <f ca="1">VLOOKUP(C226,'20-Overs'!$B$9:$F$99,5,0)</f>
        <v>24</v>
      </c>
      <c r="J226">
        <f>COUNTA('Database - 20 Overs'!$G$3:$G$98)</f>
        <v>47</v>
      </c>
      <c r="L226">
        <f t="shared" ca="1" si="47"/>
        <v>0</v>
      </c>
    </row>
    <row r="227" spans="2:12" x14ac:dyDescent="0.2">
      <c r="B227" s="91">
        <v>5</v>
      </c>
      <c r="C227" s="90" t="str">
        <f t="shared" ref="C227:D227" ca="1" si="53">C101</f>
        <v>Numair</v>
      </c>
      <c r="D227" s="90">
        <f t="shared" ca="1" si="53"/>
        <v>5</v>
      </c>
      <c r="F227" s="85">
        <f t="shared" si="51"/>
        <v>31</v>
      </c>
      <c r="G227">
        <f t="shared" ca="1" si="49"/>
        <v>33</v>
      </c>
      <c r="H227">
        <f ca="1">VLOOKUP(C227,'20-Overs'!$B$9:$F$99,5,0)</f>
        <v>21</v>
      </c>
      <c r="J227">
        <f>COUNTA('Database - 20 Overs'!$G$3:$G$98)</f>
        <v>47</v>
      </c>
      <c r="L227">
        <f t="shared" ca="1" si="47"/>
        <v>0</v>
      </c>
    </row>
    <row r="228" spans="2:12" x14ac:dyDescent="0.2">
      <c r="B228" s="91">
        <v>6</v>
      </c>
      <c r="C228" s="90" t="str">
        <f t="shared" ref="C228:D228" ca="1" si="54">C102</f>
        <v>Rehman</v>
      </c>
      <c r="D228" s="90">
        <f t="shared" ca="1" si="54"/>
        <v>5</v>
      </c>
      <c r="F228" s="85">
        <f t="shared" si="51"/>
        <v>30</v>
      </c>
      <c r="G228">
        <f t="shared" ca="1" si="49"/>
        <v>33</v>
      </c>
      <c r="H228">
        <f ca="1">VLOOKUP(C228,'20-Overs'!$B$9:$F$99,5,0)</f>
        <v>13</v>
      </c>
      <c r="J228">
        <f>COUNTA('Database - 20 Overs'!$G$3:$G$98)</f>
        <v>47</v>
      </c>
      <c r="L228">
        <f t="shared" ca="1" si="47"/>
        <v>0</v>
      </c>
    </row>
    <row r="229" spans="2:12" x14ac:dyDescent="0.2">
      <c r="B229" s="91">
        <v>7</v>
      </c>
      <c r="C229" s="90" t="str">
        <f t="shared" ref="C229:D229" ca="1" si="55">C103</f>
        <v>Abdal</v>
      </c>
      <c r="D229" s="90">
        <f t="shared" ca="1" si="55"/>
        <v>4</v>
      </c>
      <c r="F229" s="85">
        <f t="shared" si="51"/>
        <v>29</v>
      </c>
      <c r="G229">
        <f t="shared" ca="1" si="49"/>
        <v>29</v>
      </c>
      <c r="H229">
        <f ca="1">VLOOKUP(C229,'20-Overs'!$B$9:$F$99,5,0)</f>
        <v>35</v>
      </c>
      <c r="J229">
        <f>COUNTA('Database - 20 Overs'!$G$3:$G$98)</f>
        <v>47</v>
      </c>
      <c r="L229">
        <f t="shared" ca="1" si="47"/>
        <v>0</v>
      </c>
    </row>
    <row r="230" spans="2:12" x14ac:dyDescent="0.2">
      <c r="B230" s="91">
        <v>8</v>
      </c>
      <c r="C230" s="90" t="str">
        <f t="shared" ref="C230:D230" ca="1" si="56">C104</f>
        <v>Taak</v>
      </c>
      <c r="D230" s="90">
        <f t="shared" ca="1" si="56"/>
        <v>4</v>
      </c>
      <c r="F230" s="85">
        <f t="shared" si="51"/>
        <v>28</v>
      </c>
      <c r="G230">
        <f t="shared" ca="1" si="49"/>
        <v>29</v>
      </c>
      <c r="H230">
        <f ca="1">VLOOKUP(C230,'20-Overs'!$B$9:$F$99,5,0)</f>
        <v>17</v>
      </c>
      <c r="J230">
        <f>COUNTA('Database - 20 Overs'!$G$3:$G$98)</f>
        <v>47</v>
      </c>
      <c r="L230">
        <f t="shared" ca="1" si="47"/>
        <v>0</v>
      </c>
    </row>
    <row r="231" spans="2:12" x14ac:dyDescent="0.2">
      <c r="B231" s="91">
        <v>9</v>
      </c>
      <c r="C231" s="90" t="str">
        <f t="shared" ref="C231:D231" ca="1" si="57">C105</f>
        <v>Huzaifa</v>
      </c>
      <c r="D231" s="90">
        <f t="shared" ca="1" si="57"/>
        <v>3</v>
      </c>
      <c r="F231" s="85">
        <f t="shared" si="51"/>
        <v>27</v>
      </c>
      <c r="G231">
        <f t="shared" ca="1" si="49"/>
        <v>27</v>
      </c>
      <c r="H231">
        <f ca="1">VLOOKUP(C231,'20-Overs'!$B$9:$F$99,5,0)</f>
        <v>13</v>
      </c>
      <c r="J231">
        <f>COUNTA('Database - 20 Overs'!$G$3:$G$98)</f>
        <v>47</v>
      </c>
      <c r="L231">
        <f t="shared" ca="1" si="47"/>
        <v>0</v>
      </c>
    </row>
    <row r="232" spans="2:12" x14ac:dyDescent="0.2">
      <c r="B232" s="91">
        <v>10</v>
      </c>
      <c r="C232" s="90" t="str">
        <f t="shared" ref="C232:D232" ca="1" si="58">C106</f>
        <v>Bilal Mali</v>
      </c>
      <c r="D232" s="90">
        <f t="shared" ca="1" si="58"/>
        <v>3</v>
      </c>
      <c r="F232" s="85">
        <f t="shared" si="51"/>
        <v>26</v>
      </c>
      <c r="G232">
        <f t="shared" ca="1" si="49"/>
        <v>27</v>
      </c>
      <c r="H232">
        <f ca="1">VLOOKUP(C232,'20-Overs'!$B$9:$F$99,5,0)</f>
        <v>7</v>
      </c>
      <c r="J232">
        <f>COUNTA('Database - 20 Overs'!$G$3:$G$98)</f>
        <v>47</v>
      </c>
      <c r="L232">
        <f t="shared" ca="1" si="47"/>
        <v>0</v>
      </c>
    </row>
    <row r="233" spans="2:12" x14ac:dyDescent="0.2">
      <c r="B233" s="91">
        <v>11</v>
      </c>
      <c r="C233" s="90" t="str">
        <f t="shared" ref="C233:D233" ca="1" si="59">C107</f>
        <v>Shahmeer</v>
      </c>
      <c r="D233" s="90">
        <f t="shared" ca="1" si="59"/>
        <v>2</v>
      </c>
      <c r="F233" s="85">
        <f t="shared" si="51"/>
        <v>25</v>
      </c>
      <c r="G233">
        <f t="shared" ca="1" si="49"/>
        <v>25</v>
      </c>
      <c r="H233">
        <f ca="1">VLOOKUP(C233,'20-Overs'!$B$9:$F$99,5,0)</f>
        <v>16</v>
      </c>
      <c r="J233">
        <f>COUNTA('Database - 20 Overs'!$G$3:$G$98)</f>
        <v>47</v>
      </c>
      <c r="L233">
        <f t="shared" ca="1" si="47"/>
        <v>0</v>
      </c>
    </row>
    <row r="234" spans="2:12" x14ac:dyDescent="0.2">
      <c r="B234" s="91">
        <v>12</v>
      </c>
      <c r="C234" s="90" t="str">
        <f t="shared" ref="C234:D234" ca="1" si="60">C108</f>
        <v>Asfand</v>
      </c>
      <c r="D234" s="90">
        <f t="shared" ca="1" si="60"/>
        <v>2</v>
      </c>
      <c r="F234" s="85">
        <f t="shared" si="51"/>
        <v>24</v>
      </c>
      <c r="G234">
        <f t="shared" ca="1" si="49"/>
        <v>25</v>
      </c>
      <c r="H234">
        <f ca="1">VLOOKUP(C234,'20-Overs'!$B$9:$F$99,5,0)</f>
        <v>2</v>
      </c>
      <c r="J234">
        <f>COUNTA('Database - 20 Overs'!$G$3:$G$98)</f>
        <v>47</v>
      </c>
      <c r="L234">
        <f t="shared" ca="1" si="47"/>
        <v>0</v>
      </c>
    </row>
    <row r="235" spans="2:12" x14ac:dyDescent="0.2">
      <c r="B235" s="91">
        <v>13</v>
      </c>
      <c r="C235" s="90" t="str">
        <f t="shared" ref="C235:D235" ca="1" si="61">C109</f>
        <v>M. Patel</v>
      </c>
      <c r="D235" s="90">
        <f t="shared" ca="1" si="61"/>
        <v>2</v>
      </c>
      <c r="F235" s="85">
        <f t="shared" si="51"/>
        <v>23</v>
      </c>
      <c r="G235">
        <f t="shared" ca="1" si="49"/>
        <v>25</v>
      </c>
      <c r="H235">
        <f ca="1">VLOOKUP(C235,'20-Overs'!$B$9:$F$99,5,0)</f>
        <v>4</v>
      </c>
      <c r="J235">
        <f>COUNTA('Database - 20 Overs'!$G$3:$G$98)</f>
        <v>47</v>
      </c>
      <c r="L235">
        <f t="shared" ca="1" si="47"/>
        <v>0</v>
      </c>
    </row>
    <row r="236" spans="2:12" x14ac:dyDescent="0.2">
      <c r="B236" s="91">
        <v>14</v>
      </c>
      <c r="C236" s="90" t="str">
        <f t="shared" ref="C236:D236" ca="1" si="62">C110</f>
        <v>Bilal Mulla</v>
      </c>
      <c r="D236" s="90">
        <f t="shared" ca="1" si="62"/>
        <v>2</v>
      </c>
      <c r="F236" s="85">
        <f t="shared" si="51"/>
        <v>22</v>
      </c>
      <c r="G236">
        <f t="shared" ca="1" si="49"/>
        <v>25</v>
      </c>
      <c r="H236">
        <f ca="1">VLOOKUP(C236,'20-Overs'!$B$9:$F$99,5,0)</f>
        <v>7</v>
      </c>
      <c r="J236">
        <f>COUNTA('Database - 20 Overs'!$G$3:$G$98)</f>
        <v>47</v>
      </c>
      <c r="L236">
        <f t="shared" ca="1" si="47"/>
        <v>0</v>
      </c>
    </row>
    <row r="237" spans="2:12" x14ac:dyDescent="0.2">
      <c r="B237" s="91">
        <v>15</v>
      </c>
      <c r="C237" s="90" t="str">
        <f t="shared" ref="C237:D237" ca="1" si="63">C111</f>
        <v>Ahmed</v>
      </c>
      <c r="D237" s="90">
        <f t="shared" ca="1" si="63"/>
        <v>2</v>
      </c>
      <c r="F237" s="85">
        <f t="shared" si="51"/>
        <v>21</v>
      </c>
      <c r="G237">
        <f t="shared" ca="1" si="49"/>
        <v>25</v>
      </c>
      <c r="H237">
        <f ca="1">VLOOKUP(C237,'20-Overs'!$B$9:$F$99,5,0)</f>
        <v>6</v>
      </c>
      <c r="J237">
        <f>COUNTA('Database - 20 Overs'!$G$3:$G$98)</f>
        <v>47</v>
      </c>
      <c r="L237">
        <f t="shared" ca="1" si="47"/>
        <v>0</v>
      </c>
    </row>
    <row r="238" spans="2:12" x14ac:dyDescent="0.2">
      <c r="B238" s="91">
        <v>16</v>
      </c>
      <c r="C238" s="90" t="str">
        <f t="shared" ref="C238:D238" ca="1" si="64">C112</f>
        <v>Mustafa</v>
      </c>
      <c r="D238" s="90">
        <f t="shared" ca="1" si="64"/>
        <v>2</v>
      </c>
      <c r="F238" s="85">
        <f t="shared" si="51"/>
        <v>20</v>
      </c>
      <c r="G238">
        <f t="shared" ca="1" si="49"/>
        <v>25</v>
      </c>
      <c r="H238">
        <f ca="1">VLOOKUP(C238,'20-Overs'!$B$9:$F$99,5,0)</f>
        <v>8</v>
      </c>
      <c r="J238">
        <f>COUNTA('Database - 20 Overs'!$G$3:$G$98)</f>
        <v>47</v>
      </c>
      <c r="L238">
        <f t="shared" ca="1" si="47"/>
        <v>0</v>
      </c>
    </row>
    <row r="239" spans="2:12" x14ac:dyDescent="0.2">
      <c r="B239" s="91">
        <v>17</v>
      </c>
      <c r="C239" s="90" t="str">
        <f t="shared" ref="C239:D239" ca="1" si="65">C113</f>
        <v>Majid</v>
      </c>
      <c r="D239" s="90">
        <f t="shared" ca="1" si="65"/>
        <v>1</v>
      </c>
      <c r="F239" s="85">
        <f t="shared" si="51"/>
        <v>19</v>
      </c>
      <c r="G239">
        <f t="shared" ca="1" si="49"/>
        <v>19</v>
      </c>
      <c r="H239">
        <f ca="1">VLOOKUP(C239,'20-Overs'!$B$9:$F$99,5,0)</f>
        <v>34</v>
      </c>
      <c r="J239">
        <f>COUNTA('Database - 20 Overs'!$G$3:$G$98)</f>
        <v>47</v>
      </c>
      <c r="L239">
        <f t="shared" ca="1" si="47"/>
        <v>0</v>
      </c>
    </row>
    <row r="240" spans="2:12" x14ac:dyDescent="0.2">
      <c r="B240" s="91">
        <v>18</v>
      </c>
      <c r="C240" s="90" t="str">
        <f t="shared" ref="C240:D240" ca="1" si="66">C114</f>
        <v>Hassaan</v>
      </c>
      <c r="D240" s="90">
        <f t="shared" ca="1" si="66"/>
        <v>1</v>
      </c>
      <c r="F240" s="85">
        <f t="shared" si="51"/>
        <v>18</v>
      </c>
      <c r="G240">
        <f t="shared" ca="1" si="49"/>
        <v>19</v>
      </c>
      <c r="H240">
        <f ca="1">VLOOKUP(C240,'20-Overs'!$B$9:$F$99,5,0)</f>
        <v>28</v>
      </c>
      <c r="J240">
        <f>COUNTA('Database - 20 Overs'!$G$3:$G$98)</f>
        <v>47</v>
      </c>
      <c r="L240">
        <f t="shared" ca="1" si="47"/>
        <v>0</v>
      </c>
    </row>
    <row r="241" spans="2:12" x14ac:dyDescent="0.2">
      <c r="B241" s="91">
        <v>19</v>
      </c>
      <c r="C241" s="90" t="str">
        <f t="shared" ref="C241:D241" ca="1" si="67">C115</f>
        <v>Imran</v>
      </c>
      <c r="D241" s="90">
        <f t="shared" ca="1" si="67"/>
        <v>1</v>
      </c>
      <c r="F241" s="85">
        <f t="shared" si="51"/>
        <v>17</v>
      </c>
      <c r="G241">
        <f t="shared" ca="1" si="49"/>
        <v>19</v>
      </c>
      <c r="H241">
        <f ca="1">VLOOKUP(C241,'20-Overs'!$B$9:$F$99,5,0)</f>
        <v>13</v>
      </c>
      <c r="J241">
        <f>COUNTA('Database - 20 Overs'!$G$3:$G$98)</f>
        <v>47</v>
      </c>
      <c r="L241">
        <f t="shared" ca="1" si="47"/>
        <v>0</v>
      </c>
    </row>
    <row r="242" spans="2:12" x14ac:dyDescent="0.2">
      <c r="B242" s="91">
        <v>20</v>
      </c>
      <c r="C242" s="90" t="str">
        <f t="shared" ref="C242:D242" ca="1" si="68">C116</f>
        <v>Asif</v>
      </c>
      <c r="D242" s="90">
        <f t="shared" ca="1" si="68"/>
        <v>1</v>
      </c>
      <c r="F242" s="85">
        <f t="shared" si="51"/>
        <v>16</v>
      </c>
      <c r="G242">
        <f t="shared" ca="1" si="49"/>
        <v>19</v>
      </c>
      <c r="H242">
        <f ca="1">VLOOKUP(C242,'20-Overs'!$B$9:$F$99,5,0)</f>
        <v>5</v>
      </c>
      <c r="J242">
        <f>COUNTA('Database - 20 Overs'!$G$3:$G$98)</f>
        <v>47</v>
      </c>
      <c r="L242">
        <f t="shared" ca="1" si="47"/>
        <v>0</v>
      </c>
    </row>
    <row r="243" spans="2:12" x14ac:dyDescent="0.2">
      <c r="B243" s="91">
        <v>21</v>
      </c>
      <c r="C243" s="90" t="str">
        <f t="shared" ref="C243:D243" ca="1" si="69">C117</f>
        <v>Emaaz</v>
      </c>
      <c r="D243" s="90">
        <f t="shared" ca="1" si="69"/>
        <v>1</v>
      </c>
      <c r="F243" s="85">
        <f t="shared" si="51"/>
        <v>15</v>
      </c>
      <c r="G243">
        <f t="shared" ca="1" si="49"/>
        <v>19</v>
      </c>
      <c r="H243">
        <f ca="1">VLOOKUP(C243,'20-Overs'!$B$9:$F$99,5,0)</f>
        <v>3</v>
      </c>
      <c r="J243">
        <f>COUNTA('Database - 20 Overs'!$G$3:$G$98)</f>
        <v>47</v>
      </c>
      <c r="L243">
        <f t="shared" ca="1" si="47"/>
        <v>0</v>
      </c>
    </row>
    <row r="244" spans="2:12" x14ac:dyDescent="0.2">
      <c r="B244" s="91">
        <v>22</v>
      </c>
      <c r="C244" s="90" t="str">
        <f t="shared" ref="C244:D244" ca="1" si="70">C118</f>
        <v>Talha</v>
      </c>
      <c r="D244" s="90">
        <f t="shared" ca="1" si="70"/>
        <v>1</v>
      </c>
      <c r="F244" s="85">
        <f t="shared" si="51"/>
        <v>14</v>
      </c>
      <c r="G244">
        <f t="shared" ca="1" si="49"/>
        <v>19</v>
      </c>
      <c r="H244">
        <f ca="1">VLOOKUP(C244,'20-Overs'!$B$9:$F$99,5,0)</f>
        <v>2</v>
      </c>
      <c r="J244">
        <f>COUNTA('Database - 20 Overs'!$G$3:$G$98)</f>
        <v>47</v>
      </c>
      <c r="L244">
        <f t="shared" ca="1" si="47"/>
        <v>0</v>
      </c>
    </row>
    <row r="245" spans="2:12" x14ac:dyDescent="0.2">
      <c r="B245" s="91">
        <v>23</v>
      </c>
      <c r="C245" s="90" t="str">
        <f t="shared" ref="C245:D245" ca="1" si="71">C119</f>
        <v>Zaem</v>
      </c>
      <c r="D245" s="90">
        <f t="shared" ca="1" si="71"/>
        <v>1</v>
      </c>
      <c r="F245" s="85">
        <f t="shared" si="51"/>
        <v>13</v>
      </c>
      <c r="G245">
        <f t="shared" ca="1" si="49"/>
        <v>19</v>
      </c>
      <c r="H245">
        <f ca="1">VLOOKUP(C245,'20-Overs'!$B$9:$F$99,5,0)</f>
        <v>2</v>
      </c>
      <c r="J245">
        <f>COUNTA('Database - 20 Overs'!$G$3:$G$98)</f>
        <v>47</v>
      </c>
      <c r="L245">
        <f t="shared" ca="1" si="47"/>
        <v>0</v>
      </c>
    </row>
    <row r="246" spans="2:12" x14ac:dyDescent="0.2">
      <c r="B246" s="91">
        <v>24</v>
      </c>
      <c r="C246" s="90" t="str">
        <f t="shared" ref="C246:D246" ca="1" si="72">C120</f>
        <v/>
      </c>
      <c r="D246" s="90" t="str">
        <f t="shared" ca="1" si="72"/>
        <v/>
      </c>
      <c r="F246" s="85">
        <f t="shared" si="51"/>
        <v>12</v>
      </c>
      <c r="G246">
        <f t="shared" ca="1" si="49"/>
        <v>12</v>
      </c>
      <c r="H246" t="e">
        <f ca="1">VLOOKUP(C246,'20-Overs'!$B$9:$F$99,5,0)</f>
        <v>#N/A</v>
      </c>
      <c r="J246">
        <f>COUNTA('Database - 20 Overs'!$G$3:$G$98)</f>
        <v>47</v>
      </c>
      <c r="L246" t="e">
        <f t="shared" ca="1" si="47"/>
        <v>#N/A</v>
      </c>
    </row>
    <row r="247" spans="2:12" x14ac:dyDescent="0.2">
      <c r="B247" s="91">
        <v>25</v>
      </c>
      <c r="C247" s="90" t="str">
        <f t="shared" ref="C247:D247" ca="1" si="73">C121</f>
        <v/>
      </c>
      <c r="D247" s="90" t="str">
        <f t="shared" ca="1" si="73"/>
        <v/>
      </c>
      <c r="F247" s="85">
        <f t="shared" si="51"/>
        <v>11</v>
      </c>
      <c r="G247">
        <f t="shared" ca="1" si="49"/>
        <v>12</v>
      </c>
      <c r="H247" t="e">
        <f ca="1">VLOOKUP(C247,'20-Overs'!$B$9:$F$99,5,0)</f>
        <v>#N/A</v>
      </c>
      <c r="J247">
        <f>COUNTA('Database - 20 Overs'!$G$3:$G$98)</f>
        <v>47</v>
      </c>
      <c r="L247" t="e">
        <f t="shared" ca="1" si="47"/>
        <v>#N/A</v>
      </c>
    </row>
    <row r="248" spans="2:12" x14ac:dyDescent="0.2">
      <c r="B248" s="91">
        <v>26</v>
      </c>
      <c r="C248" s="90" t="str">
        <f t="shared" ref="C248:D248" ca="1" si="74">C122</f>
        <v/>
      </c>
      <c r="D248" s="90" t="str">
        <f t="shared" ca="1" si="74"/>
        <v/>
      </c>
      <c r="F248" s="85">
        <f t="shared" si="51"/>
        <v>10</v>
      </c>
      <c r="G248">
        <f t="shared" ca="1" si="49"/>
        <v>12</v>
      </c>
      <c r="H248" t="e">
        <f ca="1">VLOOKUP(C248,'20-Overs'!$B$9:$F$99,5,0)</f>
        <v>#N/A</v>
      </c>
      <c r="J248">
        <f>COUNTA('Database - 20 Overs'!$G$3:$G$98)</f>
        <v>47</v>
      </c>
      <c r="L248" t="e">
        <f t="shared" ca="1" si="47"/>
        <v>#N/A</v>
      </c>
    </row>
    <row r="249" spans="2:12" x14ac:dyDescent="0.2">
      <c r="B249" s="91">
        <v>27</v>
      </c>
      <c r="C249" s="90" t="str">
        <f t="shared" ref="C249:D249" ca="1" si="75">C123</f>
        <v/>
      </c>
      <c r="D249" s="90" t="str">
        <f t="shared" ca="1" si="75"/>
        <v/>
      </c>
      <c r="F249" s="85">
        <f t="shared" si="51"/>
        <v>9</v>
      </c>
      <c r="G249">
        <f t="shared" ca="1" si="49"/>
        <v>12</v>
      </c>
      <c r="H249" t="e">
        <f ca="1">VLOOKUP(C249,'20-Overs'!$B$9:$F$99,5,0)</f>
        <v>#N/A</v>
      </c>
      <c r="J249">
        <f>COUNTA('Database - 20 Overs'!$G$3:$G$98)</f>
        <v>47</v>
      </c>
      <c r="L249" t="e">
        <f t="shared" ca="1" si="47"/>
        <v>#N/A</v>
      </c>
    </row>
    <row r="250" spans="2:12" x14ac:dyDescent="0.2">
      <c r="B250" s="91">
        <v>28</v>
      </c>
      <c r="C250" s="90" t="str">
        <f t="shared" ref="C250:D250" ca="1" si="76">C124</f>
        <v/>
      </c>
      <c r="D250" s="90" t="str">
        <f t="shared" ca="1" si="76"/>
        <v/>
      </c>
      <c r="F250" s="85">
        <f t="shared" si="51"/>
        <v>8</v>
      </c>
      <c r="G250">
        <f t="shared" ca="1" si="49"/>
        <v>12</v>
      </c>
      <c r="H250" t="e">
        <f ca="1">VLOOKUP(C250,'20-Overs'!$B$9:$F$99,5,0)</f>
        <v>#N/A</v>
      </c>
      <c r="J250">
        <f>COUNTA('Database - 20 Overs'!$G$3:$G$98)</f>
        <v>47</v>
      </c>
      <c r="L250" t="e">
        <f t="shared" ca="1" si="47"/>
        <v>#N/A</v>
      </c>
    </row>
    <row r="251" spans="2:12" x14ac:dyDescent="0.2">
      <c r="B251" s="91">
        <v>29</v>
      </c>
      <c r="C251" s="90" t="str">
        <f t="shared" ref="C251:D251" ca="1" si="77">C125</f>
        <v/>
      </c>
      <c r="D251" s="90" t="str">
        <f t="shared" ca="1" si="77"/>
        <v/>
      </c>
      <c r="F251" s="85">
        <f t="shared" si="51"/>
        <v>7</v>
      </c>
      <c r="G251">
        <f t="shared" ca="1" si="49"/>
        <v>12</v>
      </c>
      <c r="H251" t="e">
        <f ca="1">VLOOKUP(C251,'20-Overs'!$B$9:$F$99,5,0)</f>
        <v>#N/A</v>
      </c>
      <c r="J251">
        <f>COUNTA('Database - 20 Overs'!$G$3:$G$98)</f>
        <v>47</v>
      </c>
      <c r="L251" t="e">
        <f t="shared" ca="1" si="47"/>
        <v>#N/A</v>
      </c>
    </row>
    <row r="252" spans="2:12" x14ac:dyDescent="0.2">
      <c r="B252" s="91">
        <v>30</v>
      </c>
      <c r="C252" s="90" t="str">
        <f t="shared" ref="C252:D252" ca="1" si="78">C126</f>
        <v/>
      </c>
      <c r="D252" s="90" t="str">
        <f t="shared" ca="1" si="78"/>
        <v/>
      </c>
      <c r="F252" s="85">
        <f t="shared" si="51"/>
        <v>6</v>
      </c>
      <c r="G252">
        <f t="shared" ca="1" si="49"/>
        <v>12</v>
      </c>
      <c r="H252" t="e">
        <f ca="1">VLOOKUP(C252,'20-Overs'!$B$9:$F$99,5,0)</f>
        <v>#N/A</v>
      </c>
      <c r="J252">
        <f>COUNTA('Database - 20 Overs'!$G$3:$G$98)</f>
        <v>47</v>
      </c>
      <c r="L252" t="e">
        <f t="shared" ca="1" si="47"/>
        <v>#N/A</v>
      </c>
    </row>
    <row r="253" spans="2:12" x14ac:dyDescent="0.2">
      <c r="B253" s="91">
        <v>31</v>
      </c>
      <c r="C253" s="90" t="str">
        <f t="shared" ref="C253:D253" ca="1" si="79">C127</f>
        <v/>
      </c>
      <c r="D253" s="90" t="str">
        <f t="shared" ca="1" si="79"/>
        <v/>
      </c>
      <c r="F253" s="85">
        <f t="shared" si="51"/>
        <v>5</v>
      </c>
      <c r="G253">
        <f t="shared" ca="1" si="49"/>
        <v>12</v>
      </c>
      <c r="H253" t="e">
        <f ca="1">VLOOKUP(C253,'20-Overs'!$B$9:$F$99,5,0)</f>
        <v>#N/A</v>
      </c>
      <c r="J253">
        <f>COUNTA('Database - 20 Overs'!$G$3:$G$98)</f>
        <v>47</v>
      </c>
      <c r="L253" t="e">
        <f t="shared" ca="1" si="47"/>
        <v>#N/A</v>
      </c>
    </row>
    <row r="254" spans="2:12" x14ac:dyDescent="0.2">
      <c r="B254" s="91">
        <v>32</v>
      </c>
      <c r="C254" s="90" t="str">
        <f t="shared" ref="C254:D254" ca="1" si="80">C128</f>
        <v/>
      </c>
      <c r="D254" s="90" t="str">
        <f t="shared" ca="1" si="80"/>
        <v/>
      </c>
      <c r="F254" s="85">
        <f t="shared" si="51"/>
        <v>4</v>
      </c>
      <c r="G254">
        <f t="shared" ca="1" si="49"/>
        <v>12</v>
      </c>
      <c r="H254" t="e">
        <f ca="1">VLOOKUP(C254,'20-Overs'!$B$9:$F$99,5,0)</f>
        <v>#N/A</v>
      </c>
      <c r="J254">
        <f>COUNTA('Database - 20 Overs'!$G$3:$G$98)</f>
        <v>47</v>
      </c>
      <c r="L254" t="e">
        <f t="shared" ca="1" si="47"/>
        <v>#N/A</v>
      </c>
    </row>
    <row r="255" spans="2:12" x14ac:dyDescent="0.2">
      <c r="B255" s="91">
        <v>33</v>
      </c>
      <c r="C255" s="90" t="str">
        <f t="shared" ref="C255:D255" ca="1" si="81">C129</f>
        <v/>
      </c>
      <c r="D255" s="90" t="str">
        <f t="shared" ca="1" si="81"/>
        <v/>
      </c>
      <c r="F255" s="85">
        <f t="shared" si="51"/>
        <v>3</v>
      </c>
      <c r="G255">
        <f t="shared" ca="1" si="49"/>
        <v>12</v>
      </c>
      <c r="H255" t="e">
        <f ca="1">VLOOKUP(C255,'20-Overs'!$B$9:$F$99,5,0)</f>
        <v>#N/A</v>
      </c>
      <c r="J255">
        <f>COUNTA('Database - 20 Overs'!$G$3:$G$98)</f>
        <v>47</v>
      </c>
      <c r="L255" t="e">
        <f t="shared" ca="1" si="47"/>
        <v>#N/A</v>
      </c>
    </row>
    <row r="256" spans="2:12" x14ac:dyDescent="0.2">
      <c r="B256" s="91">
        <v>34</v>
      </c>
      <c r="C256" s="90" t="str">
        <f t="shared" ref="C256:D256" ca="1" si="82">C130</f>
        <v/>
      </c>
      <c r="D256" s="90" t="str">
        <f t="shared" ca="1" si="82"/>
        <v/>
      </c>
      <c r="F256" s="85">
        <f t="shared" si="51"/>
        <v>2</v>
      </c>
      <c r="G256">
        <f t="shared" ca="1" si="49"/>
        <v>12</v>
      </c>
      <c r="H256" t="e">
        <f ca="1">VLOOKUP(C256,'20-Overs'!$B$9:$F$99,5,0)</f>
        <v>#N/A</v>
      </c>
      <c r="J256">
        <f>COUNTA('Database - 20 Overs'!$G$3:$G$98)</f>
        <v>47</v>
      </c>
      <c r="L256" t="e">
        <f t="shared" ca="1" si="47"/>
        <v>#N/A</v>
      </c>
    </row>
    <row r="257" spans="2:12" x14ac:dyDescent="0.2">
      <c r="B257" s="91">
        <v>35</v>
      </c>
      <c r="C257" s="90" t="str">
        <f t="shared" ref="C257:D257" ca="1" si="83">C131</f>
        <v/>
      </c>
      <c r="D257" s="90" t="str">
        <f t="shared" ca="1" si="83"/>
        <v/>
      </c>
      <c r="F257" s="85">
        <f t="shared" si="51"/>
        <v>1</v>
      </c>
      <c r="G257">
        <f t="shared" ca="1" si="49"/>
        <v>12</v>
      </c>
      <c r="H257" t="e">
        <f ca="1">VLOOKUP(C257,'20-Overs'!$B$9:$F$99,5,0)</f>
        <v>#N/A</v>
      </c>
      <c r="J257">
        <f>COUNTA('Database - 20 Overs'!$G$3:$G$98)</f>
        <v>47</v>
      </c>
      <c r="L257" t="e">
        <f t="shared" ca="1" si="47"/>
        <v>#N/A</v>
      </c>
    </row>
    <row r="258" spans="2:12" x14ac:dyDescent="0.2">
      <c r="C258" s="85"/>
      <c r="F258" s="85"/>
    </row>
    <row r="259" spans="2:12" ht="24.75" x14ac:dyDescent="0.2">
      <c r="B259" s="171" t="s">
        <v>16</v>
      </c>
      <c r="C259" s="171"/>
      <c r="D259" s="171"/>
      <c r="F259" s="85"/>
    </row>
    <row r="260" spans="2:12" x14ac:dyDescent="0.2">
      <c r="B260" s="92" t="s">
        <v>11</v>
      </c>
      <c r="C260" s="92" t="s">
        <v>148</v>
      </c>
      <c r="D260" s="92" t="s">
        <v>162</v>
      </c>
      <c r="E260" s="92"/>
      <c r="F260" s="92" t="s">
        <v>163</v>
      </c>
      <c r="G260" s="92" t="s">
        <v>164</v>
      </c>
      <c r="L260" s="92" t="s">
        <v>165</v>
      </c>
    </row>
    <row r="261" spans="2:12" x14ac:dyDescent="0.2">
      <c r="B261" s="91">
        <v>1</v>
      </c>
      <c r="C261" s="90" t="str">
        <f ca="1">C138</f>
        <v>Abdal</v>
      </c>
      <c r="D261" s="90">
        <f ca="1">D138</f>
        <v>1</v>
      </c>
      <c r="F261" s="85">
        <f>MAX(B261:B295)</f>
        <v>35</v>
      </c>
      <c r="G261">
        <f ca="1">IF(D261=D260,G260,F261)</f>
        <v>35</v>
      </c>
      <c r="L261">
        <f t="shared" ref="L261:L295" ca="1" si="84">(G261)*0</f>
        <v>0</v>
      </c>
    </row>
    <row r="262" spans="2:12" x14ac:dyDescent="0.2">
      <c r="B262" s="91">
        <v>2</v>
      </c>
      <c r="C262" s="90" t="str">
        <f t="shared" ref="C262:D262" ca="1" si="85">C139</f>
        <v>Ahmed</v>
      </c>
      <c r="D262" s="90">
        <f t="shared" ca="1" si="85"/>
        <v>1</v>
      </c>
      <c r="F262" s="85">
        <f>F261-1</f>
        <v>34</v>
      </c>
      <c r="G262">
        <f t="shared" ref="G262:G295" ca="1" si="86">IF(D262=D261,G261,F262)</f>
        <v>35</v>
      </c>
      <c r="L262">
        <f t="shared" ca="1" si="84"/>
        <v>0</v>
      </c>
    </row>
    <row r="263" spans="2:12" x14ac:dyDescent="0.2">
      <c r="B263" s="91">
        <v>3</v>
      </c>
      <c r="C263" s="90" t="str">
        <f t="shared" ref="C263:D263" ca="1" si="87">C140</f>
        <v/>
      </c>
      <c r="D263" s="90" t="str">
        <f t="shared" ca="1" si="87"/>
        <v/>
      </c>
      <c r="F263" s="85">
        <f t="shared" ref="F263:F295" si="88">F262-1</f>
        <v>33</v>
      </c>
      <c r="G263">
        <f t="shared" ca="1" si="86"/>
        <v>33</v>
      </c>
      <c r="L263">
        <f t="shared" ca="1" si="84"/>
        <v>0</v>
      </c>
    </row>
    <row r="264" spans="2:12" x14ac:dyDescent="0.2">
      <c r="B264" s="91">
        <v>4</v>
      </c>
      <c r="C264" s="90" t="str">
        <f t="shared" ref="C264:D264" ca="1" si="89">C141</f>
        <v/>
      </c>
      <c r="D264" s="90" t="str">
        <f t="shared" ca="1" si="89"/>
        <v/>
      </c>
      <c r="F264" s="85">
        <f t="shared" si="88"/>
        <v>32</v>
      </c>
      <c r="G264">
        <f t="shared" ca="1" si="86"/>
        <v>33</v>
      </c>
      <c r="L264">
        <f t="shared" ca="1" si="84"/>
        <v>0</v>
      </c>
    </row>
    <row r="265" spans="2:12" x14ac:dyDescent="0.2">
      <c r="B265" s="91">
        <v>5</v>
      </c>
      <c r="C265" s="90" t="str">
        <f t="shared" ref="C265:D265" ca="1" si="90">C142</f>
        <v/>
      </c>
      <c r="D265" s="90" t="str">
        <f t="shared" ca="1" si="90"/>
        <v/>
      </c>
      <c r="F265" s="85">
        <f t="shared" si="88"/>
        <v>31</v>
      </c>
      <c r="G265">
        <f t="shared" ca="1" si="86"/>
        <v>33</v>
      </c>
      <c r="L265">
        <f t="shared" ca="1" si="84"/>
        <v>0</v>
      </c>
    </row>
    <row r="266" spans="2:12" x14ac:dyDescent="0.2">
      <c r="B266" s="91">
        <v>6</v>
      </c>
      <c r="C266" s="90" t="str">
        <f t="shared" ref="C266:D266" ca="1" si="91">C143</f>
        <v/>
      </c>
      <c r="D266" s="90" t="str">
        <f t="shared" ca="1" si="91"/>
        <v/>
      </c>
      <c r="F266" s="85">
        <f t="shared" si="88"/>
        <v>30</v>
      </c>
      <c r="G266">
        <f t="shared" ca="1" si="86"/>
        <v>33</v>
      </c>
      <c r="L266">
        <f t="shared" ca="1" si="84"/>
        <v>0</v>
      </c>
    </row>
    <row r="267" spans="2:12" x14ac:dyDescent="0.2">
      <c r="B267" s="91">
        <v>7</v>
      </c>
      <c r="C267" s="90" t="str">
        <f t="shared" ref="C267:D267" ca="1" si="92">C144</f>
        <v/>
      </c>
      <c r="D267" s="90" t="str">
        <f t="shared" ca="1" si="92"/>
        <v/>
      </c>
      <c r="F267" s="85">
        <f t="shared" si="88"/>
        <v>29</v>
      </c>
      <c r="G267">
        <f t="shared" ca="1" si="86"/>
        <v>33</v>
      </c>
      <c r="L267">
        <f t="shared" ca="1" si="84"/>
        <v>0</v>
      </c>
    </row>
    <row r="268" spans="2:12" x14ac:dyDescent="0.2">
      <c r="B268" s="91">
        <v>8</v>
      </c>
      <c r="C268" s="90" t="str">
        <f t="shared" ref="C268:D268" ca="1" si="93">C145</f>
        <v/>
      </c>
      <c r="D268" s="90" t="str">
        <f t="shared" ca="1" si="93"/>
        <v/>
      </c>
      <c r="F268" s="85">
        <f t="shared" si="88"/>
        <v>28</v>
      </c>
      <c r="G268">
        <f t="shared" ca="1" si="86"/>
        <v>33</v>
      </c>
      <c r="L268">
        <f t="shared" ca="1" si="84"/>
        <v>0</v>
      </c>
    </row>
    <row r="269" spans="2:12" x14ac:dyDescent="0.2">
      <c r="B269" s="91">
        <v>9</v>
      </c>
      <c r="C269" s="90" t="str">
        <f t="shared" ref="C269:D269" ca="1" si="94">C146</f>
        <v/>
      </c>
      <c r="D269" s="90" t="str">
        <f t="shared" ca="1" si="94"/>
        <v/>
      </c>
      <c r="F269" s="85">
        <f t="shared" si="88"/>
        <v>27</v>
      </c>
      <c r="G269">
        <f t="shared" ca="1" si="86"/>
        <v>33</v>
      </c>
      <c r="L269">
        <f t="shared" ca="1" si="84"/>
        <v>0</v>
      </c>
    </row>
    <row r="270" spans="2:12" x14ac:dyDescent="0.2">
      <c r="B270" s="91">
        <v>10</v>
      </c>
      <c r="C270" s="90" t="str">
        <f t="shared" ref="C270:D270" ca="1" si="95">C147</f>
        <v/>
      </c>
      <c r="D270" s="90" t="str">
        <f t="shared" ca="1" si="95"/>
        <v/>
      </c>
      <c r="F270" s="85">
        <f t="shared" si="88"/>
        <v>26</v>
      </c>
      <c r="G270">
        <f t="shared" ca="1" si="86"/>
        <v>33</v>
      </c>
      <c r="L270">
        <f t="shared" ca="1" si="84"/>
        <v>0</v>
      </c>
    </row>
    <row r="271" spans="2:12" x14ac:dyDescent="0.2">
      <c r="B271" s="91">
        <v>11</v>
      </c>
      <c r="C271" s="90" t="str">
        <f t="shared" ref="C271:D271" ca="1" si="96">C148</f>
        <v/>
      </c>
      <c r="D271" s="90" t="str">
        <f t="shared" ca="1" si="96"/>
        <v/>
      </c>
      <c r="F271" s="85">
        <f t="shared" si="88"/>
        <v>25</v>
      </c>
      <c r="G271">
        <f t="shared" ca="1" si="86"/>
        <v>33</v>
      </c>
      <c r="L271">
        <f t="shared" ca="1" si="84"/>
        <v>0</v>
      </c>
    </row>
    <row r="272" spans="2:12" x14ac:dyDescent="0.2">
      <c r="B272" s="91">
        <v>12</v>
      </c>
      <c r="C272" s="90" t="str">
        <f t="shared" ref="C272:D272" ca="1" si="97">C149</f>
        <v/>
      </c>
      <c r="D272" s="90" t="str">
        <f t="shared" ca="1" si="97"/>
        <v/>
      </c>
      <c r="F272" s="85">
        <f t="shared" si="88"/>
        <v>24</v>
      </c>
      <c r="G272">
        <f t="shared" ca="1" si="86"/>
        <v>33</v>
      </c>
      <c r="L272">
        <f t="shared" ca="1" si="84"/>
        <v>0</v>
      </c>
    </row>
    <row r="273" spans="2:12" x14ac:dyDescent="0.2">
      <c r="B273" s="91">
        <v>13</v>
      </c>
      <c r="C273" s="90" t="str">
        <f t="shared" ref="C273:D273" ca="1" si="98">C150</f>
        <v/>
      </c>
      <c r="D273" s="90" t="str">
        <f t="shared" ca="1" si="98"/>
        <v/>
      </c>
      <c r="F273" s="85">
        <f t="shared" si="88"/>
        <v>23</v>
      </c>
      <c r="G273">
        <f t="shared" ca="1" si="86"/>
        <v>33</v>
      </c>
      <c r="L273">
        <f t="shared" ca="1" si="84"/>
        <v>0</v>
      </c>
    </row>
    <row r="274" spans="2:12" x14ac:dyDescent="0.2">
      <c r="B274" s="91">
        <v>14</v>
      </c>
      <c r="C274" s="90" t="str">
        <f t="shared" ref="C274:D274" ca="1" si="99">C151</f>
        <v/>
      </c>
      <c r="D274" s="90" t="str">
        <f t="shared" ca="1" si="99"/>
        <v/>
      </c>
      <c r="F274" s="85">
        <f t="shared" si="88"/>
        <v>22</v>
      </c>
      <c r="G274">
        <f t="shared" ca="1" si="86"/>
        <v>33</v>
      </c>
      <c r="L274">
        <f t="shared" ca="1" si="84"/>
        <v>0</v>
      </c>
    </row>
    <row r="275" spans="2:12" x14ac:dyDescent="0.2">
      <c r="B275" s="91">
        <v>15</v>
      </c>
      <c r="C275" s="90" t="str">
        <f t="shared" ref="C275:D275" ca="1" si="100">C152</f>
        <v/>
      </c>
      <c r="D275" s="90" t="str">
        <f t="shared" ca="1" si="100"/>
        <v/>
      </c>
      <c r="F275" s="85">
        <f t="shared" si="88"/>
        <v>21</v>
      </c>
      <c r="G275">
        <f t="shared" ca="1" si="86"/>
        <v>33</v>
      </c>
      <c r="L275">
        <f t="shared" ca="1" si="84"/>
        <v>0</v>
      </c>
    </row>
    <row r="276" spans="2:12" x14ac:dyDescent="0.2">
      <c r="B276" s="91">
        <v>16</v>
      </c>
      <c r="C276" s="90" t="str">
        <f t="shared" ref="C276:D276" ca="1" si="101">C153</f>
        <v/>
      </c>
      <c r="D276" s="90" t="str">
        <f t="shared" ca="1" si="101"/>
        <v/>
      </c>
      <c r="F276" s="85">
        <f t="shared" si="88"/>
        <v>20</v>
      </c>
      <c r="G276">
        <f t="shared" ca="1" si="86"/>
        <v>33</v>
      </c>
      <c r="L276">
        <f t="shared" ca="1" si="84"/>
        <v>0</v>
      </c>
    </row>
    <row r="277" spans="2:12" x14ac:dyDescent="0.2">
      <c r="B277" s="91">
        <v>17</v>
      </c>
      <c r="C277" s="90" t="str">
        <f t="shared" ref="C277:D277" ca="1" si="102">C154</f>
        <v/>
      </c>
      <c r="D277" s="90" t="str">
        <f t="shared" ca="1" si="102"/>
        <v/>
      </c>
      <c r="F277" s="85">
        <f t="shared" si="88"/>
        <v>19</v>
      </c>
      <c r="G277">
        <f t="shared" ca="1" si="86"/>
        <v>33</v>
      </c>
      <c r="L277">
        <f t="shared" ca="1" si="84"/>
        <v>0</v>
      </c>
    </row>
    <row r="278" spans="2:12" x14ac:dyDescent="0.2">
      <c r="B278" s="91">
        <v>18</v>
      </c>
      <c r="C278" s="90" t="str">
        <f t="shared" ref="C278:D278" ca="1" si="103">C155</f>
        <v/>
      </c>
      <c r="D278" s="90" t="str">
        <f t="shared" ca="1" si="103"/>
        <v/>
      </c>
      <c r="F278" s="85">
        <f t="shared" si="88"/>
        <v>18</v>
      </c>
      <c r="G278">
        <f t="shared" ca="1" si="86"/>
        <v>33</v>
      </c>
      <c r="L278">
        <f t="shared" ca="1" si="84"/>
        <v>0</v>
      </c>
    </row>
    <row r="279" spans="2:12" x14ac:dyDescent="0.2">
      <c r="B279" s="91">
        <v>19</v>
      </c>
      <c r="C279" s="90" t="str">
        <f t="shared" ref="C279:D279" ca="1" si="104">C156</f>
        <v/>
      </c>
      <c r="D279" s="90" t="str">
        <f t="shared" ca="1" si="104"/>
        <v/>
      </c>
      <c r="F279" s="85">
        <f t="shared" si="88"/>
        <v>17</v>
      </c>
      <c r="G279">
        <f t="shared" ca="1" si="86"/>
        <v>33</v>
      </c>
      <c r="L279">
        <f t="shared" ca="1" si="84"/>
        <v>0</v>
      </c>
    </row>
    <row r="280" spans="2:12" x14ac:dyDescent="0.2">
      <c r="B280" s="91">
        <v>20</v>
      </c>
      <c r="C280" s="90" t="str">
        <f t="shared" ref="C280:D280" ca="1" si="105">C157</f>
        <v/>
      </c>
      <c r="D280" s="90" t="str">
        <f t="shared" ca="1" si="105"/>
        <v/>
      </c>
      <c r="F280" s="85">
        <f t="shared" si="88"/>
        <v>16</v>
      </c>
      <c r="G280">
        <f t="shared" ca="1" si="86"/>
        <v>33</v>
      </c>
      <c r="L280">
        <f t="shared" ca="1" si="84"/>
        <v>0</v>
      </c>
    </row>
    <row r="281" spans="2:12" x14ac:dyDescent="0.2">
      <c r="B281" s="91">
        <v>21</v>
      </c>
      <c r="C281" s="90" t="str">
        <f t="shared" ref="C281:D281" ca="1" si="106">C158</f>
        <v/>
      </c>
      <c r="D281" s="90" t="str">
        <f t="shared" ca="1" si="106"/>
        <v/>
      </c>
      <c r="F281" s="85">
        <f t="shared" si="88"/>
        <v>15</v>
      </c>
      <c r="G281">
        <f t="shared" ca="1" si="86"/>
        <v>33</v>
      </c>
      <c r="L281">
        <f t="shared" ca="1" si="84"/>
        <v>0</v>
      </c>
    </row>
    <row r="282" spans="2:12" x14ac:dyDescent="0.2">
      <c r="B282" s="91">
        <v>22</v>
      </c>
      <c r="C282" s="90" t="str">
        <f t="shared" ref="C282:D282" ca="1" si="107">C159</f>
        <v/>
      </c>
      <c r="D282" s="90" t="str">
        <f t="shared" ca="1" si="107"/>
        <v/>
      </c>
      <c r="F282" s="85">
        <f t="shared" si="88"/>
        <v>14</v>
      </c>
      <c r="G282">
        <f t="shared" ca="1" si="86"/>
        <v>33</v>
      </c>
      <c r="L282">
        <f t="shared" ca="1" si="84"/>
        <v>0</v>
      </c>
    </row>
    <row r="283" spans="2:12" x14ac:dyDescent="0.2">
      <c r="B283" s="91">
        <v>23</v>
      </c>
      <c r="C283" s="90" t="str">
        <f t="shared" ref="C283:D283" ca="1" si="108">C160</f>
        <v/>
      </c>
      <c r="D283" s="90" t="str">
        <f t="shared" ca="1" si="108"/>
        <v/>
      </c>
      <c r="F283" s="85">
        <f t="shared" si="88"/>
        <v>13</v>
      </c>
      <c r="G283">
        <f t="shared" ca="1" si="86"/>
        <v>33</v>
      </c>
      <c r="L283">
        <f t="shared" ca="1" si="84"/>
        <v>0</v>
      </c>
    </row>
    <row r="284" spans="2:12" x14ac:dyDescent="0.2">
      <c r="B284" s="91">
        <v>24</v>
      </c>
      <c r="C284" s="90" t="str">
        <f t="shared" ref="C284:D284" ca="1" si="109">C161</f>
        <v/>
      </c>
      <c r="D284" s="90" t="str">
        <f t="shared" ca="1" si="109"/>
        <v/>
      </c>
      <c r="F284" s="85">
        <f t="shared" si="88"/>
        <v>12</v>
      </c>
      <c r="G284">
        <f t="shared" ca="1" si="86"/>
        <v>33</v>
      </c>
      <c r="L284">
        <f t="shared" ca="1" si="84"/>
        <v>0</v>
      </c>
    </row>
    <row r="285" spans="2:12" x14ac:dyDescent="0.2">
      <c r="B285" s="91">
        <v>25</v>
      </c>
      <c r="C285" s="90" t="str">
        <f t="shared" ref="C285:D285" ca="1" si="110">C162</f>
        <v/>
      </c>
      <c r="D285" s="90" t="str">
        <f t="shared" ca="1" si="110"/>
        <v/>
      </c>
      <c r="F285" s="85">
        <f t="shared" si="88"/>
        <v>11</v>
      </c>
      <c r="G285">
        <f t="shared" ca="1" si="86"/>
        <v>33</v>
      </c>
      <c r="L285">
        <f t="shared" ca="1" si="84"/>
        <v>0</v>
      </c>
    </row>
    <row r="286" spans="2:12" x14ac:dyDescent="0.2">
      <c r="B286" s="91">
        <v>26</v>
      </c>
      <c r="C286" s="90" t="str">
        <f t="shared" ref="C286:D286" ca="1" si="111">C163</f>
        <v/>
      </c>
      <c r="D286" s="90" t="str">
        <f t="shared" ca="1" si="111"/>
        <v/>
      </c>
      <c r="F286" s="85">
        <f t="shared" si="88"/>
        <v>10</v>
      </c>
      <c r="G286">
        <f t="shared" ca="1" si="86"/>
        <v>33</v>
      </c>
      <c r="L286">
        <f t="shared" ca="1" si="84"/>
        <v>0</v>
      </c>
    </row>
    <row r="287" spans="2:12" x14ac:dyDescent="0.2">
      <c r="B287" s="91">
        <v>27</v>
      </c>
      <c r="C287" s="90" t="str">
        <f t="shared" ref="C287:D287" ca="1" si="112">C164</f>
        <v/>
      </c>
      <c r="D287" s="90" t="str">
        <f t="shared" ca="1" si="112"/>
        <v/>
      </c>
      <c r="F287" s="85">
        <f t="shared" si="88"/>
        <v>9</v>
      </c>
      <c r="G287">
        <f t="shared" ca="1" si="86"/>
        <v>33</v>
      </c>
      <c r="L287">
        <f t="shared" ca="1" si="84"/>
        <v>0</v>
      </c>
    </row>
    <row r="288" spans="2:12" x14ac:dyDescent="0.2">
      <c r="B288" s="91">
        <v>28</v>
      </c>
      <c r="C288" s="90" t="str">
        <f t="shared" ref="C288:D288" ca="1" si="113">C165</f>
        <v/>
      </c>
      <c r="D288" s="90" t="str">
        <f t="shared" ca="1" si="113"/>
        <v/>
      </c>
      <c r="F288" s="85">
        <f t="shared" si="88"/>
        <v>8</v>
      </c>
      <c r="G288">
        <f t="shared" ca="1" si="86"/>
        <v>33</v>
      </c>
      <c r="L288">
        <f t="shared" ca="1" si="84"/>
        <v>0</v>
      </c>
    </row>
    <row r="289" spans="2:23" x14ac:dyDescent="0.2">
      <c r="B289" s="91">
        <v>29</v>
      </c>
      <c r="C289" s="90" t="str">
        <f t="shared" ref="C289:D289" ca="1" si="114">C166</f>
        <v/>
      </c>
      <c r="D289" s="90" t="str">
        <f t="shared" ca="1" si="114"/>
        <v/>
      </c>
      <c r="F289" s="85">
        <f t="shared" si="88"/>
        <v>7</v>
      </c>
      <c r="G289">
        <f t="shared" ca="1" si="86"/>
        <v>33</v>
      </c>
      <c r="L289">
        <f t="shared" ca="1" si="84"/>
        <v>0</v>
      </c>
    </row>
    <row r="290" spans="2:23" x14ac:dyDescent="0.2">
      <c r="B290" s="91">
        <v>30</v>
      </c>
      <c r="C290" s="90" t="str">
        <f t="shared" ref="C290:D290" ca="1" si="115">C167</f>
        <v/>
      </c>
      <c r="D290" s="90" t="str">
        <f t="shared" ca="1" si="115"/>
        <v/>
      </c>
      <c r="F290" s="85">
        <f t="shared" si="88"/>
        <v>6</v>
      </c>
      <c r="G290">
        <f t="shared" ca="1" si="86"/>
        <v>33</v>
      </c>
      <c r="L290">
        <f t="shared" ca="1" si="84"/>
        <v>0</v>
      </c>
    </row>
    <row r="291" spans="2:23" x14ac:dyDescent="0.2">
      <c r="B291" s="91">
        <v>31</v>
      </c>
      <c r="C291" s="90" t="str">
        <f t="shared" ref="C291:D291" ca="1" si="116">C168</f>
        <v/>
      </c>
      <c r="D291" s="90" t="str">
        <f t="shared" ca="1" si="116"/>
        <v/>
      </c>
      <c r="F291" s="85">
        <f t="shared" si="88"/>
        <v>5</v>
      </c>
      <c r="G291">
        <f t="shared" ca="1" si="86"/>
        <v>33</v>
      </c>
      <c r="L291">
        <f t="shared" ca="1" si="84"/>
        <v>0</v>
      </c>
    </row>
    <row r="292" spans="2:23" x14ac:dyDescent="0.2">
      <c r="B292" s="91">
        <v>32</v>
      </c>
      <c r="C292" s="90" t="str">
        <f t="shared" ref="C292:D292" ca="1" si="117">C169</f>
        <v/>
      </c>
      <c r="D292" s="90" t="str">
        <f t="shared" ca="1" si="117"/>
        <v/>
      </c>
      <c r="F292" s="85">
        <f t="shared" si="88"/>
        <v>4</v>
      </c>
      <c r="G292">
        <f t="shared" ca="1" si="86"/>
        <v>33</v>
      </c>
      <c r="L292">
        <f t="shared" ca="1" si="84"/>
        <v>0</v>
      </c>
    </row>
    <row r="293" spans="2:23" x14ac:dyDescent="0.2">
      <c r="B293" s="91">
        <v>33</v>
      </c>
      <c r="C293" s="90" t="str">
        <f t="shared" ref="C293:D293" ca="1" si="118">C170</f>
        <v/>
      </c>
      <c r="D293" s="90" t="str">
        <f t="shared" ca="1" si="118"/>
        <v/>
      </c>
      <c r="F293" s="85">
        <f t="shared" si="88"/>
        <v>3</v>
      </c>
      <c r="G293">
        <f t="shared" ca="1" si="86"/>
        <v>33</v>
      </c>
      <c r="L293">
        <f t="shared" ca="1" si="84"/>
        <v>0</v>
      </c>
    </row>
    <row r="294" spans="2:23" x14ac:dyDescent="0.2">
      <c r="B294" s="91">
        <v>34</v>
      </c>
      <c r="C294" s="90" t="str">
        <f t="shared" ref="C294:D294" ca="1" si="119">C171</f>
        <v/>
      </c>
      <c r="D294" s="90" t="str">
        <f t="shared" ca="1" si="119"/>
        <v/>
      </c>
      <c r="F294" s="85">
        <f t="shared" si="88"/>
        <v>2</v>
      </c>
      <c r="G294">
        <f t="shared" ca="1" si="86"/>
        <v>33</v>
      </c>
      <c r="L294">
        <f t="shared" ca="1" si="84"/>
        <v>0</v>
      </c>
    </row>
    <row r="295" spans="2:23" x14ac:dyDescent="0.2">
      <c r="B295" s="91">
        <v>35</v>
      </c>
      <c r="C295" s="90" t="str">
        <f t="shared" ref="C295:D295" ca="1" si="120">C172</f>
        <v/>
      </c>
      <c r="D295" s="90" t="str">
        <f t="shared" ca="1" si="120"/>
        <v/>
      </c>
      <c r="F295" s="85">
        <f t="shared" si="88"/>
        <v>1</v>
      </c>
      <c r="G295">
        <f t="shared" ca="1" si="86"/>
        <v>33</v>
      </c>
      <c r="L295">
        <f t="shared" ca="1" si="84"/>
        <v>0</v>
      </c>
    </row>
    <row r="296" spans="2:23" x14ac:dyDescent="0.2">
      <c r="C296" s="85"/>
      <c r="F296" s="85"/>
    </row>
    <row r="297" spans="2:23" ht="24.75" x14ac:dyDescent="0.2">
      <c r="B297" s="171" t="s">
        <v>6</v>
      </c>
      <c r="C297" s="171"/>
      <c r="D297" s="171"/>
      <c r="F297" s="85"/>
    </row>
    <row r="298" spans="2:23" x14ac:dyDescent="0.2">
      <c r="B298" s="92" t="s">
        <v>11</v>
      </c>
      <c r="C298" s="92" t="s">
        <v>148</v>
      </c>
      <c r="D298" s="92" t="s">
        <v>162</v>
      </c>
      <c r="E298" s="92"/>
      <c r="F298" s="92" t="s">
        <v>163</v>
      </c>
      <c r="G298" s="92" t="s">
        <v>164</v>
      </c>
      <c r="L298" s="92" t="s">
        <v>165</v>
      </c>
      <c r="O298"/>
      <c r="P298"/>
      <c r="Q298"/>
      <c r="R298"/>
      <c r="S298"/>
      <c r="T298"/>
      <c r="U298"/>
      <c r="V298"/>
      <c r="W298"/>
    </row>
    <row r="299" spans="2:23" x14ac:dyDescent="0.2">
      <c r="B299" s="91">
        <v>1</v>
      </c>
      <c r="C299" s="90" t="str">
        <f t="shared" ref="C299:D299" ca="1" si="121">G56</f>
        <v>Sherjeel</v>
      </c>
      <c r="D299" s="90">
        <f t="shared" ca="1" si="121"/>
        <v>58</v>
      </c>
      <c r="F299" s="85">
        <f>MAX(B299:B333)</f>
        <v>35</v>
      </c>
      <c r="G299">
        <f ca="1">IF(D299=D297,G297,F299)</f>
        <v>35</v>
      </c>
      <c r="L299">
        <f ca="1">G299</f>
        <v>35</v>
      </c>
    </row>
    <row r="300" spans="2:23" x14ac:dyDescent="0.2">
      <c r="B300" s="91">
        <v>2</v>
      </c>
      <c r="C300" s="90" t="str">
        <f t="shared" ref="C300:C333" ca="1" si="122">G57</f>
        <v>Ahmed</v>
      </c>
      <c r="D300" s="90">
        <f t="shared" ref="D300:D333" ca="1" si="123">H57</f>
        <v>57</v>
      </c>
      <c r="F300" s="85">
        <f>F299-1</f>
        <v>34</v>
      </c>
      <c r="G300">
        <f t="shared" ref="G300:G333" ca="1" si="124">IF(D300=D299,G299,F300)</f>
        <v>34</v>
      </c>
      <c r="L300">
        <f t="shared" ref="L300:L333" ca="1" si="125">G300</f>
        <v>34</v>
      </c>
    </row>
    <row r="301" spans="2:23" x14ac:dyDescent="0.2">
      <c r="B301" s="91">
        <v>3</v>
      </c>
      <c r="C301" s="90" t="str">
        <f t="shared" ca="1" si="122"/>
        <v>Sumair</v>
      </c>
      <c r="D301" s="90">
        <f t="shared" ca="1" si="123"/>
        <v>31.25</v>
      </c>
      <c r="F301" s="85">
        <f t="shared" ref="F301:F333" si="126">F300-1</f>
        <v>33</v>
      </c>
      <c r="G301">
        <f t="shared" ca="1" si="124"/>
        <v>33</v>
      </c>
      <c r="L301">
        <f t="shared" ca="1" si="125"/>
        <v>33</v>
      </c>
    </row>
    <row r="302" spans="2:23" x14ac:dyDescent="0.2">
      <c r="B302" s="91">
        <v>4</v>
      </c>
      <c r="C302" s="90" t="str">
        <f t="shared" ca="1" si="122"/>
        <v>Danish</v>
      </c>
      <c r="D302" s="90">
        <f t="shared" ca="1" si="123"/>
        <v>29.875</v>
      </c>
      <c r="F302" s="85">
        <f t="shared" si="126"/>
        <v>32</v>
      </c>
      <c r="G302">
        <f t="shared" ca="1" si="124"/>
        <v>32</v>
      </c>
      <c r="L302">
        <f t="shared" ca="1" si="125"/>
        <v>32</v>
      </c>
    </row>
    <row r="303" spans="2:23" x14ac:dyDescent="0.2">
      <c r="B303" s="91">
        <v>5</v>
      </c>
      <c r="C303" s="90" t="str">
        <f t="shared" ca="1" si="122"/>
        <v>Muzzamil</v>
      </c>
      <c r="D303" s="90">
        <f t="shared" ca="1" si="123"/>
        <v>28</v>
      </c>
      <c r="F303" s="85">
        <f t="shared" si="126"/>
        <v>31</v>
      </c>
      <c r="G303">
        <f t="shared" ca="1" si="124"/>
        <v>31</v>
      </c>
      <c r="L303">
        <f t="shared" ca="1" si="125"/>
        <v>31</v>
      </c>
    </row>
    <row r="304" spans="2:23" x14ac:dyDescent="0.2">
      <c r="B304" s="91">
        <v>6</v>
      </c>
      <c r="C304" s="90" t="str">
        <f t="shared" ca="1" si="122"/>
        <v>Abdal</v>
      </c>
      <c r="D304" s="90">
        <f t="shared" ca="1" si="123"/>
        <v>27.225806451612904</v>
      </c>
      <c r="F304" s="85">
        <f t="shared" si="126"/>
        <v>30</v>
      </c>
      <c r="G304">
        <f t="shared" ca="1" si="124"/>
        <v>30</v>
      </c>
      <c r="L304">
        <f t="shared" ca="1" si="125"/>
        <v>30</v>
      </c>
    </row>
    <row r="305" spans="2:12" x14ac:dyDescent="0.2">
      <c r="B305" s="91">
        <v>7</v>
      </c>
      <c r="C305" s="90" t="str">
        <f t="shared" ca="1" si="122"/>
        <v>Shahmeer</v>
      </c>
      <c r="D305" s="90">
        <f t="shared" ca="1" si="123"/>
        <v>20.214285714285715</v>
      </c>
      <c r="F305" s="85">
        <f t="shared" si="126"/>
        <v>29</v>
      </c>
      <c r="G305">
        <f t="shared" ca="1" si="124"/>
        <v>29</v>
      </c>
      <c r="L305">
        <f t="shared" ca="1" si="125"/>
        <v>29</v>
      </c>
    </row>
    <row r="306" spans="2:12" x14ac:dyDescent="0.2">
      <c r="B306" s="91">
        <v>8</v>
      </c>
      <c r="C306" s="90" t="str">
        <f t="shared" ca="1" si="122"/>
        <v>Sufyan</v>
      </c>
      <c r="D306" s="90">
        <f t="shared" ca="1" si="123"/>
        <v>17.428571428571427</v>
      </c>
      <c r="F306" s="85">
        <f t="shared" si="126"/>
        <v>28</v>
      </c>
      <c r="G306">
        <f t="shared" ca="1" si="124"/>
        <v>28</v>
      </c>
      <c r="L306">
        <f t="shared" ca="1" si="125"/>
        <v>28</v>
      </c>
    </row>
    <row r="307" spans="2:12" x14ac:dyDescent="0.2">
      <c r="B307" s="91">
        <v>9</v>
      </c>
      <c r="C307" s="90" t="str">
        <f t="shared" ca="1" si="122"/>
        <v>Majid</v>
      </c>
      <c r="D307" s="90">
        <f t="shared" ca="1" si="123"/>
        <v>16.09090909090909</v>
      </c>
      <c r="F307" s="85">
        <f t="shared" si="126"/>
        <v>27</v>
      </c>
      <c r="G307">
        <f t="shared" ca="1" si="124"/>
        <v>27</v>
      </c>
      <c r="L307">
        <f t="shared" ca="1" si="125"/>
        <v>27</v>
      </c>
    </row>
    <row r="308" spans="2:12" x14ac:dyDescent="0.2">
      <c r="B308" s="91">
        <v>10</v>
      </c>
      <c r="C308" s="90" t="str">
        <f t="shared" ca="1" si="122"/>
        <v>Numair</v>
      </c>
      <c r="D308" s="90">
        <f t="shared" ca="1" si="123"/>
        <v>15.375</v>
      </c>
      <c r="F308" s="85">
        <f t="shared" si="126"/>
        <v>26</v>
      </c>
      <c r="G308">
        <f t="shared" ca="1" si="124"/>
        <v>26</v>
      </c>
      <c r="L308">
        <f t="shared" ca="1" si="125"/>
        <v>26</v>
      </c>
    </row>
    <row r="309" spans="2:12" x14ac:dyDescent="0.2">
      <c r="B309" s="91">
        <v>11</v>
      </c>
      <c r="C309" s="90" t="str">
        <f t="shared" ca="1" si="122"/>
        <v>Sameer</v>
      </c>
      <c r="D309" s="90">
        <f t="shared" ca="1" si="123"/>
        <v>15.333333333333334</v>
      </c>
      <c r="F309" s="85">
        <f t="shared" si="126"/>
        <v>25</v>
      </c>
      <c r="G309">
        <f t="shared" ca="1" si="124"/>
        <v>25</v>
      </c>
      <c r="L309">
        <f t="shared" ca="1" si="125"/>
        <v>25</v>
      </c>
    </row>
    <row r="310" spans="2:12" x14ac:dyDescent="0.2">
      <c r="B310" s="91">
        <v>12</v>
      </c>
      <c r="C310" s="90" t="str">
        <f t="shared" ca="1" si="122"/>
        <v>Bilal Mali</v>
      </c>
      <c r="D310" s="90">
        <f t="shared" ca="1" si="123"/>
        <v>15.25</v>
      </c>
      <c r="F310" s="85">
        <f t="shared" si="126"/>
        <v>24</v>
      </c>
      <c r="G310">
        <f t="shared" ca="1" si="124"/>
        <v>24</v>
      </c>
      <c r="L310">
        <f t="shared" ca="1" si="125"/>
        <v>24</v>
      </c>
    </row>
    <row r="311" spans="2:12" x14ac:dyDescent="0.2">
      <c r="B311" s="91">
        <v>13</v>
      </c>
      <c r="C311" s="90" t="str">
        <f t="shared" ca="1" si="122"/>
        <v>M.Bilal Shaikh</v>
      </c>
      <c r="D311" s="90">
        <f t="shared" ca="1" si="123"/>
        <v>15.173913043478262</v>
      </c>
      <c r="F311" s="85">
        <f t="shared" si="126"/>
        <v>23</v>
      </c>
      <c r="G311">
        <f t="shared" ca="1" si="124"/>
        <v>23</v>
      </c>
      <c r="L311">
        <f t="shared" ca="1" si="125"/>
        <v>23</v>
      </c>
    </row>
    <row r="312" spans="2:12" x14ac:dyDescent="0.2">
      <c r="B312" s="91">
        <v>14</v>
      </c>
      <c r="C312" s="90" t="str">
        <f t="shared" ca="1" si="122"/>
        <v>Zain</v>
      </c>
      <c r="D312" s="90">
        <f t="shared" ca="1" si="123"/>
        <v>14.272727272727273</v>
      </c>
      <c r="F312" s="85">
        <f t="shared" si="126"/>
        <v>22</v>
      </c>
      <c r="G312">
        <f t="shared" ca="1" si="124"/>
        <v>22</v>
      </c>
      <c r="L312">
        <f t="shared" ca="1" si="125"/>
        <v>22</v>
      </c>
    </row>
    <row r="313" spans="2:12" x14ac:dyDescent="0.2">
      <c r="B313" s="91">
        <v>15</v>
      </c>
      <c r="C313" s="90" t="str">
        <f t="shared" ca="1" si="122"/>
        <v>Taak</v>
      </c>
      <c r="D313" s="90">
        <f t="shared" ca="1" si="123"/>
        <v>13.538461538461538</v>
      </c>
      <c r="F313" s="85">
        <f t="shared" si="126"/>
        <v>21</v>
      </c>
      <c r="G313">
        <f t="shared" ca="1" si="124"/>
        <v>21</v>
      </c>
      <c r="L313">
        <f t="shared" ca="1" si="125"/>
        <v>21</v>
      </c>
    </row>
    <row r="314" spans="2:12" x14ac:dyDescent="0.2">
      <c r="B314" s="91">
        <v>16</v>
      </c>
      <c r="C314" s="90" t="str">
        <f t="shared" ca="1" si="122"/>
        <v>Mustafa</v>
      </c>
      <c r="D314" s="90">
        <f t="shared" ca="1" si="123"/>
        <v>13.333333333333334</v>
      </c>
      <c r="F314" s="85">
        <f t="shared" si="126"/>
        <v>20</v>
      </c>
      <c r="G314">
        <f t="shared" ca="1" si="124"/>
        <v>20</v>
      </c>
      <c r="L314">
        <f t="shared" ca="1" si="125"/>
        <v>20</v>
      </c>
    </row>
    <row r="315" spans="2:12" x14ac:dyDescent="0.2">
      <c r="B315" s="91">
        <v>17</v>
      </c>
      <c r="C315" s="90" t="str">
        <f t="shared" ca="1" si="122"/>
        <v>Junaid</v>
      </c>
      <c r="D315" s="90">
        <f t="shared" ca="1" si="123"/>
        <v>12</v>
      </c>
      <c r="F315" s="85">
        <f t="shared" si="126"/>
        <v>19</v>
      </c>
      <c r="G315">
        <f t="shared" ca="1" si="124"/>
        <v>19</v>
      </c>
      <c r="L315">
        <f t="shared" ca="1" si="125"/>
        <v>19</v>
      </c>
    </row>
    <row r="316" spans="2:12" x14ac:dyDescent="0.2">
      <c r="B316" s="91">
        <v>18</v>
      </c>
      <c r="C316" s="90" t="str">
        <f t="shared" ca="1" si="122"/>
        <v>Amir Khan</v>
      </c>
      <c r="D316" s="90">
        <f t="shared" ca="1" si="123"/>
        <v>12</v>
      </c>
      <c r="F316" s="85">
        <f t="shared" si="126"/>
        <v>18</v>
      </c>
      <c r="G316">
        <f t="shared" ca="1" si="124"/>
        <v>19</v>
      </c>
      <c r="L316">
        <f t="shared" ca="1" si="125"/>
        <v>19</v>
      </c>
    </row>
    <row r="317" spans="2:12" x14ac:dyDescent="0.2">
      <c r="B317" s="91">
        <v>19</v>
      </c>
      <c r="C317" s="90" t="str">
        <f t="shared" ca="1" si="122"/>
        <v>Hassaan</v>
      </c>
      <c r="D317" s="90">
        <f t="shared" ca="1" si="123"/>
        <v>10.851851851851851</v>
      </c>
      <c r="F317" s="85">
        <f t="shared" si="126"/>
        <v>17</v>
      </c>
      <c r="G317">
        <f t="shared" ca="1" si="124"/>
        <v>17</v>
      </c>
      <c r="L317">
        <f t="shared" ca="1" si="125"/>
        <v>17</v>
      </c>
    </row>
    <row r="318" spans="2:12" x14ac:dyDescent="0.2">
      <c r="B318" s="91">
        <v>20</v>
      </c>
      <c r="C318" s="90" t="str">
        <f t="shared" ca="1" si="122"/>
        <v>Nehal</v>
      </c>
      <c r="D318" s="90">
        <f t="shared" ca="1" si="123"/>
        <v>9.526315789473685</v>
      </c>
      <c r="F318" s="85">
        <f t="shared" si="126"/>
        <v>16</v>
      </c>
      <c r="G318">
        <f t="shared" ca="1" si="124"/>
        <v>16</v>
      </c>
      <c r="L318">
        <f t="shared" ca="1" si="125"/>
        <v>16</v>
      </c>
    </row>
    <row r="319" spans="2:12" x14ac:dyDescent="0.2">
      <c r="B319" s="91">
        <v>21</v>
      </c>
      <c r="C319" s="90" t="str">
        <f t="shared" ca="1" si="122"/>
        <v>Bilal Mulla</v>
      </c>
      <c r="D319" s="90">
        <f t="shared" ca="1" si="123"/>
        <v>9.1999999999999993</v>
      </c>
      <c r="F319" s="85">
        <f t="shared" si="126"/>
        <v>15</v>
      </c>
      <c r="G319">
        <f t="shared" ca="1" si="124"/>
        <v>15</v>
      </c>
      <c r="L319">
        <f t="shared" ca="1" si="125"/>
        <v>15</v>
      </c>
    </row>
    <row r="320" spans="2:12" x14ac:dyDescent="0.2">
      <c r="B320" s="91">
        <v>22</v>
      </c>
      <c r="C320" s="90" t="str">
        <f t="shared" ca="1" si="122"/>
        <v>Rehman</v>
      </c>
      <c r="D320" s="90">
        <f t="shared" ca="1" si="123"/>
        <v>8.75</v>
      </c>
      <c r="F320" s="85">
        <f t="shared" si="126"/>
        <v>14</v>
      </c>
      <c r="G320">
        <f t="shared" ca="1" si="124"/>
        <v>14</v>
      </c>
      <c r="L320">
        <f t="shared" ca="1" si="125"/>
        <v>14</v>
      </c>
    </row>
    <row r="321" spans="2:12" x14ac:dyDescent="0.2">
      <c r="B321" s="91">
        <v>23</v>
      </c>
      <c r="C321" s="90" t="str">
        <f t="shared" ca="1" si="122"/>
        <v>Huzaifa</v>
      </c>
      <c r="D321" s="90">
        <f t="shared" ca="1" si="123"/>
        <v>8</v>
      </c>
      <c r="F321" s="85">
        <f t="shared" si="126"/>
        <v>13</v>
      </c>
      <c r="G321">
        <f t="shared" ca="1" si="124"/>
        <v>13</v>
      </c>
      <c r="L321">
        <f t="shared" ca="1" si="125"/>
        <v>13</v>
      </c>
    </row>
    <row r="322" spans="2:12" x14ac:dyDescent="0.2">
      <c r="B322" s="91">
        <v>24</v>
      </c>
      <c r="C322" s="90" t="str">
        <f t="shared" ca="1" si="122"/>
        <v>Imran</v>
      </c>
      <c r="D322" s="90">
        <f t="shared" ca="1" si="123"/>
        <v>7.75</v>
      </c>
      <c r="F322" s="85">
        <f t="shared" si="126"/>
        <v>12</v>
      </c>
      <c r="G322">
        <f t="shared" ca="1" si="124"/>
        <v>12</v>
      </c>
      <c r="L322">
        <f t="shared" ca="1" si="125"/>
        <v>12</v>
      </c>
    </row>
    <row r="323" spans="2:12" x14ac:dyDescent="0.2">
      <c r="B323" s="91">
        <v>25</v>
      </c>
      <c r="C323" s="90" t="str">
        <f t="shared" ca="1" si="122"/>
        <v>Farooq</v>
      </c>
      <c r="D323" s="90">
        <f t="shared" ca="1" si="123"/>
        <v>7</v>
      </c>
      <c r="F323" s="85">
        <f t="shared" si="126"/>
        <v>11</v>
      </c>
      <c r="G323">
        <f t="shared" ca="1" si="124"/>
        <v>11</v>
      </c>
      <c r="L323">
        <f t="shared" ca="1" si="125"/>
        <v>11</v>
      </c>
    </row>
    <row r="324" spans="2:12" x14ac:dyDescent="0.2">
      <c r="B324" s="91">
        <v>26</v>
      </c>
      <c r="C324" s="90" t="str">
        <f t="shared" ca="1" si="122"/>
        <v>Asif</v>
      </c>
      <c r="D324" s="90">
        <f t="shared" ca="1" si="123"/>
        <v>6.5</v>
      </c>
      <c r="F324" s="85">
        <f t="shared" si="126"/>
        <v>10</v>
      </c>
      <c r="G324">
        <f t="shared" ca="1" si="124"/>
        <v>10</v>
      </c>
      <c r="L324">
        <f t="shared" ca="1" si="125"/>
        <v>10</v>
      </c>
    </row>
    <row r="325" spans="2:12" x14ac:dyDescent="0.2">
      <c r="B325" s="91">
        <v>27</v>
      </c>
      <c r="C325" s="90" t="str">
        <f t="shared" ca="1" si="122"/>
        <v>M. Patel</v>
      </c>
      <c r="D325" s="90">
        <f t="shared" ca="1" si="123"/>
        <v>6</v>
      </c>
      <c r="F325" s="85">
        <f t="shared" si="126"/>
        <v>9</v>
      </c>
      <c r="G325">
        <f t="shared" ca="1" si="124"/>
        <v>9</v>
      </c>
      <c r="L325">
        <f t="shared" ca="1" si="125"/>
        <v>9</v>
      </c>
    </row>
    <row r="326" spans="2:12" x14ac:dyDescent="0.2">
      <c r="B326" s="91">
        <v>28</v>
      </c>
      <c r="C326" s="90" t="str">
        <f t="shared" ca="1" si="122"/>
        <v>Emaaz</v>
      </c>
      <c r="D326" s="90">
        <f t="shared" ca="1" si="123"/>
        <v>5.5</v>
      </c>
      <c r="F326" s="85">
        <f t="shared" si="126"/>
        <v>8</v>
      </c>
      <c r="G326">
        <f t="shared" ca="1" si="124"/>
        <v>8</v>
      </c>
      <c r="L326">
        <f t="shared" ca="1" si="125"/>
        <v>8</v>
      </c>
    </row>
    <row r="327" spans="2:12" x14ac:dyDescent="0.2">
      <c r="B327" s="91">
        <v>29</v>
      </c>
      <c r="C327" s="90" t="str">
        <f t="shared" ca="1" si="122"/>
        <v>Naqi</v>
      </c>
      <c r="D327" s="90">
        <f t="shared" ca="1" si="123"/>
        <v>3</v>
      </c>
      <c r="F327" s="85">
        <f t="shared" si="126"/>
        <v>7</v>
      </c>
      <c r="G327">
        <f t="shared" ca="1" si="124"/>
        <v>7</v>
      </c>
      <c r="L327">
        <f t="shared" ca="1" si="125"/>
        <v>7</v>
      </c>
    </row>
    <row r="328" spans="2:12" x14ac:dyDescent="0.2">
      <c r="B328" s="91">
        <v>30</v>
      </c>
      <c r="C328" s="90" t="str">
        <f t="shared" ca="1" si="122"/>
        <v>Talha</v>
      </c>
      <c r="D328" s="90">
        <f t="shared" ca="1" si="123"/>
        <v>2</v>
      </c>
      <c r="F328" s="85">
        <f t="shared" si="126"/>
        <v>6</v>
      </c>
      <c r="G328">
        <f t="shared" ca="1" si="124"/>
        <v>6</v>
      </c>
      <c r="L328">
        <f t="shared" ca="1" si="125"/>
        <v>6</v>
      </c>
    </row>
    <row r="329" spans="2:12" x14ac:dyDescent="0.2">
      <c r="B329" s="91">
        <v>31</v>
      </c>
      <c r="C329" s="90" t="str">
        <f t="shared" ca="1" si="122"/>
        <v>Zaem</v>
      </c>
      <c r="D329" s="90">
        <f t="shared" ca="1" si="123"/>
        <v>2</v>
      </c>
      <c r="F329" s="85">
        <f t="shared" si="126"/>
        <v>5</v>
      </c>
      <c r="G329">
        <f t="shared" ca="1" si="124"/>
        <v>6</v>
      </c>
      <c r="L329">
        <f t="shared" ca="1" si="125"/>
        <v>6</v>
      </c>
    </row>
    <row r="330" spans="2:12" x14ac:dyDescent="0.2">
      <c r="B330" s="91">
        <v>32</v>
      </c>
      <c r="C330" s="90" t="str">
        <f t="shared" ca="1" si="122"/>
        <v/>
      </c>
      <c r="D330" s="90" t="str">
        <f t="shared" ca="1" si="123"/>
        <v/>
      </c>
      <c r="F330" s="85">
        <f t="shared" si="126"/>
        <v>4</v>
      </c>
      <c r="G330">
        <f t="shared" ca="1" si="124"/>
        <v>4</v>
      </c>
      <c r="L330">
        <f t="shared" ca="1" si="125"/>
        <v>4</v>
      </c>
    </row>
    <row r="331" spans="2:12" x14ac:dyDescent="0.2">
      <c r="B331" s="91">
        <v>33</v>
      </c>
      <c r="C331" s="90" t="str">
        <f t="shared" ca="1" si="122"/>
        <v/>
      </c>
      <c r="D331" s="90" t="str">
        <f t="shared" ca="1" si="123"/>
        <v/>
      </c>
      <c r="F331" s="85">
        <f t="shared" si="126"/>
        <v>3</v>
      </c>
      <c r="G331">
        <f t="shared" ca="1" si="124"/>
        <v>4</v>
      </c>
      <c r="L331">
        <f t="shared" ca="1" si="125"/>
        <v>4</v>
      </c>
    </row>
    <row r="332" spans="2:12" x14ac:dyDescent="0.2">
      <c r="B332" s="91">
        <v>34</v>
      </c>
      <c r="C332" s="90" t="str">
        <f t="shared" ca="1" si="122"/>
        <v/>
      </c>
      <c r="D332" s="90" t="str">
        <f t="shared" ca="1" si="123"/>
        <v/>
      </c>
      <c r="F332" s="85">
        <f t="shared" si="126"/>
        <v>2</v>
      </c>
      <c r="G332">
        <f t="shared" ca="1" si="124"/>
        <v>4</v>
      </c>
      <c r="L332">
        <f t="shared" ca="1" si="125"/>
        <v>4</v>
      </c>
    </row>
    <row r="333" spans="2:12" x14ac:dyDescent="0.2">
      <c r="B333" s="91">
        <v>35</v>
      </c>
      <c r="C333" s="90" t="str">
        <f t="shared" ca="1" si="122"/>
        <v/>
      </c>
      <c r="D333" s="90" t="str">
        <f t="shared" ca="1" si="123"/>
        <v/>
      </c>
      <c r="F333" s="85">
        <f t="shared" si="126"/>
        <v>1</v>
      </c>
      <c r="G333">
        <f t="shared" ca="1" si="124"/>
        <v>4</v>
      </c>
      <c r="L333">
        <f t="shared" ca="1" si="125"/>
        <v>4</v>
      </c>
    </row>
    <row r="334" spans="2:12" x14ac:dyDescent="0.2">
      <c r="B334" s="91"/>
      <c r="C334" s="90"/>
      <c r="D334" s="90"/>
      <c r="F334" s="85"/>
    </row>
    <row r="335" spans="2:12" x14ac:dyDescent="0.2">
      <c r="B335" s="91"/>
      <c r="C335" s="90"/>
      <c r="D335" s="90"/>
      <c r="F335" s="85"/>
    </row>
    <row r="336" spans="2:12" x14ac:dyDescent="0.2">
      <c r="B336" s="91"/>
      <c r="C336" s="90"/>
      <c r="D336" s="90"/>
      <c r="F336" s="85"/>
    </row>
    <row r="337" spans="2:12" ht="24.75" x14ac:dyDescent="0.2">
      <c r="B337" s="171" t="s">
        <v>10</v>
      </c>
      <c r="C337" s="171"/>
      <c r="D337" s="171"/>
      <c r="F337" s="85"/>
    </row>
    <row r="338" spans="2:12" x14ac:dyDescent="0.2">
      <c r="B338" s="92" t="s">
        <v>11</v>
      </c>
      <c r="C338" s="92" t="s">
        <v>148</v>
      </c>
      <c r="D338" s="92" t="s">
        <v>162</v>
      </c>
      <c r="E338" s="92"/>
      <c r="F338" s="92" t="s">
        <v>163</v>
      </c>
      <c r="G338" s="92" t="s">
        <v>164</v>
      </c>
      <c r="L338" s="92" t="s">
        <v>165</v>
      </c>
    </row>
    <row r="339" spans="2:12" x14ac:dyDescent="0.2">
      <c r="B339" s="91">
        <v>1</v>
      </c>
      <c r="C339" s="90" t="str">
        <f t="shared" ref="C339:D339" ca="1" si="127">G97</f>
        <v>Abdal</v>
      </c>
      <c r="D339" s="90">
        <f t="shared" ca="1" si="127"/>
        <v>106</v>
      </c>
      <c r="F339" s="85">
        <f>MAX(B339:B373)</f>
        <v>35</v>
      </c>
      <c r="G339">
        <f ca="1">IF(D339=D338,G338,F339)</f>
        <v>35</v>
      </c>
      <c r="L339">
        <f t="shared" ref="L339:L373" ca="1" si="128">(G339)*0</f>
        <v>0</v>
      </c>
    </row>
    <row r="340" spans="2:12" x14ac:dyDescent="0.2">
      <c r="B340" s="91">
        <v>2</v>
      </c>
      <c r="C340" s="90" t="str">
        <f t="shared" ref="C340:C373" ca="1" si="129">G98</f>
        <v>Ahmed</v>
      </c>
      <c r="D340" s="90">
        <f t="shared" ref="D340:D373" ca="1" si="130">H98</f>
        <v>105</v>
      </c>
      <c r="F340" s="85">
        <f>F339-1</f>
        <v>34</v>
      </c>
      <c r="G340">
        <f t="shared" ref="G340:G373" ca="1" si="131">IF(D340=D339,G339,F340)</f>
        <v>34</v>
      </c>
      <c r="L340">
        <f t="shared" ca="1" si="128"/>
        <v>0</v>
      </c>
    </row>
    <row r="341" spans="2:12" x14ac:dyDescent="0.2">
      <c r="B341" s="91">
        <v>3</v>
      </c>
      <c r="C341" s="90" t="str">
        <f t="shared" ca="1" si="129"/>
        <v>Danish</v>
      </c>
      <c r="D341" s="90">
        <f t="shared" ca="1" si="130"/>
        <v>96</v>
      </c>
      <c r="F341" s="85">
        <f t="shared" ref="F341:F373" si="132">F340-1</f>
        <v>33</v>
      </c>
      <c r="G341">
        <f t="shared" ca="1" si="131"/>
        <v>33</v>
      </c>
      <c r="L341">
        <f t="shared" ca="1" si="128"/>
        <v>0</v>
      </c>
    </row>
    <row r="342" spans="2:12" x14ac:dyDescent="0.2">
      <c r="B342" s="91">
        <v>4</v>
      </c>
      <c r="C342" s="90" t="str">
        <f t="shared" ca="1" si="129"/>
        <v>Majid</v>
      </c>
      <c r="D342" s="90">
        <f t="shared" ca="1" si="130"/>
        <v>80</v>
      </c>
      <c r="F342" s="85">
        <f t="shared" si="132"/>
        <v>32</v>
      </c>
      <c r="G342">
        <f t="shared" ca="1" si="131"/>
        <v>32</v>
      </c>
      <c r="L342">
        <f t="shared" ca="1" si="128"/>
        <v>0</v>
      </c>
    </row>
    <row r="343" spans="2:12" x14ac:dyDescent="0.2">
      <c r="B343" s="91">
        <v>5</v>
      </c>
      <c r="C343" s="90" t="str">
        <f t="shared" ca="1" si="129"/>
        <v>Sherjeel</v>
      </c>
      <c r="D343" s="90">
        <f t="shared" ca="1" si="130"/>
        <v>76</v>
      </c>
      <c r="F343" s="85">
        <f t="shared" si="132"/>
        <v>31</v>
      </c>
      <c r="G343">
        <f t="shared" ca="1" si="131"/>
        <v>31</v>
      </c>
      <c r="L343">
        <f t="shared" ca="1" si="128"/>
        <v>0</v>
      </c>
    </row>
    <row r="344" spans="2:12" x14ac:dyDescent="0.2">
      <c r="B344" s="91">
        <v>6</v>
      </c>
      <c r="C344" s="90" t="str">
        <f t="shared" ca="1" si="129"/>
        <v>Sumair</v>
      </c>
      <c r="D344" s="90">
        <f t="shared" ca="1" si="130"/>
        <v>71</v>
      </c>
      <c r="F344" s="85">
        <f t="shared" si="132"/>
        <v>30</v>
      </c>
      <c r="G344">
        <f t="shared" ca="1" si="131"/>
        <v>30</v>
      </c>
      <c r="L344">
        <f t="shared" ca="1" si="128"/>
        <v>0</v>
      </c>
    </row>
    <row r="345" spans="2:12" x14ac:dyDescent="0.2">
      <c r="B345" s="91">
        <v>7</v>
      </c>
      <c r="C345" s="90" t="str">
        <f t="shared" ca="1" si="129"/>
        <v>Muzzamil</v>
      </c>
      <c r="D345" s="90">
        <f t="shared" ca="1" si="130"/>
        <v>63</v>
      </c>
      <c r="F345" s="85">
        <f t="shared" si="132"/>
        <v>29</v>
      </c>
      <c r="G345">
        <f t="shared" ca="1" si="131"/>
        <v>29</v>
      </c>
      <c r="L345">
        <f t="shared" ca="1" si="128"/>
        <v>0</v>
      </c>
    </row>
    <row r="346" spans="2:12" x14ac:dyDescent="0.2">
      <c r="B346" s="91">
        <v>8</v>
      </c>
      <c r="C346" s="90" t="str">
        <f t="shared" ca="1" si="129"/>
        <v>Shahmeer</v>
      </c>
      <c r="D346" s="90">
        <f t="shared" ca="1" si="130"/>
        <v>62</v>
      </c>
      <c r="F346" s="85">
        <f t="shared" si="132"/>
        <v>28</v>
      </c>
      <c r="G346">
        <f t="shared" ca="1" si="131"/>
        <v>28</v>
      </c>
      <c r="L346">
        <f t="shared" ca="1" si="128"/>
        <v>0</v>
      </c>
    </row>
    <row r="347" spans="2:12" x14ac:dyDescent="0.2">
      <c r="B347" s="91">
        <v>9</v>
      </c>
      <c r="C347" s="90" t="str">
        <f t="shared" ca="1" si="129"/>
        <v>M.Bilal Shaikh</v>
      </c>
      <c r="D347" s="90">
        <f t="shared" ca="1" si="130"/>
        <v>52</v>
      </c>
      <c r="F347" s="85">
        <f t="shared" si="132"/>
        <v>27</v>
      </c>
      <c r="G347">
        <f t="shared" ca="1" si="131"/>
        <v>27</v>
      </c>
      <c r="L347">
        <f t="shared" ca="1" si="128"/>
        <v>0</v>
      </c>
    </row>
    <row r="348" spans="2:12" x14ac:dyDescent="0.2">
      <c r="B348" s="91">
        <v>10</v>
      </c>
      <c r="C348" s="90" t="str">
        <f t="shared" ca="1" si="129"/>
        <v>Sufyan</v>
      </c>
      <c r="D348" s="90">
        <f t="shared" ca="1" si="130"/>
        <v>47</v>
      </c>
      <c r="F348" s="85">
        <f t="shared" si="132"/>
        <v>26</v>
      </c>
      <c r="G348">
        <f t="shared" ca="1" si="131"/>
        <v>26</v>
      </c>
      <c r="L348">
        <f t="shared" ca="1" si="128"/>
        <v>0</v>
      </c>
    </row>
    <row r="349" spans="2:12" x14ac:dyDescent="0.2">
      <c r="B349" s="91">
        <v>11</v>
      </c>
      <c r="C349" s="90" t="str">
        <f t="shared" ca="1" si="129"/>
        <v>Numair</v>
      </c>
      <c r="D349" s="90">
        <f t="shared" ca="1" si="130"/>
        <v>45</v>
      </c>
      <c r="F349" s="85">
        <f t="shared" si="132"/>
        <v>25</v>
      </c>
      <c r="G349">
        <f t="shared" ca="1" si="131"/>
        <v>25</v>
      </c>
      <c r="L349">
        <f t="shared" ca="1" si="128"/>
        <v>0</v>
      </c>
    </row>
    <row r="350" spans="2:12" x14ac:dyDescent="0.2">
      <c r="B350" s="91">
        <v>12</v>
      </c>
      <c r="C350" s="90" t="str">
        <f t="shared" ca="1" si="129"/>
        <v>Sameer</v>
      </c>
      <c r="D350" s="90">
        <f t="shared" ca="1" si="130"/>
        <v>39</v>
      </c>
      <c r="F350" s="85">
        <f t="shared" si="132"/>
        <v>24</v>
      </c>
      <c r="G350">
        <f t="shared" ca="1" si="131"/>
        <v>24</v>
      </c>
      <c r="L350">
        <f t="shared" ca="1" si="128"/>
        <v>0</v>
      </c>
    </row>
    <row r="351" spans="2:12" x14ac:dyDescent="0.2">
      <c r="B351" s="91">
        <v>13</v>
      </c>
      <c r="C351" s="90" t="str">
        <f t="shared" ca="1" si="129"/>
        <v>Bilal Mali</v>
      </c>
      <c r="D351" s="90">
        <f t="shared" ca="1" si="130"/>
        <v>38</v>
      </c>
      <c r="F351" s="85">
        <f t="shared" si="132"/>
        <v>23</v>
      </c>
      <c r="G351">
        <f t="shared" ca="1" si="131"/>
        <v>23</v>
      </c>
      <c r="L351">
        <f t="shared" ca="1" si="128"/>
        <v>0</v>
      </c>
    </row>
    <row r="352" spans="2:12" x14ac:dyDescent="0.2">
      <c r="B352" s="91">
        <v>14</v>
      </c>
      <c r="C352" s="90" t="str">
        <f t="shared" ca="1" si="129"/>
        <v>Hassaan</v>
      </c>
      <c r="D352" s="90">
        <f t="shared" ca="1" si="130"/>
        <v>35</v>
      </c>
      <c r="F352" s="85">
        <f t="shared" si="132"/>
        <v>22</v>
      </c>
      <c r="G352">
        <f t="shared" ca="1" si="131"/>
        <v>22</v>
      </c>
      <c r="L352">
        <f t="shared" ca="1" si="128"/>
        <v>0</v>
      </c>
    </row>
    <row r="353" spans="2:12" x14ac:dyDescent="0.2">
      <c r="B353" s="91">
        <v>15</v>
      </c>
      <c r="C353" s="90" t="str">
        <f t="shared" ca="1" si="129"/>
        <v>Taak</v>
      </c>
      <c r="D353" s="90">
        <f t="shared" ca="1" si="130"/>
        <v>35</v>
      </c>
      <c r="F353" s="85">
        <f t="shared" si="132"/>
        <v>21</v>
      </c>
      <c r="G353">
        <f t="shared" ca="1" si="131"/>
        <v>22</v>
      </c>
      <c r="L353">
        <f t="shared" ca="1" si="128"/>
        <v>0</v>
      </c>
    </row>
    <row r="354" spans="2:12" x14ac:dyDescent="0.2">
      <c r="B354" s="91">
        <v>16</v>
      </c>
      <c r="C354" s="90" t="str">
        <f t="shared" ca="1" si="129"/>
        <v>Mustafa</v>
      </c>
      <c r="D354" s="90">
        <f t="shared" ca="1" si="130"/>
        <v>32</v>
      </c>
      <c r="F354" s="85">
        <f t="shared" si="132"/>
        <v>20</v>
      </c>
      <c r="G354">
        <f t="shared" ca="1" si="131"/>
        <v>20</v>
      </c>
      <c r="L354">
        <f t="shared" ca="1" si="128"/>
        <v>0</v>
      </c>
    </row>
    <row r="355" spans="2:12" x14ac:dyDescent="0.2">
      <c r="B355" s="91">
        <v>17</v>
      </c>
      <c r="C355" s="90" t="str">
        <f t="shared" ca="1" si="129"/>
        <v>Zain</v>
      </c>
      <c r="D355" s="90">
        <f t="shared" ca="1" si="130"/>
        <v>29</v>
      </c>
      <c r="F355" s="85">
        <f t="shared" si="132"/>
        <v>19</v>
      </c>
      <c r="G355">
        <f t="shared" ca="1" si="131"/>
        <v>19</v>
      </c>
      <c r="L355">
        <f t="shared" ca="1" si="128"/>
        <v>0</v>
      </c>
    </row>
    <row r="356" spans="2:12" x14ac:dyDescent="0.2">
      <c r="B356" s="91">
        <v>18</v>
      </c>
      <c r="C356" s="90" t="str">
        <f t="shared" ca="1" si="129"/>
        <v>Nehal</v>
      </c>
      <c r="D356" s="90">
        <f t="shared" ca="1" si="130"/>
        <v>25</v>
      </c>
      <c r="F356" s="85">
        <f t="shared" si="132"/>
        <v>18</v>
      </c>
      <c r="G356">
        <f t="shared" ca="1" si="131"/>
        <v>18</v>
      </c>
      <c r="L356">
        <f t="shared" ca="1" si="128"/>
        <v>0</v>
      </c>
    </row>
    <row r="357" spans="2:12" x14ac:dyDescent="0.2">
      <c r="B357" s="91">
        <v>19</v>
      </c>
      <c r="C357" s="90" t="str">
        <f t="shared" ca="1" si="129"/>
        <v>Imran</v>
      </c>
      <c r="D357" s="90">
        <f t="shared" ca="1" si="130"/>
        <v>20</v>
      </c>
      <c r="F357" s="85">
        <f t="shared" si="132"/>
        <v>17</v>
      </c>
      <c r="G357">
        <f t="shared" ca="1" si="131"/>
        <v>17</v>
      </c>
      <c r="L357">
        <f t="shared" ca="1" si="128"/>
        <v>0</v>
      </c>
    </row>
    <row r="358" spans="2:12" x14ac:dyDescent="0.2">
      <c r="B358" s="91">
        <v>20</v>
      </c>
      <c r="C358" s="90" t="str">
        <f t="shared" ca="1" si="129"/>
        <v>Huzaifa</v>
      </c>
      <c r="D358" s="90">
        <f t="shared" ca="1" si="130"/>
        <v>17</v>
      </c>
      <c r="F358" s="85">
        <f t="shared" si="132"/>
        <v>16</v>
      </c>
      <c r="G358">
        <f t="shared" ca="1" si="131"/>
        <v>16</v>
      </c>
      <c r="L358">
        <f t="shared" ca="1" si="128"/>
        <v>0</v>
      </c>
    </row>
    <row r="359" spans="2:12" x14ac:dyDescent="0.2">
      <c r="B359" s="91">
        <v>21</v>
      </c>
      <c r="C359" s="90" t="str">
        <f t="shared" ca="1" si="129"/>
        <v>Rehman</v>
      </c>
      <c r="D359" s="90">
        <f t="shared" ca="1" si="130"/>
        <v>16</v>
      </c>
      <c r="F359" s="85">
        <f t="shared" si="132"/>
        <v>15</v>
      </c>
      <c r="G359">
        <f t="shared" ca="1" si="131"/>
        <v>15</v>
      </c>
      <c r="L359">
        <f t="shared" ca="1" si="128"/>
        <v>0</v>
      </c>
    </row>
    <row r="360" spans="2:12" x14ac:dyDescent="0.2">
      <c r="B360" s="91">
        <v>22</v>
      </c>
      <c r="C360" s="90" t="str">
        <f t="shared" ca="1" si="129"/>
        <v>Asif</v>
      </c>
      <c r="D360" s="90">
        <f t="shared" ca="1" si="130"/>
        <v>16</v>
      </c>
      <c r="F360" s="85">
        <f t="shared" si="132"/>
        <v>14</v>
      </c>
      <c r="G360">
        <f t="shared" ca="1" si="131"/>
        <v>15</v>
      </c>
      <c r="L360">
        <f t="shared" ca="1" si="128"/>
        <v>0</v>
      </c>
    </row>
    <row r="361" spans="2:12" x14ac:dyDescent="0.2">
      <c r="B361" s="91">
        <v>23</v>
      </c>
      <c r="C361" s="90" t="str">
        <f t="shared" ca="1" si="129"/>
        <v>Bilal Mulla</v>
      </c>
      <c r="D361" s="90">
        <f t="shared" ca="1" si="130"/>
        <v>16</v>
      </c>
      <c r="F361" s="85">
        <f t="shared" si="132"/>
        <v>13</v>
      </c>
      <c r="G361">
        <f t="shared" ca="1" si="131"/>
        <v>15</v>
      </c>
      <c r="L361">
        <f t="shared" ca="1" si="128"/>
        <v>0</v>
      </c>
    </row>
    <row r="362" spans="2:12" x14ac:dyDescent="0.2">
      <c r="B362" s="91">
        <v>24</v>
      </c>
      <c r="C362" s="90" t="str">
        <f t="shared" ca="1" si="129"/>
        <v>Junaid</v>
      </c>
      <c r="D362" s="90">
        <f t="shared" ca="1" si="130"/>
        <v>14</v>
      </c>
      <c r="F362" s="85">
        <f t="shared" si="132"/>
        <v>12</v>
      </c>
      <c r="G362">
        <f t="shared" ca="1" si="131"/>
        <v>12</v>
      </c>
      <c r="L362">
        <f t="shared" ca="1" si="128"/>
        <v>0</v>
      </c>
    </row>
    <row r="363" spans="2:12" x14ac:dyDescent="0.2">
      <c r="B363" s="91">
        <v>25</v>
      </c>
      <c r="C363" s="90" t="str">
        <f t="shared" ca="1" si="129"/>
        <v>Amir Khan</v>
      </c>
      <c r="D363" s="90">
        <f t="shared" ca="1" si="130"/>
        <v>13</v>
      </c>
      <c r="F363" s="85">
        <f t="shared" si="132"/>
        <v>11</v>
      </c>
      <c r="G363">
        <f t="shared" ca="1" si="131"/>
        <v>11</v>
      </c>
      <c r="L363">
        <f t="shared" ca="1" si="128"/>
        <v>0</v>
      </c>
    </row>
    <row r="364" spans="2:12" x14ac:dyDescent="0.2">
      <c r="B364" s="91">
        <v>26</v>
      </c>
      <c r="C364" s="90" t="str">
        <f t="shared" ca="1" si="129"/>
        <v>Naqi</v>
      </c>
      <c r="D364" s="90">
        <f t="shared" ca="1" si="130"/>
        <v>12</v>
      </c>
      <c r="F364" s="85">
        <f t="shared" si="132"/>
        <v>10</v>
      </c>
      <c r="G364">
        <f t="shared" ca="1" si="131"/>
        <v>10</v>
      </c>
      <c r="L364">
        <f t="shared" ca="1" si="128"/>
        <v>0</v>
      </c>
    </row>
    <row r="365" spans="2:12" x14ac:dyDescent="0.2">
      <c r="B365" s="91">
        <v>27</v>
      </c>
      <c r="C365" s="90" t="str">
        <f t="shared" ca="1" si="129"/>
        <v>Emaaz</v>
      </c>
      <c r="D365" s="90">
        <f t="shared" ca="1" si="130"/>
        <v>11</v>
      </c>
      <c r="F365" s="85">
        <f t="shared" si="132"/>
        <v>9</v>
      </c>
      <c r="G365">
        <f t="shared" ca="1" si="131"/>
        <v>9</v>
      </c>
      <c r="L365">
        <f t="shared" ca="1" si="128"/>
        <v>0</v>
      </c>
    </row>
    <row r="366" spans="2:12" x14ac:dyDescent="0.2">
      <c r="B366" s="91">
        <v>28</v>
      </c>
      <c r="C366" s="90" t="str">
        <f t="shared" ca="1" si="129"/>
        <v>Asfand</v>
      </c>
      <c r="D366" s="90">
        <f t="shared" ca="1" si="130"/>
        <v>10</v>
      </c>
      <c r="F366" s="85">
        <f t="shared" si="132"/>
        <v>8</v>
      </c>
      <c r="G366">
        <f t="shared" ca="1" si="131"/>
        <v>8</v>
      </c>
      <c r="L366">
        <f t="shared" ca="1" si="128"/>
        <v>0</v>
      </c>
    </row>
    <row r="367" spans="2:12" x14ac:dyDescent="0.2">
      <c r="B367" s="91">
        <v>29</v>
      </c>
      <c r="C367" s="90" t="str">
        <f t="shared" ca="1" si="129"/>
        <v>M. Patel</v>
      </c>
      <c r="D367" s="90">
        <f t="shared" ca="1" si="130"/>
        <v>7</v>
      </c>
      <c r="F367" s="85">
        <f t="shared" si="132"/>
        <v>7</v>
      </c>
      <c r="G367">
        <f t="shared" ca="1" si="131"/>
        <v>7</v>
      </c>
      <c r="L367">
        <f t="shared" ca="1" si="128"/>
        <v>0</v>
      </c>
    </row>
    <row r="368" spans="2:12" x14ac:dyDescent="0.2">
      <c r="B368" s="91">
        <v>30</v>
      </c>
      <c r="C368" s="90" t="str">
        <f t="shared" ca="1" si="129"/>
        <v>Zaem</v>
      </c>
      <c r="D368" s="90">
        <f t="shared" ca="1" si="130"/>
        <v>2</v>
      </c>
      <c r="F368" s="85">
        <f t="shared" si="132"/>
        <v>6</v>
      </c>
      <c r="G368">
        <f t="shared" ca="1" si="131"/>
        <v>6</v>
      </c>
      <c r="L368">
        <f t="shared" ca="1" si="128"/>
        <v>0</v>
      </c>
    </row>
    <row r="369" spans="2:23" x14ac:dyDescent="0.2">
      <c r="B369" s="91">
        <v>31</v>
      </c>
      <c r="C369" s="90" t="str">
        <f t="shared" ca="1" si="129"/>
        <v>Talha</v>
      </c>
      <c r="D369" s="90">
        <f t="shared" ca="1" si="130"/>
        <v>1</v>
      </c>
      <c r="F369" s="85">
        <f t="shared" si="132"/>
        <v>5</v>
      </c>
      <c r="G369">
        <f t="shared" ca="1" si="131"/>
        <v>5</v>
      </c>
      <c r="L369">
        <f t="shared" ca="1" si="128"/>
        <v>0</v>
      </c>
    </row>
    <row r="370" spans="2:23" x14ac:dyDescent="0.2">
      <c r="B370" s="91">
        <v>32</v>
      </c>
      <c r="C370" s="90" t="str">
        <f t="shared" ca="1" si="129"/>
        <v>Noman</v>
      </c>
      <c r="D370" s="90">
        <f t="shared" ca="1" si="130"/>
        <v>1</v>
      </c>
      <c r="F370" s="85">
        <f t="shared" si="132"/>
        <v>4</v>
      </c>
      <c r="G370">
        <f t="shared" ca="1" si="131"/>
        <v>5</v>
      </c>
      <c r="L370">
        <f t="shared" ca="1" si="128"/>
        <v>0</v>
      </c>
    </row>
    <row r="371" spans="2:23" x14ac:dyDescent="0.2">
      <c r="B371" s="91">
        <v>33</v>
      </c>
      <c r="C371" s="90" t="str">
        <f t="shared" ca="1" si="129"/>
        <v/>
      </c>
      <c r="D371" s="90" t="str">
        <f t="shared" ca="1" si="130"/>
        <v/>
      </c>
      <c r="F371" s="85">
        <f t="shared" si="132"/>
        <v>3</v>
      </c>
      <c r="G371">
        <f t="shared" ca="1" si="131"/>
        <v>3</v>
      </c>
      <c r="L371">
        <f t="shared" ca="1" si="128"/>
        <v>0</v>
      </c>
    </row>
    <row r="372" spans="2:23" x14ac:dyDescent="0.2">
      <c r="B372" s="91">
        <v>34</v>
      </c>
      <c r="C372" s="90" t="str">
        <f t="shared" ca="1" si="129"/>
        <v/>
      </c>
      <c r="D372" s="90" t="str">
        <f t="shared" ca="1" si="130"/>
        <v/>
      </c>
      <c r="F372" s="85">
        <f t="shared" si="132"/>
        <v>2</v>
      </c>
      <c r="G372">
        <f t="shared" ca="1" si="131"/>
        <v>3</v>
      </c>
      <c r="L372">
        <f t="shared" ca="1" si="128"/>
        <v>0</v>
      </c>
    </row>
    <row r="373" spans="2:23" x14ac:dyDescent="0.2">
      <c r="B373" s="91">
        <v>35</v>
      </c>
      <c r="C373" s="90" t="str">
        <f t="shared" ca="1" si="129"/>
        <v/>
      </c>
      <c r="D373" s="90" t="str">
        <f t="shared" ca="1" si="130"/>
        <v/>
      </c>
      <c r="F373" s="85">
        <f t="shared" si="132"/>
        <v>1</v>
      </c>
      <c r="G373">
        <f t="shared" ca="1" si="131"/>
        <v>3</v>
      </c>
      <c r="L373">
        <f t="shared" ca="1" si="128"/>
        <v>0</v>
      </c>
    </row>
    <row r="374" spans="2:23" x14ac:dyDescent="0.2">
      <c r="C374" s="85"/>
      <c r="F374" s="85"/>
    </row>
    <row r="375" spans="2:23" ht="24.75" x14ac:dyDescent="0.2">
      <c r="B375" s="171" t="s">
        <v>21</v>
      </c>
      <c r="C375" s="171"/>
      <c r="D375" s="171"/>
      <c r="F375" s="85"/>
    </row>
    <row r="376" spans="2:23" x14ac:dyDescent="0.2">
      <c r="B376" s="92" t="s">
        <v>11</v>
      </c>
      <c r="C376" s="92" t="s">
        <v>148</v>
      </c>
      <c r="D376" s="92" t="s">
        <v>162</v>
      </c>
      <c r="E376" s="92"/>
      <c r="F376" s="92" t="s">
        <v>163</v>
      </c>
      <c r="G376" s="92" t="s">
        <v>164</v>
      </c>
      <c r="L376" s="92" t="s">
        <v>165</v>
      </c>
      <c r="O376"/>
      <c r="P376"/>
      <c r="Q376"/>
      <c r="R376"/>
      <c r="S376"/>
      <c r="T376"/>
      <c r="U376"/>
      <c r="V376"/>
      <c r="W376"/>
    </row>
    <row r="377" spans="2:23" x14ac:dyDescent="0.2">
      <c r="B377" s="91">
        <v>1</v>
      </c>
      <c r="C377" s="90" t="str">
        <f ca="1">G138</f>
        <v>Majid</v>
      </c>
      <c r="D377" s="90">
        <f ca="1">H138</f>
        <v>13</v>
      </c>
      <c r="F377" s="85">
        <f>MAX(B377:B411)</f>
        <v>35</v>
      </c>
      <c r="G377">
        <f ca="1">IF(D377=D375,G375,F377)</f>
        <v>35</v>
      </c>
      <c r="L377">
        <f t="shared" ref="L377:L411" ca="1" si="133">(G377)*0</f>
        <v>0</v>
      </c>
    </row>
    <row r="378" spans="2:23" x14ac:dyDescent="0.2">
      <c r="B378" s="91">
        <v>2</v>
      </c>
      <c r="C378" s="90" t="str">
        <f t="shared" ref="C378:D378" ca="1" si="134">G139</f>
        <v>Sufyan</v>
      </c>
      <c r="D378" s="90">
        <f t="shared" ca="1" si="134"/>
        <v>10</v>
      </c>
      <c r="F378" s="85">
        <f>F377-1</f>
        <v>34</v>
      </c>
      <c r="G378">
        <f t="shared" ref="G378:G411" ca="1" si="135">IF(D378=D377,G377,F378)</f>
        <v>34</v>
      </c>
      <c r="L378">
        <f t="shared" ca="1" si="133"/>
        <v>0</v>
      </c>
    </row>
    <row r="379" spans="2:23" x14ac:dyDescent="0.2">
      <c r="B379" s="91">
        <v>3</v>
      </c>
      <c r="C379" s="90" t="str">
        <f t="shared" ref="C379:D379" ca="1" si="136">G140</f>
        <v>Numair</v>
      </c>
      <c r="D379" s="90">
        <f t="shared" ca="1" si="136"/>
        <v>9</v>
      </c>
      <c r="F379" s="85">
        <f t="shared" ref="F379:F411" si="137">F378-1</f>
        <v>33</v>
      </c>
      <c r="G379">
        <f t="shared" ca="1" si="135"/>
        <v>33</v>
      </c>
      <c r="L379">
        <f t="shared" ca="1" si="133"/>
        <v>0</v>
      </c>
    </row>
    <row r="380" spans="2:23" x14ac:dyDescent="0.2">
      <c r="B380" s="91">
        <v>4</v>
      </c>
      <c r="C380" s="90" t="str">
        <f t="shared" ref="C380:D380" ca="1" si="138">G141</f>
        <v>Abdal</v>
      </c>
      <c r="D380" s="90">
        <f t="shared" ca="1" si="138"/>
        <v>8</v>
      </c>
      <c r="F380" s="85">
        <f t="shared" si="137"/>
        <v>32</v>
      </c>
      <c r="G380">
        <f t="shared" ca="1" si="135"/>
        <v>32</v>
      </c>
      <c r="L380">
        <f t="shared" ca="1" si="133"/>
        <v>0</v>
      </c>
    </row>
    <row r="381" spans="2:23" x14ac:dyDescent="0.2">
      <c r="B381" s="91">
        <v>5</v>
      </c>
      <c r="C381" s="90" t="str">
        <f t="shared" ref="C381:D381" ca="1" si="139">G142</f>
        <v>Danish</v>
      </c>
      <c r="D381" s="90">
        <f t="shared" ca="1" si="139"/>
        <v>8</v>
      </c>
      <c r="F381" s="85">
        <f t="shared" si="137"/>
        <v>31</v>
      </c>
      <c r="G381">
        <f t="shared" ca="1" si="135"/>
        <v>32</v>
      </c>
      <c r="L381">
        <f t="shared" ca="1" si="133"/>
        <v>0</v>
      </c>
    </row>
    <row r="382" spans="2:23" x14ac:dyDescent="0.2">
      <c r="B382" s="91">
        <v>6</v>
      </c>
      <c r="C382" s="90" t="str">
        <f t="shared" ref="C382:D382" ca="1" si="140">G143</f>
        <v>Nehal</v>
      </c>
      <c r="D382" s="90">
        <f t="shared" ca="1" si="140"/>
        <v>7</v>
      </c>
      <c r="F382" s="85">
        <f t="shared" si="137"/>
        <v>30</v>
      </c>
      <c r="G382">
        <f t="shared" ca="1" si="135"/>
        <v>30</v>
      </c>
      <c r="L382">
        <f t="shared" ca="1" si="133"/>
        <v>0</v>
      </c>
    </row>
    <row r="383" spans="2:23" x14ac:dyDescent="0.2">
      <c r="B383" s="91">
        <v>7</v>
      </c>
      <c r="C383" s="90" t="str">
        <f t="shared" ref="C383:D383" ca="1" si="141">G144</f>
        <v>Sumair</v>
      </c>
      <c r="D383" s="90">
        <f t="shared" ca="1" si="141"/>
        <v>6</v>
      </c>
      <c r="F383" s="85">
        <f t="shared" si="137"/>
        <v>29</v>
      </c>
      <c r="G383">
        <f t="shared" ca="1" si="135"/>
        <v>29</v>
      </c>
      <c r="L383">
        <f t="shared" ca="1" si="133"/>
        <v>0</v>
      </c>
    </row>
    <row r="384" spans="2:23" x14ac:dyDescent="0.2">
      <c r="B384" s="91">
        <v>8</v>
      </c>
      <c r="C384" s="90" t="str">
        <f t="shared" ref="C384:D384" ca="1" si="142">G145</f>
        <v>Ahmed</v>
      </c>
      <c r="D384" s="90">
        <f t="shared" ca="1" si="142"/>
        <v>5</v>
      </c>
      <c r="F384" s="85">
        <f t="shared" si="137"/>
        <v>28</v>
      </c>
      <c r="G384">
        <f t="shared" ca="1" si="135"/>
        <v>28</v>
      </c>
      <c r="L384">
        <f t="shared" ca="1" si="133"/>
        <v>0</v>
      </c>
    </row>
    <row r="385" spans="2:12" x14ac:dyDescent="0.2">
      <c r="B385" s="91">
        <v>9</v>
      </c>
      <c r="C385" s="90" t="str">
        <f t="shared" ref="C385:D385" ca="1" si="143">G146</f>
        <v>Sherjeel</v>
      </c>
      <c r="D385" s="90">
        <f t="shared" ca="1" si="143"/>
        <v>4</v>
      </c>
      <c r="F385" s="85">
        <f t="shared" si="137"/>
        <v>27</v>
      </c>
      <c r="G385">
        <f t="shared" ca="1" si="135"/>
        <v>27</v>
      </c>
      <c r="L385">
        <f t="shared" ca="1" si="133"/>
        <v>0</v>
      </c>
    </row>
    <row r="386" spans="2:12" x14ac:dyDescent="0.2">
      <c r="B386" s="91">
        <v>10</v>
      </c>
      <c r="C386" s="90" t="str">
        <f t="shared" ref="C386:D386" ca="1" si="144">G147</f>
        <v>Taak</v>
      </c>
      <c r="D386" s="90">
        <f t="shared" ca="1" si="144"/>
        <v>3</v>
      </c>
      <c r="F386" s="85">
        <f t="shared" si="137"/>
        <v>26</v>
      </c>
      <c r="G386">
        <f t="shared" ca="1" si="135"/>
        <v>26</v>
      </c>
      <c r="L386">
        <f t="shared" ca="1" si="133"/>
        <v>0</v>
      </c>
    </row>
    <row r="387" spans="2:12" x14ac:dyDescent="0.2">
      <c r="B387" s="91">
        <v>11</v>
      </c>
      <c r="C387" s="90" t="str">
        <f t="shared" ref="C387:D387" ca="1" si="145">G148</f>
        <v>Muzzamil</v>
      </c>
      <c r="D387" s="90">
        <f t="shared" ca="1" si="145"/>
        <v>2</v>
      </c>
      <c r="F387" s="85">
        <f t="shared" si="137"/>
        <v>25</v>
      </c>
      <c r="G387">
        <f t="shared" ca="1" si="135"/>
        <v>25</v>
      </c>
      <c r="L387">
        <f t="shared" ca="1" si="133"/>
        <v>0</v>
      </c>
    </row>
    <row r="388" spans="2:12" x14ac:dyDescent="0.2">
      <c r="B388" s="91">
        <v>12</v>
      </c>
      <c r="C388" s="90" t="str">
        <f t="shared" ref="C388:D388" ca="1" si="146">G149</f>
        <v>M.Bilal Shaikh</v>
      </c>
      <c r="D388" s="90">
        <f t="shared" ca="1" si="146"/>
        <v>2</v>
      </c>
      <c r="F388" s="85">
        <f t="shared" si="137"/>
        <v>24</v>
      </c>
      <c r="G388">
        <f t="shared" ca="1" si="135"/>
        <v>25</v>
      </c>
      <c r="L388">
        <f t="shared" ca="1" si="133"/>
        <v>0</v>
      </c>
    </row>
    <row r="389" spans="2:12" x14ac:dyDescent="0.2">
      <c r="B389" s="91">
        <v>13</v>
      </c>
      <c r="C389" s="90" t="str">
        <f t="shared" ref="C389:D389" ca="1" si="147">G150</f>
        <v>Hassaan</v>
      </c>
      <c r="D389" s="90">
        <f t="shared" ca="1" si="147"/>
        <v>2</v>
      </c>
      <c r="F389" s="85">
        <f t="shared" si="137"/>
        <v>23</v>
      </c>
      <c r="G389">
        <f t="shared" ca="1" si="135"/>
        <v>25</v>
      </c>
      <c r="L389">
        <f t="shared" ca="1" si="133"/>
        <v>0</v>
      </c>
    </row>
    <row r="390" spans="2:12" x14ac:dyDescent="0.2">
      <c r="B390" s="91">
        <v>14</v>
      </c>
      <c r="C390" s="90" t="str">
        <f t="shared" ref="C390:D390" ca="1" si="148">G151</f>
        <v>Shahmeer</v>
      </c>
      <c r="D390" s="90">
        <f t="shared" ca="1" si="148"/>
        <v>1</v>
      </c>
      <c r="F390" s="85">
        <f t="shared" si="137"/>
        <v>22</v>
      </c>
      <c r="G390">
        <f t="shared" ca="1" si="135"/>
        <v>22</v>
      </c>
      <c r="L390">
        <f t="shared" ca="1" si="133"/>
        <v>0</v>
      </c>
    </row>
    <row r="391" spans="2:12" x14ac:dyDescent="0.2">
      <c r="B391" s="91">
        <v>15</v>
      </c>
      <c r="C391" s="90" t="str">
        <f t="shared" ref="C391:D391" ca="1" si="149">G152</f>
        <v>Sameer</v>
      </c>
      <c r="D391" s="90">
        <f t="shared" ca="1" si="149"/>
        <v>1</v>
      </c>
      <c r="F391" s="85">
        <f t="shared" si="137"/>
        <v>21</v>
      </c>
      <c r="G391">
        <f t="shared" ca="1" si="135"/>
        <v>22</v>
      </c>
      <c r="L391">
        <f t="shared" ca="1" si="133"/>
        <v>0</v>
      </c>
    </row>
    <row r="392" spans="2:12" x14ac:dyDescent="0.2">
      <c r="B392" s="91">
        <v>16</v>
      </c>
      <c r="C392" s="90" t="str">
        <f t="shared" ref="C392:D392" ca="1" si="150">G153</f>
        <v>Mustafa</v>
      </c>
      <c r="D392" s="90">
        <f t="shared" ca="1" si="150"/>
        <v>1</v>
      </c>
      <c r="F392" s="85">
        <f t="shared" si="137"/>
        <v>20</v>
      </c>
      <c r="G392">
        <f t="shared" ca="1" si="135"/>
        <v>22</v>
      </c>
      <c r="L392">
        <f t="shared" ca="1" si="133"/>
        <v>0</v>
      </c>
    </row>
    <row r="393" spans="2:12" x14ac:dyDescent="0.2">
      <c r="B393" s="91">
        <v>17</v>
      </c>
      <c r="C393" s="90" t="str">
        <f t="shared" ref="C393:D393" ca="1" si="151">G154</f>
        <v>Amir Khan</v>
      </c>
      <c r="D393" s="90">
        <f t="shared" ca="1" si="151"/>
        <v>1</v>
      </c>
      <c r="F393" s="85">
        <f t="shared" si="137"/>
        <v>19</v>
      </c>
      <c r="G393">
        <f t="shared" ca="1" si="135"/>
        <v>22</v>
      </c>
      <c r="L393">
        <f t="shared" ca="1" si="133"/>
        <v>0</v>
      </c>
    </row>
    <row r="394" spans="2:12" x14ac:dyDescent="0.2">
      <c r="B394" s="91">
        <v>18</v>
      </c>
      <c r="C394" s="90" t="str">
        <f t="shared" ref="C394:D394" ca="1" si="152">G155</f>
        <v/>
      </c>
      <c r="D394" s="90" t="str">
        <f t="shared" ca="1" si="152"/>
        <v/>
      </c>
      <c r="F394" s="85">
        <f t="shared" si="137"/>
        <v>18</v>
      </c>
      <c r="G394">
        <f t="shared" ca="1" si="135"/>
        <v>18</v>
      </c>
      <c r="L394">
        <f t="shared" ca="1" si="133"/>
        <v>0</v>
      </c>
    </row>
    <row r="395" spans="2:12" x14ac:dyDescent="0.2">
      <c r="B395" s="91">
        <v>19</v>
      </c>
      <c r="C395" s="90" t="str">
        <f t="shared" ref="C395:D395" ca="1" si="153">G156</f>
        <v/>
      </c>
      <c r="D395" s="90" t="str">
        <f t="shared" ca="1" si="153"/>
        <v/>
      </c>
      <c r="F395" s="85">
        <f t="shared" si="137"/>
        <v>17</v>
      </c>
      <c r="G395">
        <f t="shared" ca="1" si="135"/>
        <v>18</v>
      </c>
      <c r="L395">
        <f t="shared" ca="1" si="133"/>
        <v>0</v>
      </c>
    </row>
    <row r="396" spans="2:12" x14ac:dyDescent="0.2">
      <c r="B396" s="91">
        <v>20</v>
      </c>
      <c r="C396" s="90" t="str">
        <f t="shared" ref="C396:D396" ca="1" si="154">G157</f>
        <v/>
      </c>
      <c r="D396" s="90" t="str">
        <f t="shared" ca="1" si="154"/>
        <v/>
      </c>
      <c r="F396" s="85">
        <f t="shared" si="137"/>
        <v>16</v>
      </c>
      <c r="G396">
        <f t="shared" ca="1" si="135"/>
        <v>18</v>
      </c>
      <c r="L396">
        <f t="shared" ca="1" si="133"/>
        <v>0</v>
      </c>
    </row>
    <row r="397" spans="2:12" x14ac:dyDescent="0.2">
      <c r="B397" s="91">
        <v>21</v>
      </c>
      <c r="C397" s="90" t="str">
        <f t="shared" ref="C397:D397" ca="1" si="155">G158</f>
        <v/>
      </c>
      <c r="D397" s="90" t="str">
        <f t="shared" ca="1" si="155"/>
        <v/>
      </c>
      <c r="F397" s="85">
        <f t="shared" si="137"/>
        <v>15</v>
      </c>
      <c r="G397">
        <f t="shared" ca="1" si="135"/>
        <v>18</v>
      </c>
      <c r="L397">
        <f t="shared" ca="1" si="133"/>
        <v>0</v>
      </c>
    </row>
    <row r="398" spans="2:12" x14ac:dyDescent="0.2">
      <c r="B398" s="91">
        <v>22</v>
      </c>
      <c r="C398" s="90" t="str">
        <f t="shared" ref="C398:D398" ca="1" si="156">G159</f>
        <v/>
      </c>
      <c r="D398" s="90" t="str">
        <f t="shared" ca="1" si="156"/>
        <v/>
      </c>
      <c r="F398" s="85">
        <f t="shared" si="137"/>
        <v>14</v>
      </c>
      <c r="G398">
        <f t="shared" ca="1" si="135"/>
        <v>18</v>
      </c>
      <c r="L398">
        <f t="shared" ca="1" si="133"/>
        <v>0</v>
      </c>
    </row>
    <row r="399" spans="2:12" x14ac:dyDescent="0.2">
      <c r="B399" s="91">
        <v>23</v>
      </c>
      <c r="C399" s="90" t="str">
        <f t="shared" ref="C399:D399" ca="1" si="157">G160</f>
        <v/>
      </c>
      <c r="D399" s="90" t="str">
        <f t="shared" ca="1" si="157"/>
        <v/>
      </c>
      <c r="F399" s="85">
        <f t="shared" si="137"/>
        <v>13</v>
      </c>
      <c r="G399">
        <f t="shared" ca="1" si="135"/>
        <v>18</v>
      </c>
      <c r="L399">
        <f t="shared" ca="1" si="133"/>
        <v>0</v>
      </c>
    </row>
    <row r="400" spans="2:12" x14ac:dyDescent="0.2">
      <c r="B400" s="91">
        <v>24</v>
      </c>
      <c r="C400" s="90" t="str">
        <f t="shared" ref="C400:D400" ca="1" si="158">G161</f>
        <v/>
      </c>
      <c r="D400" s="90" t="str">
        <f t="shared" ca="1" si="158"/>
        <v/>
      </c>
      <c r="F400" s="85">
        <f t="shared" si="137"/>
        <v>12</v>
      </c>
      <c r="G400">
        <f t="shared" ca="1" si="135"/>
        <v>18</v>
      </c>
      <c r="L400">
        <f t="shared" ca="1" si="133"/>
        <v>0</v>
      </c>
    </row>
    <row r="401" spans="2:12" x14ac:dyDescent="0.2">
      <c r="B401" s="91">
        <v>25</v>
      </c>
      <c r="C401" s="90" t="str">
        <f t="shared" ref="C401:D401" ca="1" si="159">G162</f>
        <v/>
      </c>
      <c r="D401" s="90" t="str">
        <f t="shared" ca="1" si="159"/>
        <v/>
      </c>
      <c r="F401" s="85">
        <f t="shared" si="137"/>
        <v>11</v>
      </c>
      <c r="G401">
        <f t="shared" ca="1" si="135"/>
        <v>18</v>
      </c>
      <c r="L401">
        <f t="shared" ca="1" si="133"/>
        <v>0</v>
      </c>
    </row>
    <row r="402" spans="2:12" x14ac:dyDescent="0.2">
      <c r="B402" s="91">
        <v>26</v>
      </c>
      <c r="C402" s="90" t="str">
        <f t="shared" ref="C402:D402" ca="1" si="160">G163</f>
        <v/>
      </c>
      <c r="D402" s="90" t="str">
        <f t="shared" ca="1" si="160"/>
        <v/>
      </c>
      <c r="F402" s="85">
        <f t="shared" si="137"/>
        <v>10</v>
      </c>
      <c r="G402">
        <f t="shared" ca="1" si="135"/>
        <v>18</v>
      </c>
      <c r="L402">
        <f t="shared" ca="1" si="133"/>
        <v>0</v>
      </c>
    </row>
    <row r="403" spans="2:12" x14ac:dyDescent="0.2">
      <c r="B403" s="91">
        <v>27</v>
      </c>
      <c r="C403" s="90" t="str">
        <f t="shared" ref="C403:D403" ca="1" si="161">G164</f>
        <v/>
      </c>
      <c r="D403" s="90" t="str">
        <f t="shared" ca="1" si="161"/>
        <v/>
      </c>
      <c r="F403" s="85">
        <f t="shared" si="137"/>
        <v>9</v>
      </c>
      <c r="G403">
        <f t="shared" ca="1" si="135"/>
        <v>18</v>
      </c>
      <c r="L403">
        <f t="shared" ca="1" si="133"/>
        <v>0</v>
      </c>
    </row>
    <row r="404" spans="2:12" x14ac:dyDescent="0.2">
      <c r="B404" s="91">
        <v>28</v>
      </c>
      <c r="C404" s="90" t="str">
        <f t="shared" ref="C404:D404" ca="1" si="162">G165</f>
        <v/>
      </c>
      <c r="D404" s="90" t="str">
        <f t="shared" ca="1" si="162"/>
        <v/>
      </c>
      <c r="F404" s="85">
        <f t="shared" si="137"/>
        <v>8</v>
      </c>
      <c r="G404">
        <f t="shared" ca="1" si="135"/>
        <v>18</v>
      </c>
      <c r="L404">
        <f t="shared" ca="1" si="133"/>
        <v>0</v>
      </c>
    </row>
    <row r="405" spans="2:12" x14ac:dyDescent="0.2">
      <c r="B405" s="91">
        <v>29</v>
      </c>
      <c r="C405" s="90" t="str">
        <f t="shared" ref="C405:D405" ca="1" si="163">G166</f>
        <v/>
      </c>
      <c r="D405" s="90" t="str">
        <f t="shared" ca="1" si="163"/>
        <v/>
      </c>
      <c r="F405" s="85">
        <f t="shared" si="137"/>
        <v>7</v>
      </c>
      <c r="G405">
        <f t="shared" ca="1" si="135"/>
        <v>18</v>
      </c>
      <c r="L405">
        <f t="shared" ca="1" si="133"/>
        <v>0</v>
      </c>
    </row>
    <row r="406" spans="2:12" x14ac:dyDescent="0.2">
      <c r="B406" s="91">
        <v>30</v>
      </c>
      <c r="C406" s="90" t="str">
        <f t="shared" ref="C406:D406" ca="1" si="164">G167</f>
        <v/>
      </c>
      <c r="D406" s="90" t="str">
        <f t="shared" ca="1" si="164"/>
        <v/>
      </c>
      <c r="F406" s="85">
        <f t="shared" si="137"/>
        <v>6</v>
      </c>
      <c r="G406">
        <f t="shared" ca="1" si="135"/>
        <v>18</v>
      </c>
      <c r="L406">
        <f t="shared" ca="1" si="133"/>
        <v>0</v>
      </c>
    </row>
    <row r="407" spans="2:12" x14ac:dyDescent="0.2">
      <c r="B407" s="91">
        <v>31</v>
      </c>
      <c r="C407" s="90" t="str">
        <f t="shared" ref="C407:D407" ca="1" si="165">G168</f>
        <v/>
      </c>
      <c r="D407" s="90" t="str">
        <f t="shared" ca="1" si="165"/>
        <v/>
      </c>
      <c r="F407" s="85">
        <f t="shared" si="137"/>
        <v>5</v>
      </c>
      <c r="G407">
        <f t="shared" ca="1" si="135"/>
        <v>18</v>
      </c>
      <c r="L407">
        <f t="shared" ca="1" si="133"/>
        <v>0</v>
      </c>
    </row>
    <row r="408" spans="2:12" x14ac:dyDescent="0.2">
      <c r="B408" s="91">
        <v>32</v>
      </c>
      <c r="C408" s="90" t="str">
        <f t="shared" ref="C408:D408" ca="1" si="166">G169</f>
        <v/>
      </c>
      <c r="D408" s="90" t="str">
        <f t="shared" ca="1" si="166"/>
        <v/>
      </c>
      <c r="F408" s="85">
        <f t="shared" si="137"/>
        <v>4</v>
      </c>
      <c r="G408">
        <f t="shared" ca="1" si="135"/>
        <v>18</v>
      </c>
      <c r="L408">
        <f t="shared" ca="1" si="133"/>
        <v>0</v>
      </c>
    </row>
    <row r="409" spans="2:12" x14ac:dyDescent="0.2">
      <c r="B409" s="91">
        <v>33</v>
      </c>
      <c r="C409" s="90" t="str">
        <f t="shared" ref="C409:D409" ca="1" si="167">G170</f>
        <v/>
      </c>
      <c r="D409" s="90" t="str">
        <f t="shared" ca="1" si="167"/>
        <v/>
      </c>
      <c r="F409" s="85">
        <f t="shared" si="137"/>
        <v>3</v>
      </c>
      <c r="G409">
        <f t="shared" ca="1" si="135"/>
        <v>18</v>
      </c>
      <c r="L409">
        <f t="shared" ca="1" si="133"/>
        <v>0</v>
      </c>
    </row>
    <row r="410" spans="2:12" x14ac:dyDescent="0.2">
      <c r="B410" s="91">
        <v>34</v>
      </c>
      <c r="C410" s="90" t="str">
        <f t="shared" ref="C410:D410" ca="1" si="168">G171</f>
        <v/>
      </c>
      <c r="D410" s="90" t="str">
        <f t="shared" ca="1" si="168"/>
        <v/>
      </c>
      <c r="F410" s="85">
        <f t="shared" si="137"/>
        <v>2</v>
      </c>
      <c r="G410">
        <f t="shared" ca="1" si="135"/>
        <v>18</v>
      </c>
      <c r="L410">
        <f t="shared" ca="1" si="133"/>
        <v>0</v>
      </c>
    </row>
    <row r="411" spans="2:12" x14ac:dyDescent="0.2">
      <c r="B411" s="91">
        <v>35</v>
      </c>
      <c r="C411" s="90" t="str">
        <f t="shared" ref="C411:D411" ca="1" si="169">G172</f>
        <v/>
      </c>
      <c r="D411" s="90" t="str">
        <f t="shared" ca="1" si="169"/>
        <v/>
      </c>
      <c r="F411" s="85">
        <f t="shared" si="137"/>
        <v>1</v>
      </c>
      <c r="G411">
        <f t="shared" ca="1" si="135"/>
        <v>18</v>
      </c>
      <c r="L411">
        <f t="shared" ca="1" si="133"/>
        <v>0</v>
      </c>
    </row>
    <row r="412" spans="2:12" x14ac:dyDescent="0.2">
      <c r="B412" s="91"/>
      <c r="C412" s="90"/>
      <c r="D412" s="90"/>
      <c r="F412" s="85"/>
    </row>
    <row r="413" spans="2:12" x14ac:dyDescent="0.2">
      <c r="B413" s="91"/>
      <c r="C413" s="90"/>
      <c r="D413" s="90"/>
      <c r="F413" s="85"/>
    </row>
    <row r="414" spans="2:12" x14ac:dyDescent="0.2">
      <c r="B414" s="91"/>
      <c r="C414" s="90"/>
      <c r="D414" s="90"/>
      <c r="F414" s="85"/>
    </row>
    <row r="415" spans="2:12" ht="24.75" x14ac:dyDescent="0.2">
      <c r="B415" s="171" t="s">
        <v>7</v>
      </c>
      <c r="C415" s="171"/>
      <c r="D415" s="171"/>
      <c r="F415" s="85"/>
    </row>
    <row r="416" spans="2:12" x14ac:dyDescent="0.2">
      <c r="B416" s="92" t="s">
        <v>11</v>
      </c>
      <c r="C416" s="92" t="s">
        <v>148</v>
      </c>
      <c r="D416" s="92" t="s">
        <v>162</v>
      </c>
      <c r="E416" s="92"/>
      <c r="F416" s="92" t="s">
        <v>163</v>
      </c>
      <c r="G416" s="92" t="s">
        <v>164</v>
      </c>
      <c r="H416" s="92" t="s">
        <v>166</v>
      </c>
      <c r="J416" s="92" t="s">
        <v>167</v>
      </c>
      <c r="L416" s="92" t="s">
        <v>165</v>
      </c>
    </row>
    <row r="417" spans="2:12" x14ac:dyDescent="0.2">
      <c r="B417" s="91">
        <v>1</v>
      </c>
      <c r="C417" s="90" t="str">
        <f t="shared" ref="C417:D417" ca="1" si="170">K56</f>
        <v>Sherjeel</v>
      </c>
      <c r="D417" s="90">
        <f t="shared" ca="1" si="170"/>
        <v>173.13432835820893</v>
      </c>
      <c r="F417" s="85">
        <f>MAX(B417:B451)</f>
        <v>35</v>
      </c>
      <c r="G417">
        <f ca="1">IF(D417=D416,G416,F417)</f>
        <v>35</v>
      </c>
      <c r="H417">
        <f ca="1">VLOOKUP(C417,'20-Overs'!$B$9:$F$99,5,0)</f>
        <v>2</v>
      </c>
      <c r="J417">
        <f>COUNTA('Database - 20 Overs'!$G$3:$G$98)</f>
        <v>47</v>
      </c>
      <c r="L417">
        <f ca="1">ROUND(G417/J417*H417,0)</f>
        <v>1</v>
      </c>
    </row>
    <row r="418" spans="2:12" x14ac:dyDescent="0.2">
      <c r="B418" s="91">
        <v>2</v>
      </c>
      <c r="C418" s="90" t="str">
        <f t="shared" ref="C418:C451" ca="1" si="171">K57</f>
        <v>Junaid</v>
      </c>
      <c r="D418" s="90">
        <f t="shared" ref="D418:D451" ca="1" si="172">L57</f>
        <v>150</v>
      </c>
      <c r="F418" s="85">
        <f>F417-1</f>
        <v>34</v>
      </c>
      <c r="G418">
        <f t="shared" ref="G418:G451" ca="1" si="173">IF(D418=D417,G417,F418)</f>
        <v>34</v>
      </c>
      <c r="H418">
        <f ca="1">VLOOKUP(C418,'20-Overs'!$B$9:$F$99,5,0)</f>
        <v>2</v>
      </c>
      <c r="J418">
        <f>COUNTA('Database - 20 Overs'!$G$3:$G$98)</f>
        <v>47</v>
      </c>
      <c r="L418">
        <f t="shared" ref="L418:L451" ca="1" si="174">ROUND(G418/J418*H418,0)</f>
        <v>1</v>
      </c>
    </row>
    <row r="419" spans="2:12" x14ac:dyDescent="0.2">
      <c r="B419" s="91">
        <v>3</v>
      </c>
      <c r="C419" s="90" t="str">
        <f t="shared" ca="1" si="171"/>
        <v>Sufyan</v>
      </c>
      <c r="D419" s="90">
        <f t="shared" ca="1" si="172"/>
        <v>137.07865168539325</v>
      </c>
      <c r="F419" s="85">
        <f t="shared" ref="F419:F451" si="175">F418-1</f>
        <v>33</v>
      </c>
      <c r="G419">
        <f t="shared" ca="1" si="173"/>
        <v>33</v>
      </c>
      <c r="H419">
        <f ca="1">VLOOKUP(C419,'20-Overs'!$B$9:$F$99,5,0)</f>
        <v>21</v>
      </c>
      <c r="J419">
        <f>COUNTA('Database - 20 Overs'!$G$3:$G$98)</f>
        <v>47</v>
      </c>
      <c r="L419">
        <f t="shared" ca="1" si="174"/>
        <v>15</v>
      </c>
    </row>
    <row r="420" spans="2:12" x14ac:dyDescent="0.2">
      <c r="B420" s="91">
        <v>4</v>
      </c>
      <c r="C420" s="90" t="str">
        <f t="shared" ca="1" si="171"/>
        <v>Numair</v>
      </c>
      <c r="D420" s="90">
        <f t="shared" ca="1" si="172"/>
        <v>132.97297297297297</v>
      </c>
      <c r="F420" s="85">
        <f t="shared" si="175"/>
        <v>32</v>
      </c>
      <c r="G420">
        <f t="shared" ca="1" si="173"/>
        <v>32</v>
      </c>
      <c r="H420">
        <f ca="1">VLOOKUP(C420,'20-Overs'!$B$9:$F$99,5,0)</f>
        <v>21</v>
      </c>
      <c r="J420">
        <f>COUNTA('Database - 20 Overs'!$G$3:$G$98)</f>
        <v>47</v>
      </c>
      <c r="L420">
        <f t="shared" ca="1" si="174"/>
        <v>14</v>
      </c>
    </row>
    <row r="421" spans="2:12" x14ac:dyDescent="0.2">
      <c r="B421" s="91">
        <v>5</v>
      </c>
      <c r="C421" s="90" t="str">
        <f t="shared" ca="1" si="171"/>
        <v>Sumair</v>
      </c>
      <c r="D421" s="90">
        <f t="shared" ca="1" si="172"/>
        <v>131.57894736842107</v>
      </c>
      <c r="F421" s="85">
        <f t="shared" si="175"/>
        <v>31</v>
      </c>
      <c r="G421">
        <f t="shared" ca="1" si="173"/>
        <v>31</v>
      </c>
      <c r="H421">
        <f ca="1">VLOOKUP(C421,'20-Overs'!$B$9:$F$99,5,0)</f>
        <v>12</v>
      </c>
      <c r="J421">
        <f>COUNTA('Database - 20 Overs'!$G$3:$G$98)</f>
        <v>47</v>
      </c>
      <c r="L421">
        <f t="shared" ca="1" si="174"/>
        <v>8</v>
      </c>
    </row>
    <row r="422" spans="2:12" x14ac:dyDescent="0.2">
      <c r="B422" s="91">
        <v>6</v>
      </c>
      <c r="C422" s="90" t="str">
        <f t="shared" ca="1" si="171"/>
        <v>Ahmed</v>
      </c>
      <c r="D422" s="90">
        <f t="shared" ca="1" si="172"/>
        <v>131.0344827586207</v>
      </c>
      <c r="F422" s="85">
        <f t="shared" si="175"/>
        <v>30</v>
      </c>
      <c r="G422">
        <f t="shared" ca="1" si="173"/>
        <v>30</v>
      </c>
      <c r="H422">
        <f ca="1">VLOOKUP(C422,'20-Overs'!$B$9:$F$99,5,0)</f>
        <v>6</v>
      </c>
      <c r="J422">
        <f>COUNTA('Database - 20 Overs'!$G$3:$G$98)</f>
        <v>47</v>
      </c>
      <c r="L422">
        <f t="shared" ca="1" si="174"/>
        <v>4</v>
      </c>
    </row>
    <row r="423" spans="2:12" x14ac:dyDescent="0.2">
      <c r="B423" s="91">
        <v>7</v>
      </c>
      <c r="C423" s="90" t="str">
        <f t="shared" ca="1" si="171"/>
        <v>Sameer</v>
      </c>
      <c r="D423" s="90">
        <f t="shared" ca="1" si="172"/>
        <v>127.77777777777777</v>
      </c>
      <c r="F423" s="85">
        <f t="shared" si="175"/>
        <v>29</v>
      </c>
      <c r="G423">
        <f t="shared" ca="1" si="173"/>
        <v>29</v>
      </c>
      <c r="H423">
        <f ca="1">VLOOKUP(C423,'20-Overs'!$B$9:$F$99,5,0)</f>
        <v>3</v>
      </c>
      <c r="J423">
        <f>COUNTA('Database - 20 Overs'!$G$3:$G$98)</f>
        <v>47</v>
      </c>
      <c r="L423">
        <f t="shared" ca="1" si="174"/>
        <v>2</v>
      </c>
    </row>
    <row r="424" spans="2:12" x14ac:dyDescent="0.2">
      <c r="B424" s="91">
        <v>8</v>
      </c>
      <c r="C424" s="90" t="str">
        <f t="shared" ca="1" si="171"/>
        <v>Abdal</v>
      </c>
      <c r="D424" s="90">
        <f t="shared" ca="1" si="172"/>
        <v>126.34730538922156</v>
      </c>
      <c r="F424" s="85">
        <f t="shared" si="175"/>
        <v>28</v>
      </c>
      <c r="G424">
        <f t="shared" ca="1" si="173"/>
        <v>28</v>
      </c>
      <c r="H424">
        <f ca="1">VLOOKUP(C424,'20-Overs'!$B$9:$F$99,5,0)</f>
        <v>35</v>
      </c>
      <c r="J424">
        <f>COUNTA('Database - 20 Overs'!$G$3:$G$98)</f>
        <v>47</v>
      </c>
      <c r="L424">
        <f t="shared" ca="1" si="174"/>
        <v>21</v>
      </c>
    </row>
    <row r="425" spans="2:12" x14ac:dyDescent="0.2">
      <c r="B425" s="91">
        <v>9</v>
      </c>
      <c r="C425" s="90" t="str">
        <f t="shared" ca="1" si="171"/>
        <v>Danish</v>
      </c>
      <c r="D425" s="90">
        <f t="shared" ca="1" si="172"/>
        <v>124.80417754569191</v>
      </c>
      <c r="F425" s="85">
        <f t="shared" si="175"/>
        <v>27</v>
      </c>
      <c r="G425">
        <f t="shared" ca="1" si="173"/>
        <v>27</v>
      </c>
      <c r="H425">
        <f ca="1">VLOOKUP(C425,'20-Overs'!$B$9:$F$99,5,0)</f>
        <v>23</v>
      </c>
      <c r="J425">
        <f>COUNTA('Database - 20 Overs'!$G$3:$G$98)</f>
        <v>47</v>
      </c>
      <c r="L425">
        <f t="shared" ca="1" si="174"/>
        <v>13</v>
      </c>
    </row>
    <row r="426" spans="2:12" x14ac:dyDescent="0.2">
      <c r="B426" s="91">
        <v>10</v>
      </c>
      <c r="C426" s="90" t="str">
        <f t="shared" ca="1" si="171"/>
        <v>Asif</v>
      </c>
      <c r="D426" s="90">
        <f t="shared" ca="1" si="172"/>
        <v>123.80952380952381</v>
      </c>
      <c r="F426" s="85">
        <f t="shared" si="175"/>
        <v>26</v>
      </c>
      <c r="G426">
        <f t="shared" ca="1" si="173"/>
        <v>26</v>
      </c>
      <c r="H426">
        <f ca="1">VLOOKUP(C426,'20-Overs'!$B$9:$F$99,5,0)</f>
        <v>5</v>
      </c>
      <c r="J426">
        <f>COUNTA('Database - 20 Overs'!$G$3:$G$98)</f>
        <v>47</v>
      </c>
      <c r="L426">
        <f t="shared" ca="1" si="174"/>
        <v>3</v>
      </c>
    </row>
    <row r="427" spans="2:12" x14ac:dyDescent="0.2">
      <c r="B427" s="91">
        <v>11</v>
      </c>
      <c r="C427" s="90" t="str">
        <f t="shared" ca="1" si="171"/>
        <v>Bilal Mali</v>
      </c>
      <c r="D427" s="90">
        <f t="shared" ca="1" si="172"/>
        <v>122</v>
      </c>
      <c r="F427" s="85">
        <f t="shared" si="175"/>
        <v>25</v>
      </c>
      <c r="G427">
        <f t="shared" ca="1" si="173"/>
        <v>25</v>
      </c>
      <c r="H427">
        <f ca="1">VLOOKUP(C427,'20-Overs'!$B$9:$F$99,5,0)</f>
        <v>7</v>
      </c>
      <c r="J427">
        <f>COUNTA('Database - 20 Overs'!$G$3:$G$98)</f>
        <v>47</v>
      </c>
      <c r="L427">
        <f t="shared" ca="1" si="174"/>
        <v>4</v>
      </c>
    </row>
    <row r="428" spans="2:12" x14ac:dyDescent="0.2">
      <c r="B428" s="91">
        <v>12</v>
      </c>
      <c r="C428" s="90" t="str">
        <f t="shared" ca="1" si="171"/>
        <v>Muzzamil</v>
      </c>
      <c r="D428" s="90">
        <f t="shared" ca="1" si="172"/>
        <v>120.52980132450331</v>
      </c>
      <c r="F428" s="85">
        <f t="shared" si="175"/>
        <v>24</v>
      </c>
      <c r="G428">
        <f t="shared" ca="1" si="173"/>
        <v>24</v>
      </c>
      <c r="H428">
        <f ca="1">VLOOKUP(C428,'20-Overs'!$B$9:$F$99,5,0)</f>
        <v>13</v>
      </c>
      <c r="J428">
        <f>COUNTA('Database - 20 Overs'!$G$3:$G$98)</f>
        <v>47</v>
      </c>
      <c r="L428">
        <f t="shared" ca="1" si="174"/>
        <v>7</v>
      </c>
    </row>
    <row r="429" spans="2:12" x14ac:dyDescent="0.2">
      <c r="B429" s="91">
        <v>13</v>
      </c>
      <c r="C429" s="90" t="str">
        <f t="shared" ca="1" si="171"/>
        <v>Majid</v>
      </c>
      <c r="D429" s="90">
        <f t="shared" ca="1" si="172"/>
        <v>120.40816326530613</v>
      </c>
      <c r="F429" s="85">
        <f t="shared" si="175"/>
        <v>23</v>
      </c>
      <c r="G429">
        <f t="shared" ca="1" si="173"/>
        <v>23</v>
      </c>
      <c r="H429">
        <f ca="1">VLOOKUP(C429,'20-Overs'!$B$9:$F$99,5,0)</f>
        <v>34</v>
      </c>
      <c r="J429">
        <f>COUNTA('Database - 20 Overs'!$G$3:$G$98)</f>
        <v>47</v>
      </c>
      <c r="L429">
        <f t="shared" ca="1" si="174"/>
        <v>17</v>
      </c>
    </row>
    <row r="430" spans="2:12" x14ac:dyDescent="0.2">
      <c r="B430" s="91">
        <v>14</v>
      </c>
      <c r="C430" s="90" t="str">
        <f t="shared" ca="1" si="171"/>
        <v>Nehal</v>
      </c>
      <c r="D430" s="90">
        <f t="shared" ca="1" si="172"/>
        <v>115.28662420382165</v>
      </c>
      <c r="F430" s="85">
        <f t="shared" si="175"/>
        <v>22</v>
      </c>
      <c r="G430">
        <f t="shared" ca="1" si="173"/>
        <v>22</v>
      </c>
      <c r="H430">
        <f ca="1">VLOOKUP(C430,'20-Overs'!$B$9:$F$99,5,0)</f>
        <v>24</v>
      </c>
      <c r="J430">
        <f>COUNTA('Database - 20 Overs'!$G$3:$G$98)</f>
        <v>47</v>
      </c>
      <c r="L430">
        <f t="shared" ca="1" si="174"/>
        <v>11</v>
      </c>
    </row>
    <row r="431" spans="2:12" x14ac:dyDescent="0.2">
      <c r="B431" s="91">
        <v>15</v>
      </c>
      <c r="C431" s="90" t="str">
        <f t="shared" ca="1" si="171"/>
        <v>Shahmeer</v>
      </c>
      <c r="D431" s="90">
        <f t="shared" ca="1" si="172"/>
        <v>105.20446096654274</v>
      </c>
      <c r="F431" s="85">
        <f t="shared" si="175"/>
        <v>21</v>
      </c>
      <c r="G431">
        <f t="shared" ca="1" si="173"/>
        <v>21</v>
      </c>
      <c r="H431">
        <f ca="1">VLOOKUP(C431,'20-Overs'!$B$9:$F$99,5,0)</f>
        <v>16</v>
      </c>
      <c r="J431">
        <f>COUNTA('Database - 20 Overs'!$G$3:$G$98)</f>
        <v>47</v>
      </c>
      <c r="L431">
        <f t="shared" ca="1" si="174"/>
        <v>7</v>
      </c>
    </row>
    <row r="432" spans="2:12" x14ac:dyDescent="0.2">
      <c r="B432" s="91">
        <v>16</v>
      </c>
      <c r="C432" s="90" t="str">
        <f t="shared" ca="1" si="171"/>
        <v>Bilal Mulla</v>
      </c>
      <c r="D432" s="90">
        <f t="shared" ca="1" si="172"/>
        <v>102.22222222222221</v>
      </c>
      <c r="F432" s="85">
        <f t="shared" si="175"/>
        <v>20</v>
      </c>
      <c r="G432">
        <f t="shared" ca="1" si="173"/>
        <v>20</v>
      </c>
      <c r="H432">
        <f ca="1">VLOOKUP(C432,'20-Overs'!$B$9:$F$99,5,0)</f>
        <v>7</v>
      </c>
      <c r="J432">
        <f>COUNTA('Database - 20 Overs'!$G$3:$G$98)</f>
        <v>47</v>
      </c>
      <c r="L432">
        <f t="shared" ca="1" si="174"/>
        <v>3</v>
      </c>
    </row>
    <row r="433" spans="2:12" x14ac:dyDescent="0.2">
      <c r="B433" s="91">
        <v>17</v>
      </c>
      <c r="C433" s="90" t="str">
        <f t="shared" ca="1" si="171"/>
        <v>Hassaan</v>
      </c>
      <c r="D433" s="90">
        <f t="shared" ca="1" si="172"/>
        <v>100.6872852233677</v>
      </c>
      <c r="F433" s="85">
        <f t="shared" si="175"/>
        <v>19</v>
      </c>
      <c r="G433">
        <f t="shared" ca="1" si="173"/>
        <v>19</v>
      </c>
      <c r="H433">
        <f ca="1">VLOOKUP(C433,'20-Overs'!$B$9:$F$99,5,0)</f>
        <v>28</v>
      </c>
      <c r="J433">
        <f>COUNTA('Database - 20 Overs'!$G$3:$G$98)</f>
        <v>47</v>
      </c>
      <c r="L433">
        <f t="shared" ca="1" si="174"/>
        <v>11</v>
      </c>
    </row>
    <row r="434" spans="2:12" x14ac:dyDescent="0.2">
      <c r="B434" s="91">
        <v>18</v>
      </c>
      <c r="C434" s="90" t="str">
        <f t="shared" ca="1" si="171"/>
        <v>M.Bilal Shaikh</v>
      </c>
      <c r="D434" s="90">
        <f t="shared" ca="1" si="172"/>
        <v>100.28735632183907</v>
      </c>
      <c r="F434" s="85">
        <f t="shared" si="175"/>
        <v>18</v>
      </c>
      <c r="G434">
        <f t="shared" ca="1" si="173"/>
        <v>18</v>
      </c>
      <c r="H434">
        <f ca="1">VLOOKUP(C434,'20-Overs'!$B$9:$F$99,5,0)</f>
        <v>28</v>
      </c>
      <c r="J434">
        <f>COUNTA('Database - 20 Overs'!$G$3:$G$98)</f>
        <v>47</v>
      </c>
      <c r="L434">
        <f t="shared" ca="1" si="174"/>
        <v>11</v>
      </c>
    </row>
    <row r="435" spans="2:12" x14ac:dyDescent="0.2">
      <c r="B435" s="91">
        <v>19</v>
      </c>
      <c r="C435" s="90" t="str">
        <f t="shared" ca="1" si="171"/>
        <v>Taak</v>
      </c>
      <c r="D435" s="90">
        <f t="shared" ca="1" si="172"/>
        <v>100</v>
      </c>
      <c r="F435" s="85">
        <f t="shared" si="175"/>
        <v>17</v>
      </c>
      <c r="G435">
        <f t="shared" ca="1" si="173"/>
        <v>17</v>
      </c>
      <c r="H435">
        <f ca="1">VLOOKUP(C435,'20-Overs'!$B$9:$F$99,5,0)</f>
        <v>17</v>
      </c>
      <c r="J435">
        <f>COUNTA('Database - 20 Overs'!$G$3:$G$98)</f>
        <v>47</v>
      </c>
      <c r="L435">
        <f t="shared" ca="1" si="174"/>
        <v>6</v>
      </c>
    </row>
    <row r="436" spans="2:12" x14ac:dyDescent="0.2">
      <c r="B436" s="91">
        <v>20</v>
      </c>
      <c r="C436" s="90" t="str">
        <f t="shared" ca="1" si="171"/>
        <v>Asfand</v>
      </c>
      <c r="D436" s="90">
        <f t="shared" ca="1" si="172"/>
        <v>100</v>
      </c>
      <c r="F436" s="85">
        <f t="shared" si="175"/>
        <v>16</v>
      </c>
      <c r="G436">
        <f t="shared" ca="1" si="173"/>
        <v>17</v>
      </c>
      <c r="H436">
        <f ca="1">VLOOKUP(C436,'20-Overs'!$B$9:$F$99,5,0)</f>
        <v>2</v>
      </c>
      <c r="J436">
        <f>COUNTA('Database - 20 Overs'!$G$3:$G$98)</f>
        <v>47</v>
      </c>
      <c r="L436">
        <f t="shared" ca="1" si="174"/>
        <v>1</v>
      </c>
    </row>
    <row r="437" spans="2:12" x14ac:dyDescent="0.2">
      <c r="B437" s="91">
        <v>21</v>
      </c>
      <c r="C437" s="90" t="str">
        <f t="shared" ca="1" si="171"/>
        <v>Amir Khan</v>
      </c>
      <c r="D437" s="90">
        <f t="shared" ca="1" si="172"/>
        <v>100</v>
      </c>
      <c r="F437" s="85">
        <f t="shared" si="175"/>
        <v>15</v>
      </c>
      <c r="G437">
        <f t="shared" ca="1" si="173"/>
        <v>17</v>
      </c>
      <c r="H437">
        <f ca="1">VLOOKUP(C437,'20-Overs'!$B$9:$F$99,5,0)</f>
        <v>1</v>
      </c>
      <c r="J437">
        <f>COUNTA('Database - 20 Overs'!$G$3:$G$98)</f>
        <v>47</v>
      </c>
      <c r="L437">
        <f t="shared" ca="1" si="174"/>
        <v>0</v>
      </c>
    </row>
    <row r="438" spans="2:12" x14ac:dyDescent="0.2">
      <c r="B438" s="91">
        <v>22</v>
      </c>
      <c r="C438" s="90" t="str">
        <f t="shared" ca="1" si="171"/>
        <v>Mustafa</v>
      </c>
      <c r="D438" s="90">
        <f t="shared" ca="1" si="172"/>
        <v>90.909090909090907</v>
      </c>
      <c r="F438" s="85">
        <f t="shared" si="175"/>
        <v>14</v>
      </c>
      <c r="G438">
        <f t="shared" ca="1" si="173"/>
        <v>14</v>
      </c>
      <c r="H438">
        <f ca="1">VLOOKUP(C438,'20-Overs'!$B$9:$F$99,5,0)</f>
        <v>8</v>
      </c>
      <c r="J438">
        <f>COUNTA('Database - 20 Overs'!$G$3:$G$98)</f>
        <v>47</v>
      </c>
      <c r="L438">
        <f t="shared" ca="1" si="174"/>
        <v>2</v>
      </c>
    </row>
    <row r="439" spans="2:12" x14ac:dyDescent="0.2">
      <c r="B439" s="91">
        <v>23</v>
      </c>
      <c r="C439" s="90" t="str">
        <f t="shared" ca="1" si="171"/>
        <v>Imran</v>
      </c>
      <c r="D439" s="90">
        <f t="shared" ca="1" si="172"/>
        <v>90.291262135922338</v>
      </c>
      <c r="F439" s="85">
        <f t="shared" si="175"/>
        <v>13</v>
      </c>
      <c r="G439">
        <f t="shared" ca="1" si="173"/>
        <v>13</v>
      </c>
      <c r="H439">
        <f ca="1">VLOOKUP(C439,'20-Overs'!$B$9:$F$99,5,0)</f>
        <v>13</v>
      </c>
      <c r="J439">
        <f>COUNTA('Database - 20 Overs'!$G$3:$G$98)</f>
        <v>47</v>
      </c>
      <c r="L439">
        <f t="shared" ca="1" si="174"/>
        <v>4</v>
      </c>
    </row>
    <row r="440" spans="2:12" x14ac:dyDescent="0.2">
      <c r="B440" s="91">
        <v>24</v>
      </c>
      <c r="C440" s="90" t="str">
        <f t="shared" ca="1" si="171"/>
        <v>M. Patel</v>
      </c>
      <c r="D440" s="90">
        <f t="shared" ca="1" si="172"/>
        <v>85.714285714285708</v>
      </c>
      <c r="F440" s="85">
        <f t="shared" si="175"/>
        <v>12</v>
      </c>
      <c r="G440">
        <f t="shared" ca="1" si="173"/>
        <v>12</v>
      </c>
      <c r="H440">
        <f ca="1">VLOOKUP(C440,'20-Overs'!$B$9:$F$99,5,0)</f>
        <v>4</v>
      </c>
      <c r="J440">
        <f>COUNTA('Database - 20 Overs'!$G$3:$G$98)</f>
        <v>47</v>
      </c>
      <c r="L440">
        <f t="shared" ca="1" si="174"/>
        <v>1</v>
      </c>
    </row>
    <row r="441" spans="2:12" x14ac:dyDescent="0.2">
      <c r="B441" s="91">
        <v>25</v>
      </c>
      <c r="C441" s="90" t="str">
        <f t="shared" ca="1" si="171"/>
        <v>Zain</v>
      </c>
      <c r="D441" s="90">
        <f t="shared" ca="1" si="172"/>
        <v>85.326086956521735</v>
      </c>
      <c r="F441" s="85">
        <f t="shared" si="175"/>
        <v>11</v>
      </c>
      <c r="G441">
        <f t="shared" ca="1" si="173"/>
        <v>11</v>
      </c>
      <c r="H441">
        <f ca="1">VLOOKUP(C441,'20-Overs'!$B$9:$F$99,5,0)</f>
        <v>18</v>
      </c>
      <c r="J441">
        <f>COUNTA('Database - 20 Overs'!$G$3:$G$98)</f>
        <v>47</v>
      </c>
      <c r="L441">
        <f t="shared" ca="1" si="174"/>
        <v>4</v>
      </c>
    </row>
    <row r="442" spans="2:12" x14ac:dyDescent="0.2">
      <c r="B442" s="91">
        <v>26</v>
      </c>
      <c r="C442" s="90" t="str">
        <f t="shared" ca="1" si="171"/>
        <v>Rehman</v>
      </c>
      <c r="D442" s="90">
        <f t="shared" ca="1" si="172"/>
        <v>80.459770114942529</v>
      </c>
      <c r="F442" s="85">
        <f t="shared" si="175"/>
        <v>10</v>
      </c>
      <c r="G442">
        <f t="shared" ca="1" si="173"/>
        <v>10</v>
      </c>
      <c r="H442">
        <f ca="1">VLOOKUP(C442,'20-Overs'!$B$9:$F$99,5,0)</f>
        <v>13</v>
      </c>
      <c r="J442">
        <f>COUNTA('Database - 20 Overs'!$G$3:$G$98)</f>
        <v>47</v>
      </c>
      <c r="L442">
        <f t="shared" ca="1" si="174"/>
        <v>3</v>
      </c>
    </row>
    <row r="443" spans="2:12" x14ac:dyDescent="0.2">
      <c r="B443" s="91">
        <v>27</v>
      </c>
      <c r="C443" s="90" t="str">
        <f t="shared" ca="1" si="171"/>
        <v>Huzaifa</v>
      </c>
      <c r="D443" s="90">
        <f t="shared" ca="1" si="172"/>
        <v>78.431372549019613</v>
      </c>
      <c r="F443" s="85">
        <f t="shared" si="175"/>
        <v>9</v>
      </c>
      <c r="G443">
        <f t="shared" ca="1" si="173"/>
        <v>9</v>
      </c>
      <c r="H443">
        <f ca="1">VLOOKUP(C443,'20-Overs'!$B$9:$F$99,5,0)</f>
        <v>13</v>
      </c>
      <c r="J443">
        <f>COUNTA('Database - 20 Overs'!$G$3:$G$98)</f>
        <v>47</v>
      </c>
      <c r="L443">
        <f t="shared" ca="1" si="174"/>
        <v>2</v>
      </c>
    </row>
    <row r="444" spans="2:12" x14ac:dyDescent="0.2">
      <c r="B444" s="91">
        <v>28</v>
      </c>
      <c r="C444" s="90" t="str">
        <f t="shared" ca="1" si="171"/>
        <v>Naqi</v>
      </c>
      <c r="D444" s="90">
        <f t="shared" ca="1" si="172"/>
        <v>75</v>
      </c>
      <c r="F444" s="85">
        <f t="shared" si="175"/>
        <v>8</v>
      </c>
      <c r="G444">
        <f t="shared" ca="1" si="173"/>
        <v>8</v>
      </c>
      <c r="H444">
        <f ca="1">VLOOKUP(C444,'20-Overs'!$B$9:$F$99,5,0)</f>
        <v>4</v>
      </c>
      <c r="J444">
        <f>COUNTA('Database - 20 Overs'!$G$3:$G$98)</f>
        <v>47</v>
      </c>
      <c r="L444">
        <f t="shared" ca="1" si="174"/>
        <v>1</v>
      </c>
    </row>
    <row r="445" spans="2:12" x14ac:dyDescent="0.2">
      <c r="B445" s="91">
        <v>29</v>
      </c>
      <c r="C445" s="90" t="str">
        <f t="shared" ca="1" si="171"/>
        <v>Emaaz</v>
      </c>
      <c r="D445" s="90">
        <f t="shared" ca="1" si="172"/>
        <v>64.705882352941174</v>
      </c>
      <c r="F445" s="85">
        <f t="shared" si="175"/>
        <v>7</v>
      </c>
      <c r="G445">
        <f t="shared" ca="1" si="173"/>
        <v>7</v>
      </c>
      <c r="H445">
        <f ca="1">VLOOKUP(C445,'20-Overs'!$B$9:$F$99,5,0)</f>
        <v>3</v>
      </c>
      <c r="J445">
        <f>COUNTA('Database - 20 Overs'!$G$3:$G$98)</f>
        <v>47</v>
      </c>
      <c r="L445">
        <f t="shared" ca="1" si="174"/>
        <v>0</v>
      </c>
    </row>
    <row r="446" spans="2:12" x14ac:dyDescent="0.2">
      <c r="B446" s="91">
        <v>30</v>
      </c>
      <c r="C446" s="90" t="str">
        <f t="shared" ca="1" si="171"/>
        <v>Farooq</v>
      </c>
      <c r="D446" s="90">
        <f t="shared" ca="1" si="172"/>
        <v>63.636363636363633</v>
      </c>
      <c r="F446" s="85">
        <f t="shared" si="175"/>
        <v>6</v>
      </c>
      <c r="G446">
        <f t="shared" ca="1" si="173"/>
        <v>6</v>
      </c>
      <c r="H446">
        <f ca="1">VLOOKUP(C446,'20-Overs'!$B$9:$F$99,5,0)</f>
        <v>1</v>
      </c>
      <c r="J446">
        <f>COUNTA('Database - 20 Overs'!$G$3:$G$98)</f>
        <v>47</v>
      </c>
      <c r="L446">
        <f t="shared" ca="1" si="174"/>
        <v>0</v>
      </c>
    </row>
    <row r="447" spans="2:12" x14ac:dyDescent="0.2">
      <c r="B447" s="91">
        <v>31</v>
      </c>
      <c r="C447" s="90" t="str">
        <f t="shared" ca="1" si="171"/>
        <v>Talha</v>
      </c>
      <c r="D447" s="90">
        <f t="shared" ca="1" si="172"/>
        <v>50</v>
      </c>
      <c r="F447" s="85">
        <f t="shared" si="175"/>
        <v>5</v>
      </c>
      <c r="G447">
        <f t="shared" ca="1" si="173"/>
        <v>5</v>
      </c>
      <c r="H447">
        <f ca="1">VLOOKUP(C447,'20-Overs'!$B$9:$F$99,5,0)</f>
        <v>2</v>
      </c>
      <c r="J447">
        <f>COUNTA('Database - 20 Overs'!$G$3:$G$98)</f>
        <v>47</v>
      </c>
      <c r="L447">
        <f t="shared" ca="1" si="174"/>
        <v>0</v>
      </c>
    </row>
    <row r="448" spans="2:12" x14ac:dyDescent="0.2">
      <c r="B448" s="91">
        <v>32</v>
      </c>
      <c r="C448" s="90" t="str">
        <f t="shared" ca="1" si="171"/>
        <v>Noman</v>
      </c>
      <c r="D448" s="90">
        <f t="shared" ca="1" si="172"/>
        <v>50</v>
      </c>
      <c r="F448" s="85">
        <f t="shared" si="175"/>
        <v>4</v>
      </c>
      <c r="G448">
        <f t="shared" ca="1" si="173"/>
        <v>5</v>
      </c>
      <c r="H448">
        <f ca="1">VLOOKUP(C448,'20-Overs'!$B$9:$F$99,5,0)</f>
        <v>1</v>
      </c>
      <c r="J448">
        <f>COUNTA('Database - 20 Overs'!$G$3:$G$98)</f>
        <v>47</v>
      </c>
      <c r="L448">
        <f t="shared" ca="1" si="174"/>
        <v>0</v>
      </c>
    </row>
    <row r="449" spans="2:12" x14ac:dyDescent="0.2">
      <c r="B449" s="91">
        <v>33</v>
      </c>
      <c r="C449" s="90" t="str">
        <f t="shared" ca="1" si="171"/>
        <v>Zaem</v>
      </c>
      <c r="D449" s="90">
        <f t="shared" ca="1" si="172"/>
        <v>40</v>
      </c>
      <c r="F449" s="85">
        <f t="shared" si="175"/>
        <v>3</v>
      </c>
      <c r="G449">
        <f t="shared" ca="1" si="173"/>
        <v>3</v>
      </c>
      <c r="H449">
        <f ca="1">VLOOKUP(C449,'20-Overs'!$B$9:$F$99,5,0)</f>
        <v>2</v>
      </c>
      <c r="J449">
        <f>COUNTA('Database - 20 Overs'!$G$3:$G$98)</f>
        <v>47</v>
      </c>
      <c r="L449">
        <f t="shared" ca="1" si="174"/>
        <v>0</v>
      </c>
    </row>
    <row r="450" spans="2:12" x14ac:dyDescent="0.2">
      <c r="B450" s="91">
        <v>34</v>
      </c>
      <c r="C450" s="90" t="str">
        <f t="shared" ca="1" si="171"/>
        <v/>
      </c>
      <c r="D450" s="90" t="str">
        <f t="shared" ca="1" si="172"/>
        <v/>
      </c>
      <c r="F450" s="85">
        <f t="shared" si="175"/>
        <v>2</v>
      </c>
      <c r="G450">
        <f t="shared" ca="1" si="173"/>
        <v>2</v>
      </c>
      <c r="H450" t="e">
        <f ca="1">VLOOKUP(C450,'20-Overs'!$B$9:$F$99,5,0)</f>
        <v>#N/A</v>
      </c>
      <c r="J450">
        <f>COUNTA('Database - 20 Overs'!$G$3:$G$98)</f>
        <v>47</v>
      </c>
      <c r="L450" t="e">
        <f t="shared" ca="1" si="174"/>
        <v>#N/A</v>
      </c>
    </row>
    <row r="451" spans="2:12" x14ac:dyDescent="0.2">
      <c r="B451" s="91">
        <v>35</v>
      </c>
      <c r="C451" s="90" t="str">
        <f t="shared" ca="1" si="171"/>
        <v/>
      </c>
      <c r="D451" s="90" t="str">
        <f t="shared" ca="1" si="172"/>
        <v/>
      </c>
      <c r="F451" s="85">
        <f t="shared" si="175"/>
        <v>1</v>
      </c>
      <c r="G451">
        <f t="shared" ca="1" si="173"/>
        <v>2</v>
      </c>
      <c r="H451" t="e">
        <f ca="1">VLOOKUP(C451,'20-Overs'!$B$9:$F$99,5,0)</f>
        <v>#N/A</v>
      </c>
      <c r="J451">
        <f>COUNTA('Database - 20 Overs'!$G$3:$G$98)</f>
        <v>47</v>
      </c>
      <c r="L451" t="e">
        <f t="shared" ca="1" si="174"/>
        <v>#N/A</v>
      </c>
    </row>
    <row r="452" spans="2:12" x14ac:dyDescent="0.2">
      <c r="B452" s="91"/>
      <c r="C452" s="90"/>
      <c r="D452" s="90"/>
      <c r="F452" s="85"/>
    </row>
    <row r="453" spans="2:12" x14ac:dyDescent="0.2">
      <c r="B453" s="91"/>
      <c r="C453" s="90"/>
      <c r="D453" s="90"/>
      <c r="F453" s="85"/>
    </row>
    <row r="454" spans="2:12" x14ac:dyDescent="0.2">
      <c r="B454" s="91"/>
      <c r="C454" s="90"/>
      <c r="D454" s="90"/>
      <c r="F454" s="85"/>
    </row>
    <row r="455" spans="2:12" x14ac:dyDescent="0.2">
      <c r="B455" s="91"/>
      <c r="C455" s="90"/>
      <c r="D455" s="90"/>
      <c r="F455" s="85"/>
    </row>
    <row r="456" spans="2:12" ht="24.75" x14ac:dyDescent="0.2">
      <c r="B456" s="171" t="s">
        <v>23</v>
      </c>
      <c r="C456" s="171"/>
      <c r="D456" s="171"/>
      <c r="F456" s="85"/>
    </row>
    <row r="457" spans="2:12" x14ac:dyDescent="0.2">
      <c r="B457" s="92" t="s">
        <v>11</v>
      </c>
      <c r="C457" s="92" t="s">
        <v>148</v>
      </c>
      <c r="D457" s="92" t="s">
        <v>162</v>
      </c>
      <c r="E457" s="92"/>
      <c r="F457" s="92" t="s">
        <v>163</v>
      </c>
      <c r="G457" s="92" t="s">
        <v>164</v>
      </c>
      <c r="L457" s="92" t="s">
        <v>165</v>
      </c>
    </row>
    <row r="458" spans="2:12" x14ac:dyDescent="0.2">
      <c r="B458" s="91">
        <v>1</v>
      </c>
      <c r="C458" s="90" t="str">
        <f t="shared" ref="C458:D458" ca="1" si="176">K97</f>
        <v>Abdal</v>
      </c>
      <c r="D458" s="90">
        <f t="shared" ca="1" si="176"/>
        <v>4</v>
      </c>
      <c r="F458" s="85">
        <f>MAX(B458:B492)</f>
        <v>35</v>
      </c>
      <c r="G458">
        <f ca="1">IF(D458=D457,G457,F458)</f>
        <v>35</v>
      </c>
      <c r="L458">
        <f t="shared" ref="L458:L492" ca="1" si="177">(G458)*0</f>
        <v>0</v>
      </c>
    </row>
    <row r="459" spans="2:12" x14ac:dyDescent="0.2">
      <c r="B459" s="91">
        <v>2</v>
      </c>
      <c r="C459" s="90" t="str">
        <f t="shared" ref="C459:C492" ca="1" si="178">K98</f>
        <v>Sumair</v>
      </c>
      <c r="D459" s="90">
        <f t="shared" ref="D459:D492" ca="1" si="179">L98</f>
        <v>3</v>
      </c>
      <c r="F459" s="85">
        <f>F458-1</f>
        <v>34</v>
      </c>
      <c r="G459">
        <f t="shared" ref="G459:G492" ca="1" si="180">IF(D459=D458,G458,F459)</f>
        <v>34</v>
      </c>
      <c r="L459">
        <f t="shared" ca="1" si="177"/>
        <v>0</v>
      </c>
    </row>
    <row r="460" spans="2:12" x14ac:dyDescent="0.2">
      <c r="B460" s="91">
        <v>3</v>
      </c>
      <c r="C460" s="90" t="str">
        <f t="shared" ca="1" si="178"/>
        <v>Majid</v>
      </c>
      <c r="D460" s="90">
        <f t="shared" ca="1" si="179"/>
        <v>2</v>
      </c>
      <c r="F460" s="85">
        <f t="shared" ref="F460:F492" si="181">F459-1</f>
        <v>33</v>
      </c>
      <c r="G460">
        <f t="shared" ca="1" si="180"/>
        <v>33</v>
      </c>
      <c r="L460">
        <f t="shared" ca="1" si="177"/>
        <v>0</v>
      </c>
    </row>
    <row r="461" spans="2:12" x14ac:dyDescent="0.2">
      <c r="B461" s="91">
        <v>4</v>
      </c>
      <c r="C461" s="90" t="str">
        <f t="shared" ca="1" si="178"/>
        <v>Muzzamil</v>
      </c>
      <c r="D461" s="90">
        <f t="shared" ca="1" si="179"/>
        <v>2</v>
      </c>
      <c r="F461" s="85">
        <f t="shared" si="181"/>
        <v>32</v>
      </c>
      <c r="G461">
        <f t="shared" ca="1" si="180"/>
        <v>33</v>
      </c>
      <c r="L461">
        <f t="shared" ca="1" si="177"/>
        <v>0</v>
      </c>
    </row>
    <row r="462" spans="2:12" x14ac:dyDescent="0.2">
      <c r="B462" s="91">
        <v>5</v>
      </c>
      <c r="C462" s="90" t="str">
        <f t="shared" ca="1" si="178"/>
        <v>M.Bilal Shaikh</v>
      </c>
      <c r="D462" s="90">
        <f t="shared" ca="1" si="179"/>
        <v>1</v>
      </c>
      <c r="F462" s="85">
        <f t="shared" si="181"/>
        <v>31</v>
      </c>
      <c r="G462">
        <f t="shared" ca="1" si="180"/>
        <v>31</v>
      </c>
      <c r="L462">
        <f t="shared" ca="1" si="177"/>
        <v>0</v>
      </c>
    </row>
    <row r="463" spans="2:12" x14ac:dyDescent="0.2">
      <c r="B463" s="91">
        <v>6</v>
      </c>
      <c r="C463" s="90" t="str">
        <f t="shared" ca="1" si="178"/>
        <v>Shahmeer</v>
      </c>
      <c r="D463" s="90">
        <f t="shared" ca="1" si="179"/>
        <v>1</v>
      </c>
      <c r="F463" s="85">
        <f t="shared" si="181"/>
        <v>30</v>
      </c>
      <c r="G463">
        <f t="shared" ca="1" si="180"/>
        <v>31</v>
      </c>
      <c r="L463">
        <f t="shared" ca="1" si="177"/>
        <v>0</v>
      </c>
    </row>
    <row r="464" spans="2:12" x14ac:dyDescent="0.2">
      <c r="B464" s="91">
        <v>7</v>
      </c>
      <c r="C464" s="90" t="str">
        <f t="shared" ca="1" si="178"/>
        <v>Danish</v>
      </c>
      <c r="D464" s="90">
        <f t="shared" ca="1" si="179"/>
        <v>1</v>
      </c>
      <c r="F464" s="85">
        <f t="shared" si="181"/>
        <v>29</v>
      </c>
      <c r="G464">
        <f t="shared" ca="1" si="180"/>
        <v>31</v>
      </c>
      <c r="L464">
        <f t="shared" ca="1" si="177"/>
        <v>0</v>
      </c>
    </row>
    <row r="465" spans="2:12" x14ac:dyDescent="0.2">
      <c r="B465" s="91">
        <v>8</v>
      </c>
      <c r="C465" s="90" t="str">
        <f t="shared" ca="1" si="178"/>
        <v>Ahmed</v>
      </c>
      <c r="D465" s="90">
        <f t="shared" ca="1" si="179"/>
        <v>1</v>
      </c>
      <c r="F465" s="85">
        <f t="shared" si="181"/>
        <v>28</v>
      </c>
      <c r="G465">
        <f t="shared" ca="1" si="180"/>
        <v>31</v>
      </c>
      <c r="L465">
        <f t="shared" ca="1" si="177"/>
        <v>0</v>
      </c>
    </row>
    <row r="466" spans="2:12" x14ac:dyDescent="0.2">
      <c r="B466" s="91">
        <v>9</v>
      </c>
      <c r="C466" s="90" t="str">
        <f t="shared" ca="1" si="178"/>
        <v>Sherjeel</v>
      </c>
      <c r="D466" s="90">
        <f t="shared" ca="1" si="179"/>
        <v>1</v>
      </c>
      <c r="F466" s="85">
        <f t="shared" si="181"/>
        <v>27</v>
      </c>
      <c r="G466">
        <f t="shared" ca="1" si="180"/>
        <v>31</v>
      </c>
      <c r="L466">
        <f t="shared" ca="1" si="177"/>
        <v>0</v>
      </c>
    </row>
    <row r="467" spans="2:12" x14ac:dyDescent="0.2">
      <c r="B467" s="91">
        <v>10</v>
      </c>
      <c r="C467" s="90" t="str">
        <f t="shared" ca="1" si="178"/>
        <v/>
      </c>
      <c r="D467" s="90" t="str">
        <f t="shared" ca="1" si="179"/>
        <v/>
      </c>
      <c r="F467" s="85">
        <f t="shared" si="181"/>
        <v>26</v>
      </c>
      <c r="G467">
        <f t="shared" ca="1" si="180"/>
        <v>26</v>
      </c>
      <c r="L467">
        <f t="shared" ca="1" si="177"/>
        <v>0</v>
      </c>
    </row>
    <row r="468" spans="2:12" x14ac:dyDescent="0.2">
      <c r="B468" s="91">
        <v>11</v>
      </c>
      <c r="C468" s="90" t="str">
        <f t="shared" ca="1" si="178"/>
        <v/>
      </c>
      <c r="D468" s="90" t="str">
        <f t="shared" ca="1" si="179"/>
        <v/>
      </c>
      <c r="F468" s="85">
        <f t="shared" si="181"/>
        <v>25</v>
      </c>
      <c r="G468">
        <f t="shared" ca="1" si="180"/>
        <v>26</v>
      </c>
      <c r="L468">
        <f t="shared" ca="1" si="177"/>
        <v>0</v>
      </c>
    </row>
    <row r="469" spans="2:12" x14ac:dyDescent="0.2">
      <c r="B469" s="91">
        <v>12</v>
      </c>
      <c r="C469" s="90" t="str">
        <f t="shared" ca="1" si="178"/>
        <v/>
      </c>
      <c r="D469" s="90" t="str">
        <f t="shared" ca="1" si="179"/>
        <v/>
      </c>
      <c r="F469" s="85">
        <f t="shared" si="181"/>
        <v>24</v>
      </c>
      <c r="G469">
        <f t="shared" ca="1" si="180"/>
        <v>26</v>
      </c>
      <c r="L469">
        <f t="shared" ca="1" si="177"/>
        <v>0</v>
      </c>
    </row>
    <row r="470" spans="2:12" x14ac:dyDescent="0.2">
      <c r="B470" s="91">
        <v>13</v>
      </c>
      <c r="C470" s="90" t="str">
        <f t="shared" ca="1" si="178"/>
        <v/>
      </c>
      <c r="D470" s="90" t="str">
        <f t="shared" ca="1" si="179"/>
        <v/>
      </c>
      <c r="F470" s="85">
        <f t="shared" si="181"/>
        <v>23</v>
      </c>
      <c r="G470">
        <f t="shared" ca="1" si="180"/>
        <v>26</v>
      </c>
      <c r="L470">
        <f t="shared" ca="1" si="177"/>
        <v>0</v>
      </c>
    </row>
    <row r="471" spans="2:12" x14ac:dyDescent="0.2">
      <c r="B471" s="91">
        <v>14</v>
      </c>
      <c r="C471" s="90" t="str">
        <f t="shared" ca="1" si="178"/>
        <v/>
      </c>
      <c r="D471" s="90" t="str">
        <f t="shared" ca="1" si="179"/>
        <v/>
      </c>
      <c r="F471" s="85">
        <f t="shared" si="181"/>
        <v>22</v>
      </c>
      <c r="G471">
        <f t="shared" ca="1" si="180"/>
        <v>26</v>
      </c>
      <c r="L471">
        <f t="shared" ca="1" si="177"/>
        <v>0</v>
      </c>
    </row>
    <row r="472" spans="2:12" x14ac:dyDescent="0.2">
      <c r="B472" s="91">
        <v>15</v>
      </c>
      <c r="C472" s="90" t="str">
        <f t="shared" ca="1" si="178"/>
        <v/>
      </c>
      <c r="D472" s="90" t="str">
        <f t="shared" ca="1" si="179"/>
        <v/>
      </c>
      <c r="F472" s="85">
        <f t="shared" si="181"/>
        <v>21</v>
      </c>
      <c r="G472">
        <f t="shared" ca="1" si="180"/>
        <v>26</v>
      </c>
      <c r="L472">
        <f t="shared" ca="1" si="177"/>
        <v>0</v>
      </c>
    </row>
    <row r="473" spans="2:12" x14ac:dyDescent="0.2">
      <c r="B473" s="91">
        <v>16</v>
      </c>
      <c r="C473" s="90" t="str">
        <f t="shared" ca="1" si="178"/>
        <v/>
      </c>
      <c r="D473" s="90" t="str">
        <f t="shared" ca="1" si="179"/>
        <v/>
      </c>
      <c r="F473" s="85">
        <f t="shared" si="181"/>
        <v>20</v>
      </c>
      <c r="G473">
        <f t="shared" ca="1" si="180"/>
        <v>26</v>
      </c>
      <c r="L473">
        <f t="shared" ca="1" si="177"/>
        <v>0</v>
      </c>
    </row>
    <row r="474" spans="2:12" x14ac:dyDescent="0.2">
      <c r="B474" s="91">
        <v>17</v>
      </c>
      <c r="C474" s="90" t="str">
        <f t="shared" ca="1" si="178"/>
        <v/>
      </c>
      <c r="D474" s="90" t="str">
        <f t="shared" ca="1" si="179"/>
        <v/>
      </c>
      <c r="F474" s="85">
        <f t="shared" si="181"/>
        <v>19</v>
      </c>
      <c r="G474">
        <f t="shared" ca="1" si="180"/>
        <v>26</v>
      </c>
      <c r="L474">
        <f t="shared" ca="1" si="177"/>
        <v>0</v>
      </c>
    </row>
    <row r="475" spans="2:12" x14ac:dyDescent="0.2">
      <c r="B475" s="91">
        <v>18</v>
      </c>
      <c r="C475" s="90" t="str">
        <f t="shared" ca="1" si="178"/>
        <v/>
      </c>
      <c r="D475" s="90" t="str">
        <f t="shared" ca="1" si="179"/>
        <v/>
      </c>
      <c r="F475" s="85">
        <f t="shared" si="181"/>
        <v>18</v>
      </c>
      <c r="G475">
        <f t="shared" ca="1" si="180"/>
        <v>26</v>
      </c>
      <c r="L475">
        <f t="shared" ca="1" si="177"/>
        <v>0</v>
      </c>
    </row>
    <row r="476" spans="2:12" x14ac:dyDescent="0.2">
      <c r="B476" s="91">
        <v>19</v>
      </c>
      <c r="C476" s="90" t="str">
        <f t="shared" ca="1" si="178"/>
        <v/>
      </c>
      <c r="D476" s="90" t="str">
        <f t="shared" ca="1" si="179"/>
        <v/>
      </c>
      <c r="F476" s="85">
        <f t="shared" si="181"/>
        <v>17</v>
      </c>
      <c r="G476">
        <f t="shared" ca="1" si="180"/>
        <v>26</v>
      </c>
      <c r="L476">
        <f t="shared" ca="1" si="177"/>
        <v>0</v>
      </c>
    </row>
    <row r="477" spans="2:12" x14ac:dyDescent="0.2">
      <c r="B477" s="91">
        <v>20</v>
      </c>
      <c r="C477" s="90" t="str">
        <f t="shared" ca="1" si="178"/>
        <v/>
      </c>
      <c r="D477" s="90" t="str">
        <f t="shared" ca="1" si="179"/>
        <v/>
      </c>
      <c r="F477" s="85">
        <f t="shared" si="181"/>
        <v>16</v>
      </c>
      <c r="G477">
        <f t="shared" ca="1" si="180"/>
        <v>26</v>
      </c>
      <c r="L477">
        <f t="shared" ca="1" si="177"/>
        <v>0</v>
      </c>
    </row>
    <row r="478" spans="2:12" x14ac:dyDescent="0.2">
      <c r="B478" s="91">
        <v>21</v>
      </c>
      <c r="C478" s="90" t="str">
        <f t="shared" ca="1" si="178"/>
        <v/>
      </c>
      <c r="D478" s="90" t="str">
        <f t="shared" ca="1" si="179"/>
        <v/>
      </c>
      <c r="F478" s="85">
        <f t="shared" si="181"/>
        <v>15</v>
      </c>
      <c r="G478">
        <f t="shared" ca="1" si="180"/>
        <v>26</v>
      </c>
      <c r="L478">
        <f t="shared" ca="1" si="177"/>
        <v>0</v>
      </c>
    </row>
    <row r="479" spans="2:12" x14ac:dyDescent="0.2">
      <c r="B479" s="91">
        <v>22</v>
      </c>
      <c r="C479" s="90" t="str">
        <f t="shared" ca="1" si="178"/>
        <v/>
      </c>
      <c r="D479" s="90" t="str">
        <f t="shared" ca="1" si="179"/>
        <v/>
      </c>
      <c r="F479" s="85">
        <f t="shared" si="181"/>
        <v>14</v>
      </c>
      <c r="G479">
        <f t="shared" ca="1" si="180"/>
        <v>26</v>
      </c>
      <c r="L479">
        <f t="shared" ca="1" si="177"/>
        <v>0</v>
      </c>
    </row>
    <row r="480" spans="2:12" x14ac:dyDescent="0.2">
      <c r="B480" s="91">
        <v>23</v>
      </c>
      <c r="C480" s="90" t="str">
        <f t="shared" ca="1" si="178"/>
        <v/>
      </c>
      <c r="D480" s="90" t="str">
        <f t="shared" ca="1" si="179"/>
        <v/>
      </c>
      <c r="F480" s="85">
        <f t="shared" si="181"/>
        <v>13</v>
      </c>
      <c r="G480">
        <f t="shared" ca="1" si="180"/>
        <v>26</v>
      </c>
      <c r="L480">
        <f t="shared" ca="1" si="177"/>
        <v>0</v>
      </c>
    </row>
    <row r="481" spans="2:23" x14ac:dyDescent="0.2">
      <c r="B481" s="91">
        <v>24</v>
      </c>
      <c r="C481" s="90" t="str">
        <f t="shared" ca="1" si="178"/>
        <v/>
      </c>
      <c r="D481" s="90" t="str">
        <f t="shared" ca="1" si="179"/>
        <v/>
      </c>
      <c r="F481" s="85">
        <f t="shared" si="181"/>
        <v>12</v>
      </c>
      <c r="G481">
        <f t="shared" ca="1" si="180"/>
        <v>26</v>
      </c>
      <c r="L481">
        <f t="shared" ca="1" si="177"/>
        <v>0</v>
      </c>
    </row>
    <row r="482" spans="2:23" x14ac:dyDescent="0.2">
      <c r="B482" s="91">
        <v>25</v>
      </c>
      <c r="C482" s="90" t="str">
        <f t="shared" ca="1" si="178"/>
        <v/>
      </c>
      <c r="D482" s="90" t="str">
        <f t="shared" ca="1" si="179"/>
        <v/>
      </c>
      <c r="F482" s="85">
        <f t="shared" si="181"/>
        <v>11</v>
      </c>
      <c r="G482">
        <f t="shared" ca="1" si="180"/>
        <v>26</v>
      </c>
      <c r="L482">
        <f t="shared" ca="1" si="177"/>
        <v>0</v>
      </c>
    </row>
    <row r="483" spans="2:23" x14ac:dyDescent="0.2">
      <c r="B483" s="91">
        <v>26</v>
      </c>
      <c r="C483" s="90" t="str">
        <f t="shared" ca="1" si="178"/>
        <v/>
      </c>
      <c r="D483" s="90" t="str">
        <f t="shared" ca="1" si="179"/>
        <v/>
      </c>
      <c r="F483" s="85">
        <f t="shared" si="181"/>
        <v>10</v>
      </c>
      <c r="G483">
        <f t="shared" ca="1" si="180"/>
        <v>26</v>
      </c>
      <c r="L483">
        <f t="shared" ca="1" si="177"/>
        <v>0</v>
      </c>
    </row>
    <row r="484" spans="2:23" x14ac:dyDescent="0.2">
      <c r="B484" s="91">
        <v>27</v>
      </c>
      <c r="C484" s="90" t="str">
        <f t="shared" ca="1" si="178"/>
        <v/>
      </c>
      <c r="D484" s="90" t="str">
        <f t="shared" ca="1" si="179"/>
        <v/>
      </c>
      <c r="F484" s="85">
        <f t="shared" si="181"/>
        <v>9</v>
      </c>
      <c r="G484">
        <f t="shared" ca="1" si="180"/>
        <v>26</v>
      </c>
      <c r="L484">
        <f t="shared" ca="1" si="177"/>
        <v>0</v>
      </c>
    </row>
    <row r="485" spans="2:23" x14ac:dyDescent="0.2">
      <c r="B485" s="91">
        <v>28</v>
      </c>
      <c r="C485" s="90" t="str">
        <f t="shared" ca="1" si="178"/>
        <v/>
      </c>
      <c r="D485" s="90" t="str">
        <f t="shared" ca="1" si="179"/>
        <v/>
      </c>
      <c r="F485" s="85">
        <f t="shared" si="181"/>
        <v>8</v>
      </c>
      <c r="G485">
        <f t="shared" ca="1" si="180"/>
        <v>26</v>
      </c>
      <c r="L485">
        <f t="shared" ca="1" si="177"/>
        <v>0</v>
      </c>
    </row>
    <row r="486" spans="2:23" x14ac:dyDescent="0.2">
      <c r="B486" s="91">
        <v>29</v>
      </c>
      <c r="C486" s="90" t="str">
        <f t="shared" ca="1" si="178"/>
        <v/>
      </c>
      <c r="D486" s="90" t="str">
        <f t="shared" ca="1" si="179"/>
        <v/>
      </c>
      <c r="F486" s="85">
        <f t="shared" si="181"/>
        <v>7</v>
      </c>
      <c r="G486">
        <f t="shared" ca="1" si="180"/>
        <v>26</v>
      </c>
      <c r="L486">
        <f t="shared" ca="1" si="177"/>
        <v>0</v>
      </c>
    </row>
    <row r="487" spans="2:23" x14ac:dyDescent="0.2">
      <c r="B487" s="91">
        <v>30</v>
      </c>
      <c r="C487" s="90" t="str">
        <f t="shared" ca="1" si="178"/>
        <v/>
      </c>
      <c r="D487" s="90" t="str">
        <f t="shared" ca="1" si="179"/>
        <v/>
      </c>
      <c r="F487" s="85">
        <f t="shared" si="181"/>
        <v>6</v>
      </c>
      <c r="G487">
        <f t="shared" ca="1" si="180"/>
        <v>26</v>
      </c>
      <c r="L487">
        <f t="shared" ca="1" si="177"/>
        <v>0</v>
      </c>
    </row>
    <row r="488" spans="2:23" x14ac:dyDescent="0.2">
      <c r="B488" s="91">
        <v>31</v>
      </c>
      <c r="C488" s="90" t="str">
        <f t="shared" ca="1" si="178"/>
        <v/>
      </c>
      <c r="D488" s="90" t="str">
        <f t="shared" ca="1" si="179"/>
        <v/>
      </c>
      <c r="F488" s="85">
        <f t="shared" si="181"/>
        <v>5</v>
      </c>
      <c r="G488">
        <f t="shared" ca="1" si="180"/>
        <v>26</v>
      </c>
      <c r="L488">
        <f t="shared" ca="1" si="177"/>
        <v>0</v>
      </c>
    </row>
    <row r="489" spans="2:23" x14ac:dyDescent="0.2">
      <c r="B489" s="91">
        <v>32</v>
      </c>
      <c r="C489" s="90" t="str">
        <f t="shared" ca="1" si="178"/>
        <v/>
      </c>
      <c r="D489" s="90" t="str">
        <f t="shared" ca="1" si="179"/>
        <v/>
      </c>
      <c r="F489" s="85">
        <f t="shared" si="181"/>
        <v>4</v>
      </c>
      <c r="G489">
        <f t="shared" ca="1" si="180"/>
        <v>26</v>
      </c>
      <c r="L489">
        <f t="shared" ca="1" si="177"/>
        <v>0</v>
      </c>
    </row>
    <row r="490" spans="2:23" x14ac:dyDescent="0.2">
      <c r="B490" s="91">
        <v>33</v>
      </c>
      <c r="C490" s="90" t="str">
        <f t="shared" ca="1" si="178"/>
        <v/>
      </c>
      <c r="D490" s="90" t="str">
        <f t="shared" ca="1" si="179"/>
        <v/>
      </c>
      <c r="F490" s="85">
        <f t="shared" si="181"/>
        <v>3</v>
      </c>
      <c r="G490">
        <f t="shared" ca="1" si="180"/>
        <v>26</v>
      </c>
      <c r="L490">
        <f t="shared" ca="1" si="177"/>
        <v>0</v>
      </c>
    </row>
    <row r="491" spans="2:23" x14ac:dyDescent="0.2">
      <c r="B491" s="91">
        <v>34</v>
      </c>
      <c r="C491" s="90" t="str">
        <f t="shared" ca="1" si="178"/>
        <v/>
      </c>
      <c r="D491" s="90" t="str">
        <f t="shared" ca="1" si="179"/>
        <v/>
      </c>
      <c r="F491" s="85">
        <f t="shared" si="181"/>
        <v>2</v>
      </c>
      <c r="G491">
        <f t="shared" ca="1" si="180"/>
        <v>26</v>
      </c>
      <c r="L491">
        <f t="shared" ca="1" si="177"/>
        <v>0</v>
      </c>
    </row>
    <row r="492" spans="2:23" x14ac:dyDescent="0.2">
      <c r="B492" s="91">
        <v>35</v>
      </c>
      <c r="C492" s="90" t="str">
        <f t="shared" ca="1" si="178"/>
        <v/>
      </c>
      <c r="D492" s="90" t="str">
        <f t="shared" ca="1" si="179"/>
        <v/>
      </c>
      <c r="F492" s="85">
        <f t="shared" si="181"/>
        <v>1</v>
      </c>
      <c r="G492">
        <f t="shared" ca="1" si="180"/>
        <v>26</v>
      </c>
      <c r="L492">
        <f t="shared" ca="1" si="177"/>
        <v>0</v>
      </c>
    </row>
    <row r="493" spans="2:23" x14ac:dyDescent="0.2">
      <c r="C493" s="85"/>
      <c r="F493" s="85"/>
    </row>
    <row r="494" spans="2:23" ht="24.75" x14ac:dyDescent="0.2">
      <c r="B494" s="171" t="s">
        <v>15</v>
      </c>
      <c r="C494" s="171"/>
      <c r="D494" s="171"/>
      <c r="F494" s="85"/>
    </row>
    <row r="495" spans="2:23" x14ac:dyDescent="0.2">
      <c r="B495" s="92" t="s">
        <v>11</v>
      </c>
      <c r="C495" s="92" t="s">
        <v>148</v>
      </c>
      <c r="D495" s="92" t="s">
        <v>162</v>
      </c>
      <c r="E495" s="92"/>
      <c r="F495" s="92" t="s">
        <v>163</v>
      </c>
      <c r="G495" s="92" t="s">
        <v>164</v>
      </c>
      <c r="L495" s="92" t="s">
        <v>165</v>
      </c>
      <c r="O495"/>
      <c r="P495"/>
      <c r="Q495"/>
      <c r="R495"/>
      <c r="S495"/>
      <c r="T495"/>
      <c r="U495"/>
      <c r="V495"/>
      <c r="W495"/>
    </row>
    <row r="496" spans="2:23" x14ac:dyDescent="0.2">
      <c r="B496" s="91">
        <v>1</v>
      </c>
      <c r="C496" s="90" t="str">
        <f ca="1">K138</f>
        <v>Abdal</v>
      </c>
      <c r="D496" s="90">
        <f ca="1">L138</f>
        <v>86</v>
      </c>
      <c r="F496" s="85">
        <f>MAX(B496:B530)</f>
        <v>35</v>
      </c>
      <c r="G496">
        <f ca="1">IF(D496=D494,G494,F496)</f>
        <v>35</v>
      </c>
      <c r="L496">
        <f t="shared" ref="L496:L530" ca="1" si="182">(G496)*0</f>
        <v>0</v>
      </c>
    </row>
    <row r="497" spans="2:12" x14ac:dyDescent="0.2">
      <c r="B497" s="91">
        <v>2</v>
      </c>
      <c r="C497" s="90" t="str">
        <f t="shared" ref="C497:D497" ca="1" si="183">K139</f>
        <v>Majid</v>
      </c>
      <c r="D497" s="90">
        <f t="shared" ca="1" si="183"/>
        <v>53</v>
      </c>
      <c r="F497" s="85">
        <f>F496-1</f>
        <v>34</v>
      </c>
      <c r="G497">
        <f t="shared" ref="G497:G530" ca="1" si="184">IF(D497=D496,G496,F497)</f>
        <v>34</v>
      </c>
      <c r="L497">
        <f t="shared" ca="1" si="182"/>
        <v>0</v>
      </c>
    </row>
    <row r="498" spans="2:12" x14ac:dyDescent="0.2">
      <c r="B498" s="91">
        <v>3</v>
      </c>
      <c r="C498" s="90" t="str">
        <f t="shared" ref="C498:D498" ca="1" si="185">K140</f>
        <v>Danish</v>
      </c>
      <c r="D498" s="90">
        <f t="shared" ca="1" si="185"/>
        <v>46</v>
      </c>
      <c r="F498" s="85">
        <f t="shared" ref="F498:F530" si="186">F497-1</f>
        <v>33</v>
      </c>
      <c r="G498">
        <f t="shared" ca="1" si="184"/>
        <v>33</v>
      </c>
      <c r="L498">
        <f t="shared" ca="1" si="182"/>
        <v>0</v>
      </c>
    </row>
    <row r="499" spans="2:12" x14ac:dyDescent="0.2">
      <c r="B499" s="91">
        <v>4</v>
      </c>
      <c r="C499" s="90" t="str">
        <f t="shared" ref="C499:D499" ca="1" si="187">K141</f>
        <v>Sumair</v>
      </c>
      <c r="D499" s="90">
        <f t="shared" ca="1" si="187"/>
        <v>44</v>
      </c>
      <c r="F499" s="85">
        <f t="shared" si="186"/>
        <v>32</v>
      </c>
      <c r="G499">
        <f t="shared" ca="1" si="184"/>
        <v>32</v>
      </c>
      <c r="L499">
        <f t="shared" ca="1" si="182"/>
        <v>0</v>
      </c>
    </row>
    <row r="500" spans="2:12" x14ac:dyDescent="0.2">
      <c r="B500" s="91">
        <v>5</v>
      </c>
      <c r="C500" s="90" t="str">
        <f t="shared" ref="C500:D500" ca="1" si="188">K142</f>
        <v>Sufyan</v>
      </c>
      <c r="D500" s="90">
        <f t="shared" ca="1" si="188"/>
        <v>42</v>
      </c>
      <c r="F500" s="85">
        <f t="shared" si="186"/>
        <v>31</v>
      </c>
      <c r="G500">
        <f t="shared" ca="1" si="184"/>
        <v>31</v>
      </c>
      <c r="L500">
        <f t="shared" ca="1" si="182"/>
        <v>0</v>
      </c>
    </row>
    <row r="501" spans="2:12" x14ac:dyDescent="0.2">
      <c r="B501" s="91">
        <v>6</v>
      </c>
      <c r="C501" s="90" t="str">
        <f t="shared" ref="C501:D501" ca="1" si="189">K143</f>
        <v>M.Bilal Shaikh</v>
      </c>
      <c r="D501" s="90">
        <f t="shared" ca="1" si="189"/>
        <v>34</v>
      </c>
      <c r="F501" s="85">
        <f t="shared" si="186"/>
        <v>30</v>
      </c>
      <c r="G501">
        <f t="shared" ca="1" si="184"/>
        <v>30</v>
      </c>
      <c r="L501">
        <f t="shared" ca="1" si="182"/>
        <v>0</v>
      </c>
    </row>
    <row r="502" spans="2:12" x14ac:dyDescent="0.2">
      <c r="B502" s="91">
        <v>7</v>
      </c>
      <c r="C502" s="90" t="str">
        <f t="shared" ref="C502:D502" ca="1" si="190">K144</f>
        <v>Hassaan</v>
      </c>
      <c r="D502" s="90">
        <f t="shared" ca="1" si="190"/>
        <v>32</v>
      </c>
      <c r="F502" s="85">
        <f t="shared" si="186"/>
        <v>29</v>
      </c>
      <c r="G502">
        <f t="shared" ca="1" si="184"/>
        <v>29</v>
      </c>
      <c r="L502">
        <f t="shared" ca="1" si="182"/>
        <v>0</v>
      </c>
    </row>
    <row r="503" spans="2:12" x14ac:dyDescent="0.2">
      <c r="B503" s="91">
        <v>8</v>
      </c>
      <c r="C503" s="90" t="str">
        <f t="shared" ref="C503:D503" ca="1" si="191">K145</f>
        <v>Shahmeer</v>
      </c>
      <c r="D503" s="90">
        <f t="shared" ca="1" si="191"/>
        <v>28</v>
      </c>
      <c r="F503" s="85">
        <f t="shared" si="186"/>
        <v>28</v>
      </c>
      <c r="G503">
        <f t="shared" ca="1" si="184"/>
        <v>28</v>
      </c>
      <c r="L503">
        <f t="shared" ca="1" si="182"/>
        <v>0</v>
      </c>
    </row>
    <row r="504" spans="2:12" x14ac:dyDescent="0.2">
      <c r="B504" s="91">
        <v>9</v>
      </c>
      <c r="C504" s="90" t="str">
        <f t="shared" ref="C504:D504" ca="1" si="192">K146</f>
        <v>Muzzamil</v>
      </c>
      <c r="D504" s="90">
        <f t="shared" ca="1" si="192"/>
        <v>26</v>
      </c>
      <c r="F504" s="85">
        <f t="shared" si="186"/>
        <v>27</v>
      </c>
      <c r="G504">
        <f t="shared" ca="1" si="184"/>
        <v>27</v>
      </c>
      <c r="L504">
        <f t="shared" ca="1" si="182"/>
        <v>0</v>
      </c>
    </row>
    <row r="505" spans="2:12" x14ac:dyDescent="0.2">
      <c r="B505" s="91">
        <v>10</v>
      </c>
      <c r="C505" s="90" t="str">
        <f t="shared" ref="C505:D505" ca="1" si="193">K147</f>
        <v>Ahmed</v>
      </c>
      <c r="D505" s="90">
        <f t="shared" ca="1" si="193"/>
        <v>25</v>
      </c>
      <c r="F505" s="85">
        <f t="shared" si="186"/>
        <v>26</v>
      </c>
      <c r="G505">
        <f t="shared" ca="1" si="184"/>
        <v>26</v>
      </c>
      <c r="L505">
        <f t="shared" ca="1" si="182"/>
        <v>0</v>
      </c>
    </row>
    <row r="506" spans="2:12" x14ac:dyDescent="0.2">
      <c r="B506" s="91">
        <v>11</v>
      </c>
      <c r="C506" s="90" t="str">
        <f t="shared" ref="C506:D506" ca="1" si="194">K148</f>
        <v>Numair</v>
      </c>
      <c r="D506" s="90">
        <f t="shared" ca="1" si="194"/>
        <v>18</v>
      </c>
      <c r="F506" s="85">
        <f t="shared" si="186"/>
        <v>25</v>
      </c>
      <c r="G506">
        <f t="shared" ca="1" si="184"/>
        <v>25</v>
      </c>
      <c r="L506">
        <f t="shared" ca="1" si="182"/>
        <v>0</v>
      </c>
    </row>
    <row r="507" spans="2:12" x14ac:dyDescent="0.2">
      <c r="B507" s="91">
        <v>12</v>
      </c>
      <c r="C507" s="90" t="str">
        <f t="shared" ref="C507:D507" ca="1" si="195">K149</f>
        <v>Taak</v>
      </c>
      <c r="D507" s="90">
        <f t="shared" ca="1" si="195"/>
        <v>15</v>
      </c>
      <c r="F507" s="85">
        <f t="shared" si="186"/>
        <v>24</v>
      </c>
      <c r="G507">
        <f t="shared" ca="1" si="184"/>
        <v>24</v>
      </c>
      <c r="L507">
        <f t="shared" ca="1" si="182"/>
        <v>0</v>
      </c>
    </row>
    <row r="508" spans="2:12" x14ac:dyDescent="0.2">
      <c r="B508" s="91">
        <v>13</v>
      </c>
      <c r="C508" s="90" t="str">
        <f t="shared" ref="C508:D508" ca="1" si="196">K150</f>
        <v>Sherjeel</v>
      </c>
      <c r="D508" s="90">
        <f t="shared" ca="1" si="196"/>
        <v>15</v>
      </c>
      <c r="F508" s="85">
        <f t="shared" si="186"/>
        <v>23</v>
      </c>
      <c r="G508">
        <f t="shared" ca="1" si="184"/>
        <v>24</v>
      </c>
      <c r="L508">
        <f t="shared" ca="1" si="182"/>
        <v>0</v>
      </c>
    </row>
    <row r="509" spans="2:12" x14ac:dyDescent="0.2">
      <c r="B509" s="91">
        <v>14</v>
      </c>
      <c r="C509" s="90" t="str">
        <f t="shared" ref="C509:D509" ca="1" si="197">K151</f>
        <v>Nehal</v>
      </c>
      <c r="D509" s="90">
        <f t="shared" ca="1" si="197"/>
        <v>10</v>
      </c>
      <c r="F509" s="85">
        <f t="shared" si="186"/>
        <v>22</v>
      </c>
      <c r="G509">
        <f t="shared" ca="1" si="184"/>
        <v>22</v>
      </c>
      <c r="L509">
        <f t="shared" ca="1" si="182"/>
        <v>0</v>
      </c>
    </row>
    <row r="510" spans="2:12" x14ac:dyDescent="0.2">
      <c r="B510" s="91">
        <v>15</v>
      </c>
      <c r="C510" s="90" t="str">
        <f t="shared" ref="C510:D510" ca="1" si="198">K152</f>
        <v>Zain</v>
      </c>
      <c r="D510" s="90">
        <f t="shared" ca="1" si="198"/>
        <v>10</v>
      </c>
      <c r="F510" s="85">
        <f t="shared" si="186"/>
        <v>21</v>
      </c>
      <c r="G510">
        <f t="shared" ca="1" si="184"/>
        <v>22</v>
      </c>
      <c r="L510">
        <f t="shared" ca="1" si="182"/>
        <v>0</v>
      </c>
    </row>
    <row r="511" spans="2:12" x14ac:dyDescent="0.2">
      <c r="B511" s="91">
        <v>16</v>
      </c>
      <c r="C511" s="90" t="str">
        <f t="shared" ref="C511:D511" ca="1" si="199">K153</f>
        <v>Imran</v>
      </c>
      <c r="D511" s="90">
        <f t="shared" ca="1" si="199"/>
        <v>7</v>
      </c>
      <c r="F511" s="85">
        <f t="shared" si="186"/>
        <v>20</v>
      </c>
      <c r="G511">
        <f t="shared" ca="1" si="184"/>
        <v>20</v>
      </c>
      <c r="L511">
        <f t="shared" ca="1" si="182"/>
        <v>0</v>
      </c>
    </row>
    <row r="512" spans="2:12" x14ac:dyDescent="0.2">
      <c r="B512" s="91">
        <v>17</v>
      </c>
      <c r="C512" s="90" t="str">
        <f t="shared" ref="C512:D512" ca="1" si="200">K154</f>
        <v>Sameer</v>
      </c>
      <c r="D512" s="90">
        <f t="shared" ca="1" si="200"/>
        <v>5</v>
      </c>
      <c r="F512" s="85">
        <f t="shared" si="186"/>
        <v>19</v>
      </c>
      <c r="G512">
        <f t="shared" ca="1" si="184"/>
        <v>19</v>
      </c>
      <c r="L512">
        <f t="shared" ca="1" si="182"/>
        <v>0</v>
      </c>
    </row>
    <row r="513" spans="2:12" x14ac:dyDescent="0.2">
      <c r="B513" s="91">
        <v>18</v>
      </c>
      <c r="C513" s="90" t="str">
        <f t="shared" ref="C513:D513" ca="1" si="201">K155</f>
        <v>Bilal Mali</v>
      </c>
      <c r="D513" s="90">
        <f t="shared" ca="1" si="201"/>
        <v>5</v>
      </c>
      <c r="F513" s="85">
        <f t="shared" si="186"/>
        <v>18</v>
      </c>
      <c r="G513">
        <f t="shared" ca="1" si="184"/>
        <v>19</v>
      </c>
      <c r="L513">
        <f t="shared" ca="1" si="182"/>
        <v>0</v>
      </c>
    </row>
    <row r="514" spans="2:12" x14ac:dyDescent="0.2">
      <c r="B514" s="91">
        <v>19</v>
      </c>
      <c r="C514" s="90" t="str">
        <f t="shared" ref="C514:D514" ca="1" si="202">K156</f>
        <v>Huzaifa</v>
      </c>
      <c r="D514" s="90">
        <f t="shared" ca="1" si="202"/>
        <v>4</v>
      </c>
      <c r="F514" s="85">
        <f t="shared" si="186"/>
        <v>17</v>
      </c>
      <c r="G514">
        <f t="shared" ca="1" si="184"/>
        <v>17</v>
      </c>
      <c r="L514">
        <f t="shared" ca="1" si="182"/>
        <v>0</v>
      </c>
    </row>
    <row r="515" spans="2:12" x14ac:dyDescent="0.2">
      <c r="B515" s="91">
        <v>20</v>
      </c>
      <c r="C515" s="90" t="str">
        <f t="shared" ref="C515:D515" ca="1" si="203">K157</f>
        <v>Mustafa</v>
      </c>
      <c r="D515" s="90">
        <f t="shared" ca="1" si="203"/>
        <v>4</v>
      </c>
      <c r="F515" s="85">
        <f t="shared" si="186"/>
        <v>16</v>
      </c>
      <c r="G515">
        <f t="shared" ca="1" si="184"/>
        <v>17</v>
      </c>
      <c r="L515">
        <f t="shared" ca="1" si="182"/>
        <v>0</v>
      </c>
    </row>
    <row r="516" spans="2:12" x14ac:dyDescent="0.2">
      <c r="B516" s="91">
        <v>21</v>
      </c>
      <c r="C516" s="90" t="str">
        <f t="shared" ref="C516:D516" ca="1" si="204">K158</f>
        <v>Asif</v>
      </c>
      <c r="D516" s="90">
        <f t="shared" ca="1" si="204"/>
        <v>3</v>
      </c>
      <c r="F516" s="85">
        <f t="shared" si="186"/>
        <v>15</v>
      </c>
      <c r="G516">
        <f t="shared" ca="1" si="184"/>
        <v>15</v>
      </c>
      <c r="L516">
        <f t="shared" ca="1" si="182"/>
        <v>0</v>
      </c>
    </row>
    <row r="517" spans="2:12" x14ac:dyDescent="0.2">
      <c r="B517" s="91">
        <v>22</v>
      </c>
      <c r="C517" s="90" t="str">
        <f t="shared" ref="C517:D517" ca="1" si="205">K159</f>
        <v>Bilal Mulla</v>
      </c>
      <c r="D517" s="90">
        <f t="shared" ca="1" si="205"/>
        <v>3</v>
      </c>
      <c r="F517" s="85">
        <f t="shared" si="186"/>
        <v>14</v>
      </c>
      <c r="G517">
        <f t="shared" ca="1" si="184"/>
        <v>15</v>
      </c>
      <c r="L517">
        <f t="shared" ca="1" si="182"/>
        <v>0</v>
      </c>
    </row>
    <row r="518" spans="2:12" x14ac:dyDescent="0.2">
      <c r="B518" s="91">
        <v>23</v>
      </c>
      <c r="C518" s="90" t="str">
        <f t="shared" ref="C518:D518" ca="1" si="206">K160</f>
        <v>Junaid</v>
      </c>
      <c r="D518" s="90">
        <f t="shared" ca="1" si="206"/>
        <v>3</v>
      </c>
      <c r="F518" s="85">
        <f t="shared" si="186"/>
        <v>13</v>
      </c>
      <c r="G518">
        <f t="shared" ca="1" si="184"/>
        <v>15</v>
      </c>
      <c r="L518">
        <f t="shared" ca="1" si="182"/>
        <v>0</v>
      </c>
    </row>
    <row r="519" spans="2:12" x14ac:dyDescent="0.2">
      <c r="B519" s="91">
        <v>24</v>
      </c>
      <c r="C519" s="90" t="str">
        <f t="shared" ref="C519:D519" ca="1" si="207">K161</f>
        <v>Asfand</v>
      </c>
      <c r="D519" s="90">
        <f t="shared" ca="1" si="207"/>
        <v>2</v>
      </c>
      <c r="F519" s="85">
        <f t="shared" si="186"/>
        <v>12</v>
      </c>
      <c r="G519">
        <f t="shared" ca="1" si="184"/>
        <v>12</v>
      </c>
      <c r="L519">
        <f t="shared" ca="1" si="182"/>
        <v>0</v>
      </c>
    </row>
    <row r="520" spans="2:12" x14ac:dyDescent="0.2">
      <c r="B520" s="91">
        <v>25</v>
      </c>
      <c r="C520" s="90" t="str">
        <f t="shared" ref="C520:D520" ca="1" si="208">K162</f>
        <v>Naqi</v>
      </c>
      <c r="D520" s="90">
        <f t="shared" ca="1" si="208"/>
        <v>2</v>
      </c>
      <c r="F520" s="85">
        <f t="shared" si="186"/>
        <v>11</v>
      </c>
      <c r="G520">
        <f t="shared" ca="1" si="184"/>
        <v>12</v>
      </c>
      <c r="L520">
        <f t="shared" ca="1" si="182"/>
        <v>0</v>
      </c>
    </row>
    <row r="521" spans="2:12" x14ac:dyDescent="0.2">
      <c r="B521" s="91">
        <v>26</v>
      </c>
      <c r="C521" s="90" t="str">
        <f t="shared" ref="C521:D521" ca="1" si="209">K163</f>
        <v>M. Patel</v>
      </c>
      <c r="D521" s="90">
        <f t="shared" ca="1" si="209"/>
        <v>1</v>
      </c>
      <c r="F521" s="85">
        <f t="shared" si="186"/>
        <v>10</v>
      </c>
      <c r="G521">
        <f t="shared" ca="1" si="184"/>
        <v>10</v>
      </c>
      <c r="L521">
        <f t="shared" ca="1" si="182"/>
        <v>0</v>
      </c>
    </row>
    <row r="522" spans="2:12" x14ac:dyDescent="0.2">
      <c r="B522" s="91">
        <v>27</v>
      </c>
      <c r="C522" s="90" t="str">
        <f t="shared" ref="C522:D522" ca="1" si="210">K164</f>
        <v>Amir Khan</v>
      </c>
      <c r="D522" s="90">
        <f t="shared" ca="1" si="210"/>
        <v>1</v>
      </c>
      <c r="F522" s="85">
        <f t="shared" si="186"/>
        <v>9</v>
      </c>
      <c r="G522">
        <f t="shared" ca="1" si="184"/>
        <v>10</v>
      </c>
      <c r="L522">
        <f t="shared" ca="1" si="182"/>
        <v>0</v>
      </c>
    </row>
    <row r="523" spans="2:12" x14ac:dyDescent="0.2">
      <c r="B523" s="91">
        <v>28</v>
      </c>
      <c r="C523" s="90" t="str">
        <f t="shared" ref="C523:D523" ca="1" si="211">K165</f>
        <v/>
      </c>
      <c r="D523" s="90" t="str">
        <f t="shared" ca="1" si="211"/>
        <v/>
      </c>
      <c r="F523" s="85">
        <f t="shared" si="186"/>
        <v>8</v>
      </c>
      <c r="G523">
        <f t="shared" ca="1" si="184"/>
        <v>8</v>
      </c>
      <c r="L523">
        <f t="shared" ca="1" si="182"/>
        <v>0</v>
      </c>
    </row>
    <row r="524" spans="2:12" x14ac:dyDescent="0.2">
      <c r="B524" s="91">
        <v>29</v>
      </c>
      <c r="C524" s="90" t="str">
        <f t="shared" ref="C524:D524" ca="1" si="212">K166</f>
        <v/>
      </c>
      <c r="D524" s="90" t="str">
        <f t="shared" ca="1" si="212"/>
        <v/>
      </c>
      <c r="F524" s="85">
        <f t="shared" si="186"/>
        <v>7</v>
      </c>
      <c r="G524">
        <f t="shared" ca="1" si="184"/>
        <v>8</v>
      </c>
      <c r="L524">
        <f t="shared" ca="1" si="182"/>
        <v>0</v>
      </c>
    </row>
    <row r="525" spans="2:12" x14ac:dyDescent="0.2">
      <c r="B525" s="91">
        <v>30</v>
      </c>
      <c r="C525" s="90" t="str">
        <f t="shared" ref="C525:D525" ca="1" si="213">K167</f>
        <v/>
      </c>
      <c r="D525" s="90" t="str">
        <f t="shared" ca="1" si="213"/>
        <v/>
      </c>
      <c r="F525" s="85">
        <f t="shared" si="186"/>
        <v>6</v>
      </c>
      <c r="G525">
        <f t="shared" ca="1" si="184"/>
        <v>8</v>
      </c>
      <c r="L525">
        <f t="shared" ca="1" si="182"/>
        <v>0</v>
      </c>
    </row>
    <row r="526" spans="2:12" x14ac:dyDescent="0.2">
      <c r="B526" s="91">
        <v>31</v>
      </c>
      <c r="C526" s="90" t="str">
        <f t="shared" ref="C526:D526" ca="1" si="214">K168</f>
        <v/>
      </c>
      <c r="D526" s="90" t="str">
        <f t="shared" ca="1" si="214"/>
        <v/>
      </c>
      <c r="F526" s="85">
        <f t="shared" si="186"/>
        <v>5</v>
      </c>
      <c r="G526">
        <f t="shared" ca="1" si="184"/>
        <v>8</v>
      </c>
      <c r="L526">
        <f t="shared" ca="1" si="182"/>
        <v>0</v>
      </c>
    </row>
    <row r="527" spans="2:12" x14ac:dyDescent="0.2">
      <c r="B527" s="91">
        <v>32</v>
      </c>
      <c r="C527" s="90" t="str">
        <f t="shared" ref="C527:D527" ca="1" si="215">K169</f>
        <v/>
      </c>
      <c r="D527" s="90" t="str">
        <f t="shared" ca="1" si="215"/>
        <v/>
      </c>
      <c r="F527" s="85">
        <f t="shared" si="186"/>
        <v>4</v>
      </c>
      <c r="G527">
        <f t="shared" ca="1" si="184"/>
        <v>8</v>
      </c>
      <c r="L527">
        <f t="shared" ca="1" si="182"/>
        <v>0</v>
      </c>
    </row>
    <row r="528" spans="2:12" x14ac:dyDescent="0.2">
      <c r="B528" s="91">
        <v>33</v>
      </c>
      <c r="C528" s="90" t="str">
        <f t="shared" ref="C528:D528" ca="1" si="216">K170</f>
        <v/>
      </c>
      <c r="D528" s="90" t="str">
        <f t="shared" ca="1" si="216"/>
        <v/>
      </c>
      <c r="F528" s="85">
        <f t="shared" si="186"/>
        <v>3</v>
      </c>
      <c r="G528">
        <f t="shared" ca="1" si="184"/>
        <v>8</v>
      </c>
      <c r="L528">
        <f t="shared" ca="1" si="182"/>
        <v>0</v>
      </c>
    </row>
    <row r="529" spans="2:12" x14ac:dyDescent="0.2">
      <c r="B529" s="91">
        <v>34</v>
      </c>
      <c r="C529" s="90" t="str">
        <f t="shared" ref="C529:D529" ca="1" si="217">K171</f>
        <v/>
      </c>
      <c r="D529" s="90" t="str">
        <f t="shared" ca="1" si="217"/>
        <v/>
      </c>
      <c r="F529" s="85">
        <f t="shared" si="186"/>
        <v>2</v>
      </c>
      <c r="G529">
        <f t="shared" ca="1" si="184"/>
        <v>8</v>
      </c>
      <c r="L529">
        <f t="shared" ca="1" si="182"/>
        <v>0</v>
      </c>
    </row>
    <row r="530" spans="2:12" x14ac:dyDescent="0.2">
      <c r="B530" s="91">
        <v>35</v>
      </c>
      <c r="C530" s="90" t="str">
        <f t="shared" ref="C530:D530" ca="1" si="218">K172</f>
        <v/>
      </c>
      <c r="D530" s="90" t="str">
        <f t="shared" ca="1" si="218"/>
        <v/>
      </c>
      <c r="F530" s="85">
        <f t="shared" si="186"/>
        <v>1</v>
      </c>
      <c r="G530">
        <f t="shared" ca="1" si="184"/>
        <v>8</v>
      </c>
      <c r="L530">
        <f t="shared" ca="1" si="182"/>
        <v>0</v>
      </c>
    </row>
  </sheetData>
  <sortState xmlns:xlrd2="http://schemas.microsoft.com/office/spreadsheetml/2017/richdata2" ref="G14:H48">
    <sortCondition descending="1" ref="H14:H48"/>
  </sortState>
  <mergeCells count="19">
    <mergeCell ref="B375:D375"/>
    <mergeCell ref="B415:D415"/>
    <mergeCell ref="B456:D456"/>
    <mergeCell ref="B494:D494"/>
    <mergeCell ref="B178:D178"/>
    <mergeCell ref="B220:D220"/>
    <mergeCell ref="B259:D259"/>
    <mergeCell ref="B297:D297"/>
    <mergeCell ref="B337:D337"/>
    <mergeCell ref="B55:D55"/>
    <mergeCell ref="F55:H55"/>
    <mergeCell ref="F11:H11"/>
    <mergeCell ref="J137:L137"/>
    <mergeCell ref="J55:L55"/>
    <mergeCell ref="B137:D137"/>
    <mergeCell ref="F137:H137"/>
    <mergeCell ref="B96:D96"/>
    <mergeCell ref="J96:L96"/>
    <mergeCell ref="F96:H9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250B-F458-4877-878D-ED70B973AE7C}">
  <dimension ref="A1:O346"/>
  <sheetViews>
    <sheetView showGridLines="0" topLeftCell="A128" zoomScale="85" zoomScaleNormal="85" workbookViewId="0">
      <selection activeCell="B136" sqref="B136"/>
    </sheetView>
  </sheetViews>
  <sheetFormatPr defaultRowHeight="12.75" x14ac:dyDescent="0.2"/>
  <cols>
    <col min="1" max="1" width="0.85546875" customWidth="1"/>
    <col min="2" max="4" width="23.85546875" customWidth="1"/>
    <col min="5" max="5" width="0.85546875" customWidth="1"/>
    <col min="6" max="8" width="23.85546875" customWidth="1"/>
    <col min="9" max="9" width="0.85546875" customWidth="1"/>
    <col min="10" max="12" width="23.85546875" customWidth="1"/>
    <col min="13" max="13" width="0.85546875" customWidth="1"/>
    <col min="14" max="14" width="11.28515625" bestFit="1" customWidth="1"/>
    <col min="15" max="22" width="8.7109375" customWidth="1"/>
    <col min="23" max="23" width="19.42578125" bestFit="1" customWidth="1"/>
    <col min="24" max="24" width="9.85546875" customWidth="1"/>
    <col min="25" max="25" width="0.85546875" customWidth="1"/>
    <col min="26" max="26" width="11.28515625" bestFit="1" customWidth="1"/>
    <col min="27" max="27" width="11.85546875" customWidth="1"/>
    <col min="28" max="28" width="14.85546875" customWidth="1"/>
    <col min="29" max="29" width="0.85546875" customWidth="1"/>
    <col min="30" max="30" width="11.28515625" bestFit="1" customWidth="1"/>
    <col min="31" max="31" width="19.42578125" customWidth="1"/>
    <col min="32" max="32" width="9.85546875" customWidth="1"/>
    <col min="33" max="33" width="0.85546875" customWidth="1"/>
    <col min="34" max="34" width="11.28515625" customWidth="1"/>
    <col min="35" max="35" width="19.42578125" bestFit="1" customWidth="1"/>
    <col min="36" max="36" width="9.85546875" customWidth="1"/>
  </cols>
  <sheetData>
    <row r="1" spans="2:15" s="63" customFormat="1" ht="4.5" customHeight="1" x14ac:dyDescent="0.2">
      <c r="D1" s="64"/>
    </row>
    <row r="2" spans="2:15" s="65" customFormat="1" ht="29.25" customHeight="1" x14ac:dyDescent="0.2">
      <c r="B2" s="82" t="s">
        <v>0</v>
      </c>
      <c r="C2" s="75"/>
      <c r="D2" s="75"/>
      <c r="E2" s="75"/>
      <c r="F2" s="75"/>
      <c r="G2" s="75"/>
      <c r="H2" s="75"/>
      <c r="I2" s="75"/>
      <c r="J2" s="75"/>
      <c r="K2" s="75"/>
      <c r="L2" s="82" t="s">
        <v>145</v>
      </c>
      <c r="O2" s="79"/>
    </row>
    <row r="3" spans="2:15" s="65" customFormat="1" ht="29.25" customHeight="1" x14ac:dyDescent="0.2">
      <c r="B3" s="81">
        <f>L3</f>
        <v>35</v>
      </c>
      <c r="D3" s="76"/>
      <c r="E3" s="76"/>
      <c r="F3" s="76"/>
      <c r="G3" s="76"/>
      <c r="H3" s="76"/>
      <c r="I3" s="76"/>
      <c r="J3" s="76"/>
      <c r="K3" s="76"/>
      <c r="L3" s="81">
        <f>COUNT(SQUAD!B8:B42)</f>
        <v>35</v>
      </c>
    </row>
    <row r="4" spans="2:15" s="65" customFormat="1" ht="29.25" customHeight="1" x14ac:dyDescent="0.2">
      <c r="B4" s="75"/>
      <c r="D4" s="75"/>
      <c r="E4" s="75"/>
      <c r="F4" s="75"/>
      <c r="G4" s="75"/>
      <c r="H4" s="75"/>
      <c r="I4" s="75"/>
      <c r="J4" s="75"/>
      <c r="K4" s="75"/>
      <c r="L4" s="75"/>
    </row>
    <row r="6" spans="2:15" s="85" customFormat="1" x14ac:dyDescent="0.2"/>
    <row r="7" spans="2:15" s="85" customFormat="1" x14ac:dyDescent="0.2"/>
    <row r="8" spans="2:15" s="85" customFormat="1" x14ac:dyDescent="0.2"/>
    <row r="9" spans="2:15" s="85" customFormat="1" x14ac:dyDescent="0.2"/>
    <row r="10" spans="2:15" s="85" customFormat="1" x14ac:dyDescent="0.2"/>
    <row r="11" spans="2:15" s="85" customFormat="1" ht="24.75" x14ac:dyDescent="0.2">
      <c r="F11" s="172" t="s">
        <v>168</v>
      </c>
      <c r="G11" s="172"/>
      <c r="H11" s="172"/>
    </row>
    <row r="12" spans="2:15" s="80" customFormat="1" ht="15.75" x14ac:dyDescent="0.2">
      <c r="F12" s="84" t="s">
        <v>147</v>
      </c>
      <c r="G12" s="84" t="s">
        <v>148</v>
      </c>
      <c r="H12" s="84" t="s">
        <v>149</v>
      </c>
      <c r="I12" s="83"/>
    </row>
    <row r="13" spans="2:15" ht="4.5" customHeight="1" x14ac:dyDescent="0.2"/>
    <row r="14" spans="2:15" s="80" customFormat="1" ht="20.25" x14ac:dyDescent="0.2">
      <c r="F14" s="72">
        <v>1</v>
      </c>
      <c r="G14" s="67" t="s">
        <v>159</v>
      </c>
      <c r="H14" s="67">
        <f t="shared" ref="H14:H48" ca="1" si="0">SUMIFS($L$136:$L$346,$C$136:$C$346,G14)</f>
        <v>108</v>
      </c>
      <c r="N14" s="142"/>
    </row>
    <row r="15" spans="2:15" s="80" customFormat="1" ht="20.25" x14ac:dyDescent="0.2">
      <c r="F15" s="72">
        <f>F14+1</f>
        <v>2</v>
      </c>
      <c r="G15" s="67" t="s">
        <v>153</v>
      </c>
      <c r="H15" s="67">
        <f t="shared" ca="1" si="0"/>
        <v>105</v>
      </c>
      <c r="N15" s="142"/>
    </row>
    <row r="16" spans="2:15" s="80" customFormat="1" ht="20.25" x14ac:dyDescent="0.2">
      <c r="F16" s="72">
        <f t="shared" ref="F16:F49" si="1">F15+1</f>
        <v>3</v>
      </c>
      <c r="G16" s="67" t="s">
        <v>156</v>
      </c>
      <c r="H16" s="67">
        <f t="shared" ca="1" si="0"/>
        <v>102</v>
      </c>
      <c r="N16" s="142"/>
    </row>
    <row r="17" spans="6:14" s="80" customFormat="1" ht="20.25" x14ac:dyDescent="0.2">
      <c r="F17" s="72">
        <f t="shared" si="1"/>
        <v>4</v>
      </c>
      <c r="G17" s="67" t="s">
        <v>158</v>
      </c>
      <c r="H17" s="67">
        <f t="shared" ca="1" si="0"/>
        <v>90</v>
      </c>
      <c r="N17" s="142"/>
    </row>
    <row r="18" spans="6:14" s="80" customFormat="1" ht="20.25" x14ac:dyDescent="0.2">
      <c r="F18" s="72">
        <f t="shared" si="1"/>
        <v>5</v>
      </c>
      <c r="G18" s="67" t="s">
        <v>152</v>
      </c>
      <c r="H18" s="67">
        <f t="shared" ca="1" si="0"/>
        <v>69</v>
      </c>
      <c r="N18" s="142"/>
    </row>
    <row r="19" spans="6:14" s="80" customFormat="1" ht="20.25" x14ac:dyDescent="0.2">
      <c r="F19" s="72">
        <f t="shared" si="1"/>
        <v>6</v>
      </c>
      <c r="G19" s="67" t="s">
        <v>154</v>
      </c>
      <c r="H19" s="67">
        <f t="shared" ca="1" si="0"/>
        <v>66</v>
      </c>
      <c r="N19" s="142"/>
    </row>
    <row r="20" spans="6:14" s="80" customFormat="1" ht="20.25" x14ac:dyDescent="0.2">
      <c r="F20" s="72">
        <f t="shared" si="1"/>
        <v>7</v>
      </c>
      <c r="G20" s="67" t="s">
        <v>160</v>
      </c>
      <c r="H20" s="67">
        <f t="shared" ca="1" si="0"/>
        <v>61</v>
      </c>
      <c r="N20" s="142"/>
    </row>
    <row r="21" spans="6:14" s="80" customFormat="1" ht="20.25" x14ac:dyDescent="0.2">
      <c r="F21" s="72">
        <f t="shared" si="1"/>
        <v>8</v>
      </c>
      <c r="G21" s="67" t="s">
        <v>116</v>
      </c>
      <c r="H21" s="67">
        <f t="shared" ca="1" si="0"/>
        <v>52</v>
      </c>
      <c r="N21" s="142"/>
    </row>
    <row r="22" spans="6:14" s="80" customFormat="1" ht="20.25" x14ac:dyDescent="0.2">
      <c r="F22" s="72">
        <f t="shared" si="1"/>
        <v>9</v>
      </c>
      <c r="G22" s="67" t="s">
        <v>98</v>
      </c>
      <c r="H22" s="67">
        <f t="shared" ca="1" si="0"/>
        <v>50</v>
      </c>
      <c r="N22" s="142"/>
    </row>
    <row r="23" spans="6:14" s="80" customFormat="1" ht="20.25" x14ac:dyDescent="0.2">
      <c r="F23" s="72">
        <f t="shared" si="1"/>
        <v>10</v>
      </c>
      <c r="G23" s="67" t="s">
        <v>122</v>
      </c>
      <c r="H23" s="67">
        <f t="shared" ca="1" si="0"/>
        <v>43</v>
      </c>
      <c r="N23" s="142"/>
    </row>
    <row r="24" spans="6:14" s="80" customFormat="1" ht="20.25" x14ac:dyDescent="0.2">
      <c r="F24" s="72">
        <f t="shared" si="1"/>
        <v>11</v>
      </c>
      <c r="G24" s="67" t="s">
        <v>132</v>
      </c>
      <c r="H24" s="67">
        <f t="shared" ca="1" si="0"/>
        <v>42</v>
      </c>
      <c r="N24" s="142"/>
    </row>
    <row r="25" spans="6:14" s="80" customFormat="1" ht="20.25" x14ac:dyDescent="0.2">
      <c r="F25" s="72">
        <f t="shared" si="1"/>
        <v>12</v>
      </c>
      <c r="G25" s="67" t="s">
        <v>121</v>
      </c>
      <c r="H25" s="67">
        <f t="shared" ca="1" si="0"/>
        <v>32</v>
      </c>
      <c r="N25" s="142"/>
    </row>
    <row r="26" spans="6:14" s="80" customFormat="1" ht="20.25" x14ac:dyDescent="0.2">
      <c r="F26" s="72">
        <f t="shared" si="1"/>
        <v>13</v>
      </c>
      <c r="G26" s="67" t="s">
        <v>151</v>
      </c>
      <c r="H26" s="67">
        <f t="shared" ca="1" si="0"/>
        <v>30</v>
      </c>
      <c r="N26" s="142"/>
    </row>
    <row r="27" spans="6:14" s="80" customFormat="1" ht="20.25" x14ac:dyDescent="0.2">
      <c r="F27" s="72">
        <f t="shared" si="1"/>
        <v>14</v>
      </c>
      <c r="G27" s="67" t="s">
        <v>126</v>
      </c>
      <c r="H27" s="67">
        <f t="shared" ca="1" si="0"/>
        <v>30</v>
      </c>
      <c r="N27" s="142"/>
    </row>
    <row r="28" spans="6:14" s="80" customFormat="1" ht="20.25" x14ac:dyDescent="0.2">
      <c r="F28" s="72">
        <f t="shared" si="1"/>
        <v>15</v>
      </c>
      <c r="G28" s="67" t="s">
        <v>28</v>
      </c>
      <c r="H28" s="67">
        <f t="shared" ca="1" si="0"/>
        <v>26</v>
      </c>
      <c r="N28" s="142"/>
    </row>
    <row r="29" spans="6:14" s="80" customFormat="1" ht="20.25" x14ac:dyDescent="0.2">
      <c r="F29" s="72">
        <f t="shared" si="1"/>
        <v>16</v>
      </c>
      <c r="G29" s="67" t="s">
        <v>150</v>
      </c>
      <c r="H29" s="67">
        <f t="shared" ca="1" si="0"/>
        <v>26</v>
      </c>
      <c r="N29" s="142"/>
    </row>
    <row r="30" spans="6:14" s="80" customFormat="1" ht="20.25" x14ac:dyDescent="0.2">
      <c r="F30" s="72">
        <f t="shared" si="1"/>
        <v>17</v>
      </c>
      <c r="G30" s="67" t="s">
        <v>134</v>
      </c>
      <c r="H30" s="67">
        <f t="shared" ca="1" si="0"/>
        <v>25</v>
      </c>
      <c r="N30" s="142"/>
    </row>
    <row r="31" spans="6:14" s="80" customFormat="1" ht="20.25" x14ac:dyDescent="0.2">
      <c r="F31" s="72">
        <f t="shared" si="1"/>
        <v>18</v>
      </c>
      <c r="G31" s="67" t="s">
        <v>125</v>
      </c>
      <c r="H31" s="67">
        <f t="shared" ca="1" si="0"/>
        <v>23</v>
      </c>
      <c r="N31" s="142"/>
    </row>
    <row r="32" spans="6:14" s="80" customFormat="1" ht="20.25" x14ac:dyDescent="0.2">
      <c r="F32" s="72">
        <f t="shared" si="1"/>
        <v>19</v>
      </c>
      <c r="G32" s="67" t="s">
        <v>27</v>
      </c>
      <c r="H32" s="67">
        <f t="shared" ca="1" si="0"/>
        <v>23</v>
      </c>
      <c r="N32" s="142"/>
    </row>
    <row r="33" spans="6:14" s="80" customFormat="1" ht="20.25" x14ac:dyDescent="0.2">
      <c r="F33" s="72">
        <f t="shared" si="1"/>
        <v>20</v>
      </c>
      <c r="G33" s="67" t="s">
        <v>119</v>
      </c>
      <c r="H33" s="67">
        <f t="shared" ca="1" si="0"/>
        <v>23</v>
      </c>
      <c r="N33" s="142"/>
    </row>
    <row r="34" spans="6:14" s="80" customFormat="1" ht="20.25" x14ac:dyDescent="0.2">
      <c r="F34" s="72">
        <f t="shared" si="1"/>
        <v>21</v>
      </c>
      <c r="G34" s="67" t="s">
        <v>155</v>
      </c>
      <c r="H34" s="67">
        <f t="shared" ca="1" si="0"/>
        <v>22</v>
      </c>
      <c r="N34" s="142"/>
    </row>
    <row r="35" spans="6:14" s="80" customFormat="1" ht="20.25" x14ac:dyDescent="0.2">
      <c r="F35" s="72">
        <f t="shared" si="1"/>
        <v>22</v>
      </c>
      <c r="G35" s="67" t="s">
        <v>130</v>
      </c>
      <c r="H35" s="67">
        <f t="shared" ca="1" si="0"/>
        <v>22</v>
      </c>
      <c r="N35" s="142"/>
    </row>
    <row r="36" spans="6:14" s="80" customFormat="1" ht="20.25" x14ac:dyDescent="0.2">
      <c r="F36" s="72">
        <f t="shared" si="1"/>
        <v>23</v>
      </c>
      <c r="G36" s="67" t="s">
        <v>157</v>
      </c>
      <c r="H36" s="67">
        <f t="shared" ca="1" si="0"/>
        <v>21</v>
      </c>
      <c r="N36" s="142"/>
    </row>
    <row r="37" spans="6:14" s="80" customFormat="1" ht="20.25" x14ac:dyDescent="0.2">
      <c r="F37" s="72">
        <f t="shared" si="1"/>
        <v>24</v>
      </c>
      <c r="G37" s="67" t="s">
        <v>124</v>
      </c>
      <c r="H37" s="67">
        <f t="shared" ca="1" si="0"/>
        <v>16</v>
      </c>
      <c r="N37" s="142"/>
    </row>
    <row r="38" spans="6:14" s="80" customFormat="1" ht="20.25" x14ac:dyDescent="0.2">
      <c r="F38" s="72">
        <f t="shared" si="1"/>
        <v>25</v>
      </c>
      <c r="G38" s="67" t="s">
        <v>123</v>
      </c>
      <c r="H38" s="67">
        <f t="shared" ca="1" si="0"/>
        <v>14</v>
      </c>
      <c r="N38" s="142"/>
    </row>
    <row r="39" spans="6:14" s="80" customFormat="1" ht="20.25" x14ac:dyDescent="0.2">
      <c r="F39" s="72">
        <f t="shared" si="1"/>
        <v>26</v>
      </c>
      <c r="G39" s="67" t="s">
        <v>127</v>
      </c>
      <c r="H39" s="67">
        <f t="shared" ca="1" si="0"/>
        <v>1</v>
      </c>
      <c r="N39" s="142"/>
    </row>
    <row r="40" spans="6:14" s="80" customFormat="1" ht="20.25" x14ac:dyDescent="0.2">
      <c r="F40" s="72">
        <f t="shared" si="1"/>
        <v>27</v>
      </c>
      <c r="G40" s="67" t="s">
        <v>129</v>
      </c>
      <c r="H40" s="67">
        <f t="shared" ca="1" si="0"/>
        <v>1</v>
      </c>
      <c r="N40" s="142"/>
    </row>
    <row r="41" spans="6:14" s="80" customFormat="1" ht="20.25" x14ac:dyDescent="0.2">
      <c r="F41" s="72">
        <f t="shared" si="1"/>
        <v>28</v>
      </c>
      <c r="G41" s="67" t="s">
        <v>136</v>
      </c>
      <c r="H41" s="67">
        <f t="shared" ca="1" si="0"/>
        <v>0</v>
      </c>
      <c r="N41" s="142"/>
    </row>
    <row r="42" spans="6:14" s="80" customFormat="1" ht="20.25" x14ac:dyDescent="0.2">
      <c r="F42" s="72">
        <f t="shared" si="1"/>
        <v>29</v>
      </c>
      <c r="G42" s="67" t="s">
        <v>29</v>
      </c>
      <c r="H42" s="67">
        <f t="shared" ca="1" si="0"/>
        <v>0</v>
      </c>
      <c r="N42" s="142"/>
    </row>
    <row r="43" spans="6:14" s="80" customFormat="1" ht="20.25" x14ac:dyDescent="0.2">
      <c r="F43" s="72">
        <f t="shared" si="1"/>
        <v>30</v>
      </c>
      <c r="G43" s="67" t="s">
        <v>118</v>
      </c>
      <c r="H43" s="67">
        <f t="shared" ca="1" si="0"/>
        <v>0</v>
      </c>
      <c r="N43" s="142"/>
    </row>
    <row r="44" spans="6:14" s="80" customFormat="1" ht="20.25" x14ac:dyDescent="0.2">
      <c r="F44" s="72">
        <f t="shared" si="1"/>
        <v>31</v>
      </c>
      <c r="G44" s="67" t="s">
        <v>120</v>
      </c>
      <c r="H44" s="67">
        <f t="shared" ca="1" si="0"/>
        <v>0</v>
      </c>
      <c r="N44" s="142"/>
    </row>
    <row r="45" spans="6:14" s="80" customFormat="1" ht="20.25" x14ac:dyDescent="0.2">
      <c r="F45" s="72">
        <f t="shared" si="1"/>
        <v>32</v>
      </c>
      <c r="G45" s="67" t="s">
        <v>128</v>
      </c>
      <c r="H45" s="67">
        <f t="shared" ca="1" si="0"/>
        <v>0</v>
      </c>
      <c r="N45" s="142"/>
    </row>
    <row r="46" spans="6:14" s="80" customFormat="1" ht="20.25" x14ac:dyDescent="0.2">
      <c r="F46" s="72">
        <f t="shared" si="1"/>
        <v>33</v>
      </c>
      <c r="G46" s="67" t="s">
        <v>131</v>
      </c>
      <c r="H46" s="67">
        <f t="shared" ca="1" si="0"/>
        <v>0</v>
      </c>
      <c r="N46" s="142"/>
    </row>
    <row r="47" spans="6:14" s="80" customFormat="1" ht="20.25" x14ac:dyDescent="0.2">
      <c r="F47" s="72">
        <f t="shared" si="1"/>
        <v>34</v>
      </c>
      <c r="G47" s="67" t="s">
        <v>133</v>
      </c>
      <c r="H47" s="67">
        <f t="shared" ca="1" si="0"/>
        <v>0</v>
      </c>
      <c r="L47" s="142"/>
      <c r="N47" s="142"/>
    </row>
    <row r="48" spans="6:14" s="80" customFormat="1" ht="20.25" x14ac:dyDescent="0.2">
      <c r="F48" s="72">
        <f t="shared" si="1"/>
        <v>35</v>
      </c>
      <c r="G48" s="67" t="s">
        <v>135</v>
      </c>
      <c r="H48" s="67">
        <f t="shared" ca="1" si="0"/>
        <v>0</v>
      </c>
      <c r="N48" s="142"/>
    </row>
    <row r="49" spans="2:12" s="80" customFormat="1" ht="20.25" x14ac:dyDescent="0.2">
      <c r="F49" s="72">
        <f t="shared" si="1"/>
        <v>36</v>
      </c>
      <c r="G49" s="67"/>
      <c r="H49" s="67"/>
    </row>
    <row r="50" spans="2:12" s="80" customFormat="1" ht="11.25" customHeight="1" x14ac:dyDescent="0.2">
      <c r="G50" s="80" t="s">
        <v>169</v>
      </c>
    </row>
    <row r="51" spans="2:12" s="80" customFormat="1" ht="20.25" hidden="1" x14ac:dyDescent="0.3">
      <c r="B51" s="86" t="s">
        <v>0</v>
      </c>
      <c r="C51" s="87">
        <f>$B$3</f>
        <v>35</v>
      </c>
      <c r="D51" s="85"/>
      <c r="E51" s="85"/>
      <c r="F51" s="86" t="s">
        <v>0</v>
      </c>
      <c r="G51" s="87">
        <f>$B$3</f>
        <v>35</v>
      </c>
      <c r="H51" s="85"/>
      <c r="I51" s="85"/>
      <c r="J51" s="86" t="s">
        <v>0</v>
      </c>
      <c r="K51" s="87">
        <f>IF(COUNTIF('20-Overs'!$U$9:$U$48,"&gt;0")&lt;'BOWLING - HALL OF FAME'!B3,COUNTIF('20-Overs'!$U$9:$U$48,"&gt;0"),'BOWLING - HALL OF FAME'!B3)</f>
        <v>25</v>
      </c>
      <c r="L51" s="85"/>
    </row>
    <row r="52" spans="2:12" s="80" customFormat="1" ht="20.25" hidden="1" x14ac:dyDescent="0.3">
      <c r="B52" s="86" t="s">
        <v>2</v>
      </c>
      <c r="C52" s="87">
        <f ca="1">LARGE(OFFSET('20-Overs'!$S$9,0,'BOWLING - HALL OF FAME'!C54,$L$3,1),C51)</f>
        <v>0</v>
      </c>
      <c r="D52" s="88"/>
      <c r="E52" s="85"/>
      <c r="F52" s="86" t="s">
        <v>2</v>
      </c>
      <c r="G52" s="87">
        <f ca="1">LARGE(OFFSET('20-Overs'!$S$9,0,'BOWLING - HALL OF FAME'!G54,$L$3,1),G51)</f>
        <v>0</v>
      </c>
      <c r="H52" s="85"/>
      <c r="I52" s="85"/>
      <c r="J52" s="86" t="s">
        <v>2</v>
      </c>
      <c r="K52" s="87">
        <f ca="1">LARGE(OFFSET('20-Overs'!$S$9,0,'BOWLING - HALL OF FAME'!K54,$L$3,1),K51)</f>
        <v>5</v>
      </c>
      <c r="L52" s="85"/>
    </row>
    <row r="53" spans="2:12" s="80" customFormat="1" ht="20.25" hidden="1" x14ac:dyDescent="0.3">
      <c r="B53" s="86" t="s">
        <v>3</v>
      </c>
      <c r="C53" s="87">
        <f ca="1">COUNTIF(OFFSET('20-Overs'!$S$9,0,C54,$L$3,1),"&gt;="&amp;'BOWLING - HALL OF FAME'!C52)</f>
        <v>35</v>
      </c>
      <c r="D53" s="85"/>
      <c r="E53" s="85"/>
      <c r="F53" s="86" t="s">
        <v>3</v>
      </c>
      <c r="G53" s="87">
        <f ca="1">COUNTIF(OFFSET('20-Overs'!$S$9,0,G54,$L$3,1),"&gt;="&amp;'BOWLING - HALL OF FAME'!G52)</f>
        <v>35</v>
      </c>
      <c r="H53" s="89"/>
      <c r="I53" s="85"/>
      <c r="J53" s="86" t="s">
        <v>3</v>
      </c>
      <c r="K53" s="87">
        <f ca="1">COUNTIF(OFFSET('20-Overs'!$S$9,0,K54,$L$3,1),"&gt;="&amp;'BOWLING - HALL OF FAME'!K52)</f>
        <v>25</v>
      </c>
      <c r="L53" s="89"/>
    </row>
    <row r="54" spans="2:12" s="80" customFormat="1" hidden="1" x14ac:dyDescent="0.2">
      <c r="B54" s="85">
        <v>0</v>
      </c>
      <c r="C54" s="85">
        <v>0</v>
      </c>
      <c r="D54" s="85">
        <v>0</v>
      </c>
      <c r="E54" s="85"/>
      <c r="F54" s="85">
        <v>1</v>
      </c>
      <c r="G54" s="85">
        <v>1</v>
      </c>
      <c r="H54" s="85">
        <v>1</v>
      </c>
      <c r="I54" s="85"/>
      <c r="J54" s="85">
        <f>F54+1</f>
        <v>2</v>
      </c>
      <c r="K54" s="85">
        <v>2</v>
      </c>
      <c r="L54" s="85">
        <f t="shared" ref="L54" si="2">H54+1</f>
        <v>2</v>
      </c>
    </row>
    <row r="55" spans="2:12" s="80" customFormat="1" x14ac:dyDescent="0.2"/>
    <row r="56" spans="2:12" s="77" customFormat="1" ht="24.75" x14ac:dyDescent="0.2">
      <c r="B56" s="171" t="s">
        <v>4</v>
      </c>
      <c r="C56" s="171"/>
      <c r="D56" s="171"/>
      <c r="F56" s="171" t="s">
        <v>170</v>
      </c>
      <c r="G56" s="171"/>
      <c r="H56" s="171"/>
      <c r="J56" s="171" t="s">
        <v>6</v>
      </c>
      <c r="K56" s="171"/>
      <c r="L56" s="171"/>
    </row>
    <row r="57" spans="2:12" ht="20.25" x14ac:dyDescent="0.2">
      <c r="B57" s="72">
        <f ca="1">IF(ROWS('20-Overs'!$B$9:B9)&gt;C$53,"",(ROWS('20-Overs'!$B$9:B9)))</f>
        <v>1</v>
      </c>
      <c r="C57" s="67" t="str" cm="1">
        <f t="array" aca="1" ref="C57" ca="1">IF(D57="","",(INDEX('20-Overs'!$B$9:$B$99,_xlfn.AGGREGATE(15,6,(ROW(OFFSET('20-Overs'!$S$9,0,'BOWLING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FAME'!D57),COUNTIF('BOWLING - HALL OF FAME'!D$57:D57,'BOWLING - HALL OF FAME'!D57)))))</f>
        <v>Nehal</v>
      </c>
      <c r="D57" s="67">
        <f ca="1">IF((IF(B57="","",LARGE(OFFSET('20-Overs'!$S$9,0,'BOWLING - HALL OF FAME'!C$54,$L$3,1),'BOWLING - HALL OF FAME'!B57)))=0,"",IF(B57="","",LARGE(OFFSET('20-Overs'!$S$9,0,'BOWLING - HALL OF FAME'!C$54,$L$3,1),'BOWLING - HALL OF FAME'!B57)))</f>
        <v>106</v>
      </c>
      <c r="E57">
        <v>1</v>
      </c>
      <c r="F57" s="72">
        <f ca="1">IF(ROWS(OFFSET('20-Overs'!B9,0,0,'BOWLING - HALL OF FAME'!E57,1))&gt;G$53,"",(ROWS(OFFSET('20-Overs'!B9,0,0,'BOWLING - HALL OF FAME'!E57,1))))</f>
        <v>1</v>
      </c>
      <c r="G57" s="67" t="str" cm="1">
        <f t="array" aca="1" ref="G57" ca="1">IF(H57="","",(INDEX('20-Overs'!$B$9:$B$99,_xlfn.AGGREGATE(15,6,(ROW(OFFSET('20-Overs'!$S$9,0,'BOWLING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FAME'!H57),COUNTIF('BOWLING - HALL OF FAME'!H$57:H57,'BOWLING - HALL OF FAME'!H57)))))</f>
        <v>Numair</v>
      </c>
      <c r="H57" s="67">
        <f ca="1">IF((IF(F57="","",LARGE(OFFSET('20-Overs'!$S$9,0,'BOWLING - HALL OF FAME'!G$54,$L$3,1),'BOWLING - HALL OF FAME'!F57)))=0,"",IF(F57="","",LARGE(OFFSET('20-Overs'!$S$9,0,'BOWLING - HALL OF FAME'!G$54,$L$3,1),'BOWLING - HALL OF FAME'!F57)))</f>
        <v>39</v>
      </c>
      <c r="I57">
        <v>1</v>
      </c>
      <c r="J57" s="72">
        <f ca="1">IF(ROWS(OFFSET('20-Overs'!F9,0,0,'BOWLING - HALL OF FAME'!I57,1))&gt;K$53,"",(ROWS(OFFSET('20-Overs'!F9,0,0,'BOWLING - HALL OF FAME'!I57,1))))</f>
        <v>1</v>
      </c>
      <c r="K57" s="67" t="str" cm="1">
        <f t="array" aca="1" ref="K57" ca="1">IF(L57="","",(INDEX('20-Overs'!$B$9:$B$99,_xlfn.AGGREGATE(15,6,(ROW(OFFSET('20-Overs'!$S$9,0,'BOWLING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FAME'!L57),COUNTIF('BOWLING - HALL OF FAME'!L$57:L57,'BOWLING - HALL OF FAME'!L57)))))</f>
        <v>Emaaz</v>
      </c>
      <c r="L57" s="69">
        <f ca="1">IF((IF(J57="","",SMALL(OFFSET('20-Overs'!$S$9,0,'BOWLING - HALL OF FAME'!K$54,$L$3,1),'BOWLING - HALL OF FAME'!J57)))=0,"",IF(J57="","",SMALL(OFFSET('20-Overs'!$S$9,0,'BOWLING - HALL OF FAME'!K$54,$L$3,1),'BOWLING - HALL OF FAME'!J57)))</f>
        <v>5</v>
      </c>
    </row>
    <row r="58" spans="2:12" ht="20.25" x14ac:dyDescent="0.2">
      <c r="B58" s="72">
        <f ca="1">IF(ROWS('20-Overs'!$B$9:B10)&gt;C$53,"",(ROWS('20-Overs'!$B$9:B10)))</f>
        <v>2</v>
      </c>
      <c r="C58" s="67" t="str" cm="1">
        <f t="array" aca="1" ref="C58" ca="1">IF(D58="","",(INDEX('20-Overs'!$B$9:$B$99,_xlfn.AGGREGATE(15,6,(ROW(OFFSET('20-Overs'!$S$9,0,'BOWLING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FAME'!D58),COUNTIF('BOWLING - HALL OF FAME'!D$57:D58,'BOWLING - HALL OF FAME'!D58)))))</f>
        <v>Rehman</v>
      </c>
      <c r="D58" s="67">
        <f ca="1">IF((IF(B58="","",LARGE(OFFSET('20-Overs'!$S$9,0,'BOWLING - HALL OF FAME'!C$54,$L$3,1),'BOWLING - HALL OF FAME'!B58)))=0,"",IF(B58="","",LARGE(OFFSET('20-Overs'!$S$9,0,'BOWLING - HALL OF FAME'!C$54,$L$3,1),'BOWLING - HALL OF FAME'!B58)))</f>
        <v>100.66666666666667</v>
      </c>
      <c r="E58">
        <v>2</v>
      </c>
      <c r="F58" s="72">
        <f ca="1">IF(ROWS(OFFSET('20-Overs'!B10,0,0,'BOWLING - HALL OF FAME'!E58,1))&gt;G$53,"",(ROWS(OFFSET('20-Overs'!B10,0,0,'BOWLING - HALL OF FAME'!E58,1))))</f>
        <v>2</v>
      </c>
      <c r="G58" s="67" t="str" cm="1">
        <f t="array" aca="1" ref="G58" ca="1">IF(H58="","",(INDEX('20-Overs'!$B$9:$B$99,_xlfn.AGGREGATE(15,6,(ROW(OFFSET('20-Overs'!$S$9,0,'BOWLING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FAME'!H58),COUNTIF('BOWLING - HALL OF FAME'!H$57:H58,'BOWLING - HALL OF FAME'!H58)))))</f>
        <v>Rehman</v>
      </c>
      <c r="H58" s="67">
        <f ca="1">IF((IF(F58="","",LARGE(OFFSET('20-Overs'!$S$9,0,'BOWLING - HALL OF FAME'!G$54,$L$3,1),'BOWLING - HALL OF FAME'!F58)))=0,"",IF(F58="","",LARGE(OFFSET('20-Overs'!$S$9,0,'BOWLING - HALL OF FAME'!G$54,$L$3,1),'BOWLING - HALL OF FAME'!F58)))</f>
        <v>38</v>
      </c>
      <c r="I58">
        <v>2</v>
      </c>
      <c r="J58" s="72">
        <f ca="1">IF(ROWS(OFFSET('20-Overs'!F10,0,0,'BOWLING - HALL OF FAME'!I58,1))&gt;K$53,"",(ROWS(OFFSET('20-Overs'!F10,0,0,'BOWLING - HALL OF FAME'!I58,1))))</f>
        <v>2</v>
      </c>
      <c r="K58" s="67" t="str" cm="1">
        <f t="array" aca="1" ref="K58" ca="1">IF(L58="","",(INDEX('20-Overs'!$B$9:$B$99,_xlfn.AGGREGATE(15,6,(ROW(OFFSET('20-Overs'!$S$9,0,'BOWLING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FAME'!L58),COUNTIF('BOWLING - HALL OF FAME'!L$57:L58,'BOWLING - HALL OF FAME'!L58)))))</f>
        <v>Hassaan</v>
      </c>
      <c r="L58" s="69">
        <f ca="1">IF((IF(J58="","",SMALL(OFFSET('20-Overs'!$S$9,0,'BOWLING - HALL OF FAME'!K$54,$L$3,1),'BOWLING - HALL OF FAME'!J58)))=0,"",IF(J58="","",SMALL(OFFSET('20-Overs'!$S$9,0,'BOWLING - HALL OF FAME'!K$54,$L$3,1),'BOWLING - HALL OF FAME'!J58)))</f>
        <v>6</v>
      </c>
    </row>
    <row r="59" spans="2:12" ht="20.25" x14ac:dyDescent="0.2">
      <c r="B59" s="72">
        <f ca="1">IF(ROWS('20-Overs'!$B$9:B11)&gt;C$53,"",(ROWS('20-Overs'!$B$9:B11)))</f>
        <v>3</v>
      </c>
      <c r="C59" s="67" t="str" cm="1">
        <f t="array" aca="1" ref="C59" ca="1">IF(D59="","",(INDEX('20-Overs'!$B$9:$B$99,_xlfn.AGGREGATE(15,6,(ROW(OFFSET('20-Overs'!$S$9,0,'BOWLING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FAME'!D59),COUNTIF('BOWLING - HALL OF FAME'!D$57:D59,'BOWLING - HALL OF FAME'!D59)))))</f>
        <v>Numair</v>
      </c>
      <c r="D59" s="67">
        <f ca="1">IF((IF(B59="","",LARGE(OFFSET('20-Overs'!$S$9,0,'BOWLING - HALL OF FAME'!C$54,$L$3,1),'BOWLING - HALL OF FAME'!B59)))=0,"",IF(B59="","",LARGE(OFFSET('20-Overs'!$S$9,0,'BOWLING - HALL OF FAME'!C$54,$L$3,1),'BOWLING - HALL OF FAME'!B59)))</f>
        <v>90.666666666666671</v>
      </c>
      <c r="E59">
        <v>3</v>
      </c>
      <c r="F59" s="72">
        <f ca="1">IF(ROWS(OFFSET('20-Overs'!B11,0,0,'BOWLING - HALL OF FAME'!E59,1))&gt;G$53,"",(ROWS(OFFSET('20-Overs'!B11,0,0,'BOWLING - HALL OF FAME'!E59,1))))</f>
        <v>3</v>
      </c>
      <c r="G59" s="67" t="str" cm="1">
        <f t="array" aca="1" ref="G59" ca="1">IF(H59="","",(INDEX('20-Overs'!$B$9:$B$99,_xlfn.AGGREGATE(15,6,(ROW(OFFSET('20-Overs'!$S$9,0,'BOWLING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FAME'!H59),COUNTIF('BOWLING - HALL OF FAME'!H$57:H59,'BOWLING - HALL OF FAME'!H59)))))</f>
        <v>Nehal</v>
      </c>
      <c r="H59" s="67">
        <f ca="1">IF((IF(F59="","",LARGE(OFFSET('20-Overs'!$S$9,0,'BOWLING - HALL OF FAME'!G$54,$L$3,1),'BOWLING - HALL OF FAME'!F59)))=0,"",IF(F59="","",LARGE(OFFSET('20-Overs'!$S$9,0,'BOWLING - HALL OF FAME'!G$54,$L$3,1),'BOWLING - HALL OF FAME'!F59)))</f>
        <v>34</v>
      </c>
      <c r="I59">
        <v>3</v>
      </c>
      <c r="J59" s="72">
        <f ca="1">IF(ROWS(OFFSET('20-Overs'!F11,0,0,'BOWLING - HALL OF FAME'!I59,1))&gt;K$53,"",(ROWS(OFFSET('20-Overs'!F11,0,0,'BOWLING - HALL OF FAME'!I59,1))))</f>
        <v>3</v>
      </c>
      <c r="K59" s="67" t="str" cm="1">
        <f t="array" aca="1" ref="K59" ca="1">IF(L59="","",(INDEX('20-Overs'!$B$9:$B$99,_xlfn.AGGREGATE(15,6,(ROW(OFFSET('20-Overs'!$S$9,0,'BOWLING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FAME'!L59),COUNTIF('BOWLING - HALL OF FAME'!L$57:L59,'BOWLING - HALL OF FAME'!L59)))))</f>
        <v>Taak</v>
      </c>
      <c r="L59" s="69">
        <f ca="1">IF((IF(J59="","",SMALL(OFFSET('20-Overs'!$S$9,0,'BOWLING - HALL OF FAME'!K$54,$L$3,1),'BOWLING - HALL OF FAME'!J59)))=0,"",IF(J59="","",SMALL(OFFSET('20-Overs'!$S$9,0,'BOWLING - HALL OF FAME'!K$54,$L$3,1),'BOWLING - HALL OF FAME'!J59)))</f>
        <v>6</v>
      </c>
    </row>
    <row r="60" spans="2:12" ht="20.25" x14ac:dyDescent="0.2">
      <c r="B60" s="72">
        <f ca="1">IF(ROWS('20-Overs'!$B$9:B12)&gt;C$53,"",(ROWS('20-Overs'!$B$9:B12)))</f>
        <v>4</v>
      </c>
      <c r="C60" s="67" t="str" cm="1">
        <f t="array" aca="1" ref="C60" ca="1">IF(D60="","",(INDEX('20-Overs'!$B$9:$B$99,_xlfn.AGGREGATE(15,6,(ROW(OFFSET('20-Overs'!$S$9,0,'BOWLING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FAME'!D60),COUNTIF('BOWLING - HALL OF FAME'!D$57:D60,'BOWLING - HALL OF FAME'!D60)))))</f>
        <v>Zain</v>
      </c>
      <c r="D60" s="67">
        <f ca="1">IF((IF(B60="","",LARGE(OFFSET('20-Overs'!$S$9,0,'BOWLING - HALL OF FAME'!C$54,$L$3,1),'BOWLING - HALL OF FAME'!B60)))=0,"",IF(B60="","",LARGE(OFFSET('20-Overs'!$S$9,0,'BOWLING - HALL OF FAME'!C$54,$L$3,1),'BOWLING - HALL OF FAME'!B60)))</f>
        <v>79</v>
      </c>
      <c r="E60">
        <v>4</v>
      </c>
      <c r="F60" s="72">
        <f ca="1">IF(ROWS(OFFSET('20-Overs'!B12,0,0,'BOWLING - HALL OF FAME'!E60,1))&gt;G$53,"",(ROWS(OFFSET('20-Overs'!B12,0,0,'BOWLING - HALL OF FAME'!E60,1))))</f>
        <v>4</v>
      </c>
      <c r="G60" s="67" t="str" cm="1">
        <f t="array" aca="1" ref="G60" ca="1">IF(H60="","",(INDEX('20-Overs'!$B$9:$B$99,_xlfn.AGGREGATE(15,6,(ROW(OFFSET('20-Overs'!$S$9,0,'BOWLING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FAME'!H60),COUNTIF('BOWLING - HALL OF FAME'!H$57:H60,'BOWLING - HALL OF FAME'!H60)))))</f>
        <v>Zain</v>
      </c>
      <c r="H60" s="67">
        <f ca="1">IF((IF(F60="","",LARGE(OFFSET('20-Overs'!$S$9,0,'BOWLING - HALL OF FAME'!G$54,$L$3,1),'BOWLING - HALL OF FAME'!F60)))=0,"",IF(F60="","",LARGE(OFFSET('20-Overs'!$S$9,0,'BOWLING - HALL OF FAME'!G$54,$L$3,1),'BOWLING - HALL OF FAME'!F60)))</f>
        <v>32</v>
      </c>
      <c r="I60">
        <v>4</v>
      </c>
      <c r="J60" s="72">
        <f ca="1">IF(ROWS(OFFSET('20-Overs'!F12,0,0,'BOWLING - HALL OF FAME'!I60,1))&gt;K$53,"",(ROWS(OFFSET('20-Overs'!F12,0,0,'BOWLING - HALL OF FAME'!I60,1))))</f>
        <v>4</v>
      </c>
      <c r="K60" s="67" t="str" cm="1">
        <f t="array" aca="1" ref="K60" ca="1">IF(L60="","",(INDEX('20-Overs'!$B$9:$B$99,_xlfn.AGGREGATE(15,6,(ROW(OFFSET('20-Overs'!$S$9,0,'BOWLING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FAME'!L60),COUNTIF('BOWLING - HALL OF FAME'!L$57:L60,'BOWLING - HALL OF FAME'!L60)))))</f>
        <v>Majid</v>
      </c>
      <c r="L60" s="69">
        <f ca="1">IF((IF(J60="","",SMALL(OFFSET('20-Overs'!$S$9,0,'BOWLING - HALL OF FAME'!K$54,$L$3,1),'BOWLING - HALL OF FAME'!J60)))=0,"",IF(J60="","",SMALL(OFFSET('20-Overs'!$S$9,0,'BOWLING - HALL OF FAME'!K$54,$L$3,1),'BOWLING - HALL OF FAME'!J60)))</f>
        <v>7</v>
      </c>
    </row>
    <row r="61" spans="2:12" ht="20.25" x14ac:dyDescent="0.2">
      <c r="B61" s="72">
        <f ca="1">IF(ROWS('20-Overs'!$B$9:B13)&gt;C$53,"",(ROWS('20-Overs'!$B$9:B13)))</f>
        <v>5</v>
      </c>
      <c r="C61" s="67" t="str" cm="1">
        <f t="array" aca="1" ref="C61" ca="1">IF(D61="","",(INDEX('20-Overs'!$B$9:$B$99,_xlfn.AGGREGATE(15,6,(ROW(OFFSET('20-Overs'!$S$9,0,'BOWLING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FAME'!D61),COUNTIF('BOWLING - HALL OF FAME'!D$57:D61,'BOWLING - HALL OF FAME'!D61)))))</f>
        <v>Sufyan</v>
      </c>
      <c r="D61" s="67">
        <f ca="1">IF((IF(B61="","",LARGE(OFFSET('20-Overs'!$S$9,0,'BOWLING - HALL OF FAME'!C$54,$L$3,1),'BOWLING - HALL OF FAME'!B61)))=0,"",IF(B61="","",LARGE(OFFSET('20-Overs'!$S$9,0,'BOWLING - HALL OF FAME'!C$54,$L$3,1),'BOWLING - HALL OF FAME'!B61)))</f>
        <v>69.166666666666671</v>
      </c>
      <c r="E61">
        <v>5</v>
      </c>
      <c r="F61" s="72">
        <f ca="1">IF(ROWS(OFFSET('20-Overs'!B13,0,0,'BOWLING - HALL OF FAME'!E61,1))&gt;G$53,"",(ROWS(OFFSET('20-Overs'!B13,0,0,'BOWLING - HALL OF FAME'!E61,1))))</f>
        <v>5</v>
      </c>
      <c r="G61" s="67" t="str" cm="1">
        <f t="array" aca="1" ref="G61" ca="1">IF(H61="","",(INDEX('20-Overs'!$B$9:$B$99,_xlfn.AGGREGATE(15,6,(ROW(OFFSET('20-Overs'!$S$9,0,'BOWLING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FAME'!H61),COUNTIF('BOWLING - HALL OF FAME'!H$57:H61,'BOWLING - HALL OF FAME'!H61)))))</f>
        <v>Sufyan</v>
      </c>
      <c r="H61" s="67">
        <f ca="1">IF((IF(F61="","",LARGE(OFFSET('20-Overs'!$S$9,0,'BOWLING - HALL OF FAME'!G$54,$L$3,1),'BOWLING - HALL OF FAME'!F61)))=0,"",IF(F61="","",LARGE(OFFSET('20-Overs'!$S$9,0,'BOWLING - HALL OF FAME'!G$54,$L$3,1),'BOWLING - HALL OF FAME'!F61)))</f>
        <v>22</v>
      </c>
      <c r="I61">
        <v>5</v>
      </c>
      <c r="J61" s="72">
        <f ca="1">IF(ROWS(OFFSET('20-Overs'!F13,0,0,'BOWLING - HALL OF FAME'!I61,1))&gt;K$53,"",(ROWS(OFFSET('20-Overs'!F13,0,0,'BOWLING - HALL OF FAME'!I61,1))))</f>
        <v>5</v>
      </c>
      <c r="K61" s="67" t="str" cm="1">
        <f t="array" aca="1" ref="K61" ca="1">IF(L61="","",(INDEX('20-Overs'!$B$9:$B$99,_xlfn.AGGREGATE(15,6,(ROW(OFFSET('20-Overs'!$S$9,0,'BOWLING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FAME'!L61),COUNTIF('BOWLING - HALL OF FAME'!L$57:L61,'BOWLING - HALL OF FAME'!L61)))))</f>
        <v>Adnan Ali</v>
      </c>
      <c r="L61" s="69">
        <f ca="1">IF((IF(J61="","",SMALL(OFFSET('20-Overs'!$S$9,0,'BOWLING - HALL OF FAME'!K$54,$L$3,1),'BOWLING - HALL OF FAME'!J61)))=0,"",IF(J61="","",SMALL(OFFSET('20-Overs'!$S$9,0,'BOWLING - HALL OF FAME'!K$54,$L$3,1),'BOWLING - HALL OF FAME'!J61)))</f>
        <v>7.666666666666667</v>
      </c>
    </row>
    <row r="62" spans="2:12" ht="20.25" x14ac:dyDescent="0.2">
      <c r="B62" s="72">
        <f ca="1">IF(ROWS('20-Overs'!$B$9:B14)&gt;C$53,"",(ROWS('20-Overs'!$B$9:B14)))</f>
        <v>6</v>
      </c>
      <c r="C62" s="67" t="str" cm="1">
        <f t="array" aca="1" ref="C62" ca="1">IF(D62="","",(INDEX('20-Overs'!$B$9:$B$99,_xlfn.AGGREGATE(15,6,(ROW(OFFSET('20-Overs'!$S$9,0,'BOWLING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FAME'!D62),COUNTIF('BOWLING - HALL OF FAME'!D$57:D62,'BOWLING - HALL OF FAME'!D62)))))</f>
        <v>M.Bilal Shaikh</v>
      </c>
      <c r="D62" s="67">
        <f ca="1">IF((IF(B62="","",LARGE(OFFSET('20-Overs'!$S$9,0,'BOWLING - HALL OF FAME'!C$54,$L$3,1),'BOWLING - HALL OF FAME'!B62)))=0,"",IF(B62="","",LARGE(OFFSET('20-Overs'!$S$9,0,'BOWLING - HALL OF FAME'!C$54,$L$3,1),'BOWLING - HALL OF FAME'!B62)))</f>
        <v>58.666666666666664</v>
      </c>
      <c r="E62">
        <v>6</v>
      </c>
      <c r="F62" s="72">
        <f ca="1">IF(ROWS(OFFSET('20-Overs'!B14,0,0,'BOWLING - HALL OF FAME'!E62,1))&gt;G$53,"",(ROWS(OFFSET('20-Overs'!B14,0,0,'BOWLING - HALL OF FAME'!E62,1))))</f>
        <v>6</v>
      </c>
      <c r="G62" s="67" t="str" cm="1">
        <f t="array" aca="1" ref="G62" ca="1">IF(H62="","",(INDEX('20-Overs'!$B$9:$B$99,_xlfn.AGGREGATE(15,6,(ROW(OFFSET('20-Overs'!$S$9,0,'BOWLING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FAME'!H62),COUNTIF('BOWLING - HALL OF FAME'!H$57:H62,'BOWLING - HALL OF FAME'!H62)))))</f>
        <v>Huzaifa</v>
      </c>
      <c r="H62" s="67">
        <f ca="1">IF((IF(F62="","",LARGE(OFFSET('20-Overs'!$S$9,0,'BOWLING - HALL OF FAME'!G$54,$L$3,1),'BOWLING - HALL OF FAME'!F62)))=0,"",IF(F62="","",LARGE(OFFSET('20-Overs'!$S$9,0,'BOWLING - HALL OF FAME'!G$54,$L$3,1),'BOWLING - HALL OF FAME'!F62)))</f>
        <v>17</v>
      </c>
      <c r="I62">
        <v>6</v>
      </c>
      <c r="J62" s="72">
        <f ca="1">IF(ROWS(OFFSET('20-Overs'!F14,0,0,'BOWLING - HALL OF FAME'!I62,1))&gt;K$53,"",(ROWS(OFFSET('20-Overs'!F14,0,0,'BOWLING - HALL OF FAME'!I62,1))))</f>
        <v>6</v>
      </c>
      <c r="K62" s="67" t="str" cm="1">
        <f t="array" aca="1" ref="K62" ca="1">IF(L62="","",(INDEX('20-Overs'!$B$9:$B$99,_xlfn.AGGREGATE(15,6,(ROW(OFFSET('20-Overs'!$S$9,0,'BOWLING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FAME'!L62),COUNTIF('BOWLING - HALL OF FAME'!L$57:L62,'BOWLING - HALL OF FAME'!L62)))))</f>
        <v>Abdal</v>
      </c>
      <c r="L62" s="69">
        <f ca="1">IF((IF(J62="","",SMALL(OFFSET('20-Overs'!$S$9,0,'BOWLING - HALL OF FAME'!K$54,$L$3,1),'BOWLING - HALL OF FAME'!J62)))=0,"",IF(J62="","",SMALL(OFFSET('20-Overs'!$S$9,0,'BOWLING - HALL OF FAME'!K$54,$L$3,1),'BOWLING - HALL OF FAME'!J62)))</f>
        <v>8.3333333333333339</v>
      </c>
    </row>
    <row r="63" spans="2:12" ht="20.25" x14ac:dyDescent="0.2">
      <c r="B63" s="72">
        <f ca="1">IF(ROWS('20-Overs'!$B$9:B15)&gt;C$53,"",(ROWS('20-Overs'!$B$9:B15)))</f>
        <v>7</v>
      </c>
      <c r="C63" s="67" t="str" cm="1">
        <f t="array" aca="1" ref="C63" ca="1">IF(D63="","",(INDEX('20-Overs'!$B$9:$B$99,_xlfn.AGGREGATE(15,6,(ROW(OFFSET('20-Overs'!$S$9,0,'BOWLING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FAME'!D63),COUNTIF('BOWLING - HALL OF FAME'!D$57:D63,'BOWLING - HALL OF FAME'!D63)))))</f>
        <v>Huzaifa</v>
      </c>
      <c r="D63" s="67">
        <f ca="1">IF((IF(B63="","",LARGE(OFFSET('20-Overs'!$S$9,0,'BOWLING - HALL OF FAME'!C$54,$L$3,1),'BOWLING - HALL OF FAME'!B63)))=0,"",IF(B63="","",LARGE(OFFSET('20-Overs'!$S$9,0,'BOWLING - HALL OF FAME'!C$54,$L$3,1),'BOWLING - HALL OF FAME'!B63)))</f>
        <v>50.166666666666664</v>
      </c>
      <c r="E63">
        <v>7</v>
      </c>
      <c r="F63" s="72">
        <f ca="1">IF(ROWS(OFFSET('20-Overs'!B15,0,0,'BOWLING - HALL OF FAME'!E63,1))&gt;G$53,"",(ROWS(OFFSET('20-Overs'!B15,0,0,'BOWLING - HALL OF FAME'!E63,1))))</f>
        <v>7</v>
      </c>
      <c r="G63" s="67" t="str" cm="1">
        <f t="array" aca="1" ref="G63" ca="1">IF(H63="","",(INDEX('20-Overs'!$B$9:$B$99,_xlfn.AGGREGATE(15,6,(ROW(OFFSET('20-Overs'!$S$9,0,'BOWLING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FAME'!H63),COUNTIF('BOWLING - HALL OF FAME'!H$57:H63,'BOWLING - HALL OF FAME'!H63)))))</f>
        <v>M.Bilal Shaikh</v>
      </c>
      <c r="H63" s="67">
        <f ca="1">IF((IF(F63="","",LARGE(OFFSET('20-Overs'!$S$9,0,'BOWLING - HALL OF FAME'!G$54,$L$3,1),'BOWLING - HALL OF FAME'!F63)))=0,"",IF(F63="","",LARGE(OFFSET('20-Overs'!$S$9,0,'BOWLING - HALL OF FAME'!G$54,$L$3,1),'BOWLING - HALL OF FAME'!F63)))</f>
        <v>16</v>
      </c>
      <c r="I63">
        <v>7</v>
      </c>
      <c r="J63" s="72">
        <f ca="1">IF(ROWS(OFFSET('20-Overs'!F15,0,0,'BOWLING - HALL OF FAME'!I63,1))&gt;K$53,"",(ROWS(OFFSET('20-Overs'!F15,0,0,'BOWLING - HALL OF FAME'!I63,1))))</f>
        <v>7</v>
      </c>
      <c r="K63" s="67" t="str" cm="1">
        <f t="array" aca="1" ref="K63" ca="1">IF(L63="","",(INDEX('20-Overs'!$B$9:$B$99,_xlfn.AGGREGATE(15,6,(ROW(OFFSET('20-Overs'!$S$9,0,'BOWLING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FAME'!L63),COUNTIF('BOWLING - HALL OF FAME'!L$57:L63,'BOWLING - HALL OF FAME'!L63)))))</f>
        <v>Ahmed</v>
      </c>
      <c r="L63" s="69">
        <f ca="1">IF((IF(J63="","",SMALL(OFFSET('20-Overs'!$S$9,0,'BOWLING - HALL OF FAME'!K$54,$L$3,1),'BOWLING - HALL OF FAME'!J63)))=0,"",IF(J63="","",SMALL(OFFSET('20-Overs'!$S$9,0,'BOWLING - HALL OF FAME'!K$54,$L$3,1),'BOWLING - HALL OF FAME'!J63)))</f>
        <v>15</v>
      </c>
    </row>
    <row r="64" spans="2:12" ht="20.25" x14ac:dyDescent="0.2">
      <c r="B64" s="72">
        <f ca="1">IF(ROWS('20-Overs'!$B$9:B16)&gt;C$53,"",(ROWS('20-Overs'!$B$9:B16)))</f>
        <v>8</v>
      </c>
      <c r="C64" s="67" t="str" cm="1">
        <f t="array" aca="1" ref="C64" ca="1">IF(D64="","",(INDEX('20-Overs'!$B$9:$B$99,_xlfn.AGGREGATE(15,6,(ROW(OFFSET('20-Overs'!$S$9,0,'BOWLING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FAME'!D64),COUNTIF('BOWLING - HALL OF FAME'!D$57:D64,'BOWLING - HALL OF FAME'!D64)))))</f>
        <v>Imran</v>
      </c>
      <c r="D64" s="67">
        <f ca="1">IF((IF(B64="","",LARGE(OFFSET('20-Overs'!$S$9,0,'BOWLING - HALL OF FAME'!C$54,$L$3,1),'BOWLING - HALL OF FAME'!B64)))=0,"",IF(B64="","",LARGE(OFFSET('20-Overs'!$S$9,0,'BOWLING - HALL OF FAME'!C$54,$L$3,1),'BOWLING - HALL OF FAME'!B64)))</f>
        <v>36.833333333333329</v>
      </c>
      <c r="E64">
        <v>8</v>
      </c>
      <c r="F64" s="72">
        <f ca="1">IF(ROWS(OFFSET('20-Overs'!B16,0,0,'BOWLING - HALL OF FAME'!E64,1))&gt;G$53,"",(ROWS(OFFSET('20-Overs'!B16,0,0,'BOWLING - HALL OF FAME'!E64,1))))</f>
        <v>8</v>
      </c>
      <c r="G64" s="67" t="str" cm="1">
        <f t="array" aca="1" ref="G64" ca="1">IF(H64="","",(INDEX('20-Overs'!$B$9:$B$99,_xlfn.AGGREGATE(15,6,(ROW(OFFSET('20-Overs'!$S$9,0,'BOWLING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FAME'!H64),COUNTIF('BOWLING - HALL OF FAME'!H$57:H64,'BOWLING - HALL OF FAME'!H64)))))</f>
        <v>Imran</v>
      </c>
      <c r="H64" s="67">
        <f ca="1">IF((IF(F64="","",LARGE(OFFSET('20-Overs'!$S$9,0,'BOWLING - HALL OF FAME'!G$54,$L$3,1),'BOWLING - HALL OF FAME'!F64)))=0,"",IF(F64="","",LARGE(OFFSET('20-Overs'!$S$9,0,'BOWLING - HALL OF FAME'!G$54,$L$3,1),'BOWLING - HALL OF FAME'!F64)))</f>
        <v>15</v>
      </c>
      <c r="I64">
        <v>8</v>
      </c>
      <c r="J64" s="72">
        <f ca="1">IF(ROWS(OFFSET('20-Overs'!F16,0,0,'BOWLING - HALL OF FAME'!I64,1))&gt;K$53,"",(ROWS(OFFSET('20-Overs'!F16,0,0,'BOWLING - HALL OF FAME'!I64,1))))</f>
        <v>8</v>
      </c>
      <c r="K64" s="67" t="str" cm="1">
        <f t="array" aca="1" ref="K64" ca="1">IF(L64="","",(INDEX('20-Overs'!$B$9:$B$99,_xlfn.AGGREGATE(15,6,(ROW(OFFSET('20-Overs'!$S$9,0,'BOWLING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FAME'!L64),COUNTIF('BOWLING - HALL OF FAME'!L$57:L64,'BOWLING - HALL OF FAME'!L64)))))</f>
        <v>Farooq</v>
      </c>
      <c r="L64" s="69">
        <f ca="1">IF((IF(J64="","",SMALL(OFFSET('20-Overs'!$S$9,0,'BOWLING - HALL OF FAME'!K$54,$L$3,1),'BOWLING - HALL OF FAME'!J64)))=0,"",IF(J64="","",SMALL(OFFSET('20-Overs'!$S$9,0,'BOWLING - HALL OF FAME'!K$54,$L$3,1),'BOWLING - HALL OF FAME'!J64)))</f>
        <v>15</v>
      </c>
    </row>
    <row r="65" spans="2:12" ht="20.25" x14ac:dyDescent="0.2">
      <c r="B65" s="72">
        <f ca="1">IF(ROWS('20-Overs'!$B$9:B17)&gt;C$53,"",(ROWS('20-Overs'!$B$9:B17)))</f>
        <v>9</v>
      </c>
      <c r="C65" s="67" t="str" cm="1">
        <f t="array" aca="1" ref="C65" ca="1">IF(D65="","",(INDEX('20-Overs'!$B$9:$B$99,_xlfn.AGGREGATE(15,6,(ROW(OFFSET('20-Overs'!$S$9,0,'BOWLING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FAME'!D65),COUNTIF('BOWLING - HALL OF FAME'!D$57:D65,'BOWLING - HALL OF FAME'!D65)))))</f>
        <v>Sumair</v>
      </c>
      <c r="D65" s="67">
        <f ca="1">IF((IF(B65="","",LARGE(OFFSET('20-Overs'!$S$9,0,'BOWLING - HALL OF FAME'!C$54,$L$3,1),'BOWLING - HALL OF FAME'!B65)))=0,"",IF(B65="","",LARGE(OFFSET('20-Overs'!$S$9,0,'BOWLING - HALL OF FAME'!C$54,$L$3,1),'BOWLING - HALL OF FAME'!B65)))</f>
        <v>35</v>
      </c>
      <c r="E65">
        <v>9</v>
      </c>
      <c r="F65" s="72">
        <f ca="1">IF(ROWS(OFFSET('20-Overs'!B17,0,0,'BOWLING - HALL OF FAME'!E65,1))&gt;G$53,"",(ROWS(OFFSET('20-Overs'!B17,0,0,'BOWLING - HALL OF FAME'!E65,1))))</f>
        <v>9</v>
      </c>
      <c r="G65" s="67" t="str" cm="1">
        <f t="array" aca="1" ref="G65" ca="1">IF(H65="","",(INDEX('20-Overs'!$B$9:$B$99,_xlfn.AGGREGATE(15,6,(ROW(OFFSET('20-Overs'!$S$9,0,'BOWLING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FAME'!H65),COUNTIF('BOWLING - HALL OF FAME'!H$57:H65,'BOWLING - HALL OF FAME'!H65)))))</f>
        <v>Asif</v>
      </c>
      <c r="H65" s="67">
        <f ca="1">IF((IF(F65="","",LARGE(OFFSET('20-Overs'!$S$9,0,'BOWLING - HALL OF FAME'!G$54,$L$3,1),'BOWLING - HALL OF FAME'!F65)))=0,"",IF(F65="","",LARGE(OFFSET('20-Overs'!$S$9,0,'BOWLING - HALL OF FAME'!G$54,$L$3,1),'BOWLING - HALL OF FAME'!F65)))</f>
        <v>12</v>
      </c>
      <c r="I65">
        <v>9</v>
      </c>
      <c r="J65" s="72">
        <f ca="1">IF(ROWS(OFFSET('20-Overs'!F17,0,0,'BOWLING - HALL OF FAME'!I65,1))&gt;K$53,"",(ROWS(OFFSET('20-Overs'!F17,0,0,'BOWLING - HALL OF FAME'!I65,1))))</f>
        <v>9</v>
      </c>
      <c r="K65" s="67" t="str" cm="1">
        <f t="array" aca="1" ref="K65" ca="1">IF(L65="","",(INDEX('20-Overs'!$B$9:$B$99,_xlfn.AGGREGATE(15,6,(ROW(OFFSET('20-Overs'!$S$9,0,'BOWLING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FAME'!L65),COUNTIF('BOWLING - HALL OF FAME'!L$57:L65,'BOWLING - HALL OF FAME'!L65)))))</f>
        <v>Numair</v>
      </c>
      <c r="L65" s="69">
        <f ca="1">IF((IF(J65="","",SMALL(OFFSET('20-Overs'!$S$9,0,'BOWLING - HALL OF FAME'!K$54,$L$3,1),'BOWLING - HALL OF FAME'!J65)))=0,"",IF(J65="","",SMALL(OFFSET('20-Overs'!$S$9,0,'BOWLING - HALL OF FAME'!K$54,$L$3,1),'BOWLING - HALL OF FAME'!J65)))</f>
        <v>16.820512820512821</v>
      </c>
    </row>
    <row r="66" spans="2:12" ht="20.25" x14ac:dyDescent="0.2">
      <c r="B66" s="72">
        <f ca="1">IF(ROWS('20-Overs'!$B$9:B18)&gt;C$53,"",(ROWS('20-Overs'!$B$9:B18)))</f>
        <v>10</v>
      </c>
      <c r="C66" s="67" t="str" cm="1">
        <f t="array" aca="1" ref="C66" ca="1">IF(D66="","",(INDEX('20-Overs'!$B$9:$B$99,_xlfn.AGGREGATE(15,6,(ROW(OFFSET('20-Overs'!$S$9,0,'BOWLING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FAME'!D66),COUNTIF('BOWLING - HALL OF FAME'!D$57:D66,'BOWLING - HALL OF FAME'!D66)))))</f>
        <v>Asif</v>
      </c>
      <c r="D66" s="67">
        <f ca="1">IF((IF(B66="","",LARGE(OFFSET('20-Overs'!$S$9,0,'BOWLING - HALL OF FAME'!C$54,$L$3,1),'BOWLING - HALL OF FAME'!B66)))=0,"",IF(B66="","",LARGE(OFFSET('20-Overs'!$S$9,0,'BOWLING - HALL OF FAME'!C$54,$L$3,1),'BOWLING - HALL OF FAME'!B66)))</f>
        <v>34.5</v>
      </c>
      <c r="E66">
        <v>10</v>
      </c>
      <c r="F66" s="72">
        <f ca="1">IF(ROWS(OFFSET('20-Overs'!B18,0,0,'BOWLING - HALL OF FAME'!E66,1))&gt;G$53,"",(ROWS(OFFSET('20-Overs'!B18,0,0,'BOWLING - HALL OF FAME'!E66,1))))</f>
        <v>10</v>
      </c>
      <c r="G66" s="67" t="str" cm="1">
        <f t="array" aca="1" ref="G66" ca="1">IF(H66="","",(INDEX('20-Overs'!$B$9:$B$99,_xlfn.AGGREGATE(15,6,(ROW(OFFSET('20-Overs'!$S$9,0,'BOWLING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FAME'!H66),COUNTIF('BOWLING - HALL OF FAME'!H$57:H66,'BOWLING - HALL OF FAME'!H66)))))</f>
        <v>Sumair</v>
      </c>
      <c r="H66" s="67">
        <f ca="1">IF((IF(F66="","",LARGE(OFFSET('20-Overs'!$S$9,0,'BOWLING - HALL OF FAME'!G$54,$L$3,1),'BOWLING - HALL OF FAME'!F66)))=0,"",IF(F66="","",LARGE(OFFSET('20-Overs'!$S$9,0,'BOWLING - HALL OF FAME'!G$54,$L$3,1),'BOWLING - HALL OF FAME'!F66)))</f>
        <v>10</v>
      </c>
      <c r="I66">
        <v>10</v>
      </c>
      <c r="J66" s="72">
        <f ca="1">IF(ROWS(OFFSET('20-Overs'!F18,0,0,'BOWLING - HALL OF FAME'!I66,1))&gt;K$53,"",(ROWS(OFFSET('20-Overs'!F18,0,0,'BOWLING - HALL OF FAME'!I66,1))))</f>
        <v>10</v>
      </c>
      <c r="K66" s="67" t="str" cm="1">
        <f t="array" aca="1" ref="K66" ca="1">IF(L66="","",(INDEX('20-Overs'!$B$9:$B$99,_xlfn.AGGREGATE(15,6,(ROW(OFFSET('20-Overs'!$S$9,0,'BOWLING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FAME'!L66),COUNTIF('BOWLING - HALL OF FAME'!L$57:L66,'BOWLING - HALL OF FAME'!L66)))))</f>
        <v>Zain</v>
      </c>
      <c r="L66" s="69">
        <f ca="1">IF((IF(J66="","",SMALL(OFFSET('20-Overs'!$S$9,0,'BOWLING - HALL OF FAME'!K$54,$L$3,1),'BOWLING - HALL OF FAME'!J66)))=0,"",IF(J66="","",SMALL(OFFSET('20-Overs'!$S$9,0,'BOWLING - HALL OF FAME'!K$54,$L$3,1),'BOWLING - HALL OF FAME'!J66)))</f>
        <v>16.90625</v>
      </c>
    </row>
    <row r="67" spans="2:12" ht="20.25" x14ac:dyDescent="0.2">
      <c r="B67" s="72">
        <f ca="1">IF(ROWS('20-Overs'!$B$9:B19)&gt;C$53,"",(ROWS('20-Overs'!$B$9:B19)))</f>
        <v>11</v>
      </c>
      <c r="C67" s="67" t="str" cm="1">
        <f t="array" aca="1" ref="C67" ca="1">IF(D67="","",(INDEX('20-Overs'!$B$9:$B$99,_xlfn.AGGREGATE(15,6,(ROW(OFFSET('20-Overs'!$S$9,0,'BOWLING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FAME'!D67),COUNTIF('BOWLING - HALL OF FAME'!D$57:D67,'BOWLING - HALL OF FAME'!D67)))))</f>
        <v>Zaem</v>
      </c>
      <c r="D67" s="67">
        <f ca="1">IF((IF(B67="","",LARGE(OFFSET('20-Overs'!$S$9,0,'BOWLING - HALL OF FAME'!C$54,$L$3,1),'BOWLING - HALL OF FAME'!B67)))=0,"",IF(B67="","",LARGE(OFFSET('20-Overs'!$S$9,0,'BOWLING - HALL OF FAME'!C$54,$L$3,1),'BOWLING - HALL OF FAME'!B67)))</f>
        <v>31</v>
      </c>
      <c r="E67">
        <v>11</v>
      </c>
      <c r="F67" s="72">
        <f ca="1">IF(ROWS(OFFSET('20-Overs'!B19,0,0,'BOWLING - HALL OF FAME'!E67,1))&gt;G$53,"",(ROWS(OFFSET('20-Overs'!B19,0,0,'BOWLING - HALL OF FAME'!E67,1))))</f>
        <v>11</v>
      </c>
      <c r="G67" s="67" t="str" cm="1">
        <f t="array" aca="1" ref="G67" ca="1">IF(H67="","",(INDEX('20-Overs'!$B$9:$B$99,_xlfn.AGGREGATE(15,6,(ROW(OFFSET('20-Overs'!$S$9,0,'BOWLING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FAME'!H67),COUNTIF('BOWLING - HALL OF FAME'!H$57:H67,'BOWLING - HALL OF FAME'!H67)))))</f>
        <v>Zaem</v>
      </c>
      <c r="H67" s="67">
        <f ca="1">IF((IF(F67="","",LARGE(OFFSET('20-Overs'!$S$9,0,'BOWLING - HALL OF FAME'!G$54,$L$3,1),'BOWLING - HALL OF FAME'!F67)))=0,"",IF(F67="","",LARGE(OFFSET('20-Overs'!$S$9,0,'BOWLING - HALL OF FAME'!G$54,$L$3,1),'BOWLING - HALL OF FAME'!F67)))</f>
        <v>8</v>
      </c>
      <c r="I67">
        <v>11</v>
      </c>
      <c r="J67" s="72">
        <f ca="1">IF(ROWS(OFFSET('20-Overs'!F19,0,0,'BOWLING - HALL OF FAME'!I67,1))&gt;K$53,"",(ROWS(OFFSET('20-Overs'!F19,0,0,'BOWLING - HALL OF FAME'!I67,1))))</f>
        <v>11</v>
      </c>
      <c r="K67" s="67" t="str" cm="1">
        <f t="array" aca="1" ref="K67" ca="1">IF(L67="","",(INDEX('20-Overs'!$B$9:$B$99,_xlfn.AGGREGATE(15,6,(ROW(OFFSET('20-Overs'!$S$9,0,'BOWLING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FAME'!L67),COUNTIF('BOWLING - HALL OF FAME'!L$57:L67,'BOWLING - HALL OF FAME'!L67)))))</f>
        <v>Imran</v>
      </c>
      <c r="L67" s="69">
        <f ca="1">IF((IF(J67="","",SMALL(OFFSET('20-Overs'!$S$9,0,'BOWLING - HALL OF FAME'!K$54,$L$3,1),'BOWLING - HALL OF FAME'!J67)))=0,"",IF(J67="","",SMALL(OFFSET('20-Overs'!$S$9,0,'BOWLING - HALL OF FAME'!K$54,$L$3,1),'BOWLING - HALL OF FAME'!J67)))</f>
        <v>20.866666666666667</v>
      </c>
    </row>
    <row r="68" spans="2:12" ht="20.25" x14ac:dyDescent="0.2">
      <c r="B68" s="72">
        <f ca="1">IF(ROWS('20-Overs'!$B$9:B20)&gt;C$53,"",(ROWS('20-Overs'!$B$9:B20)))</f>
        <v>12</v>
      </c>
      <c r="C68" s="67" t="str" cm="1">
        <f t="array" aca="1" ref="C68" ca="1">IF(D68="","",(INDEX('20-Overs'!$B$9:$B$99,_xlfn.AGGREGATE(15,6,(ROW(OFFSET('20-Overs'!$S$9,0,'BOWLING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FAME'!D68),COUNTIF('BOWLING - HALL OF FAME'!D$57:D68,'BOWLING - HALL OF FAME'!D68)))))</f>
        <v>M. Patel</v>
      </c>
      <c r="D68" s="67">
        <f ca="1">IF((IF(B68="","",LARGE(OFFSET('20-Overs'!$S$9,0,'BOWLING - HALL OF FAME'!C$54,$L$3,1),'BOWLING - HALL OF FAME'!B68)))=0,"",IF(B68="","",LARGE(OFFSET('20-Overs'!$S$9,0,'BOWLING - HALL OF FAME'!C$54,$L$3,1),'BOWLING - HALL OF FAME'!B68)))</f>
        <v>16</v>
      </c>
      <c r="E68">
        <v>12</v>
      </c>
      <c r="F68" s="72">
        <f ca="1">IF(ROWS(OFFSET('20-Overs'!B20,0,0,'BOWLING - HALL OF FAME'!E68,1))&gt;G$53,"",(ROWS(OFFSET('20-Overs'!B20,0,0,'BOWLING - HALL OF FAME'!E68,1))))</f>
        <v>12</v>
      </c>
      <c r="G68" s="67" t="str" cm="1">
        <f t="array" aca="1" ref="G68" ca="1">IF(H68="","",(INDEX('20-Overs'!$B$9:$B$99,_xlfn.AGGREGATE(15,6,(ROW(OFFSET('20-Overs'!$S$9,0,'BOWLING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FAME'!H68),COUNTIF('BOWLING - HALL OF FAME'!H$57:H68,'BOWLING - HALL OF FAME'!H68)))))</f>
        <v>Majid</v>
      </c>
      <c r="H68" s="67">
        <f ca="1">IF((IF(F68="","",LARGE(OFFSET('20-Overs'!$S$9,0,'BOWLING - HALL OF FAME'!G$54,$L$3,1),'BOWLING - HALL OF FAME'!F68)))=0,"",IF(F68="","",LARGE(OFFSET('20-Overs'!$S$9,0,'BOWLING - HALL OF FAME'!G$54,$L$3,1),'BOWLING - HALL OF FAME'!F68)))</f>
        <v>4</v>
      </c>
      <c r="I68">
        <v>12</v>
      </c>
      <c r="J68" s="72">
        <f ca="1">IF(ROWS(OFFSET('20-Overs'!F20,0,0,'BOWLING - HALL OF FAME'!I68,1))&gt;K$53,"",(ROWS(OFFSET('20-Overs'!F20,0,0,'BOWLING - HALL OF FAME'!I68,1))))</f>
        <v>12</v>
      </c>
      <c r="K68" s="67" t="str" cm="1">
        <f t="array" aca="1" ref="K68" ca="1">IF(L68="","",(INDEX('20-Overs'!$B$9:$B$99,_xlfn.AGGREGATE(15,6,(ROW(OFFSET('20-Overs'!$S$9,0,'BOWLING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FAME'!L68),COUNTIF('BOWLING - HALL OF FAME'!L$57:L68,'BOWLING - HALL OF FAME'!L68)))))</f>
        <v>Huzaifa</v>
      </c>
      <c r="L68" s="69">
        <f ca="1">IF((IF(J68="","",SMALL(OFFSET('20-Overs'!$S$9,0,'BOWLING - HALL OF FAME'!K$54,$L$3,1),'BOWLING - HALL OF FAME'!J68)))=0,"",IF(J68="","",SMALL(OFFSET('20-Overs'!$S$9,0,'BOWLING - HALL OF FAME'!K$54,$L$3,1),'BOWLING - HALL OF FAME'!J68)))</f>
        <v>21.058823529411764</v>
      </c>
    </row>
    <row r="69" spans="2:12" ht="20.25" x14ac:dyDescent="0.2">
      <c r="B69" s="72">
        <f ca="1">IF(ROWS('20-Overs'!$B$9:B21)&gt;C$53,"",(ROWS('20-Overs'!$B$9:B21)))</f>
        <v>13</v>
      </c>
      <c r="C69" s="67" t="str" cm="1">
        <f t="array" aca="1" ref="C69" ca="1">IF(D69="","",(INDEX('20-Overs'!$B$9:$B$99,_xlfn.AGGREGATE(15,6,(ROW(OFFSET('20-Overs'!$S$9,0,'BOWLING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FAME'!D69),COUNTIF('BOWLING - HALL OF FAME'!D$57:D69,'BOWLING - HALL OF FAME'!D69)))))</f>
        <v>Junaid</v>
      </c>
      <c r="D69" s="67">
        <f ca="1">IF((IF(B69="","",LARGE(OFFSET('20-Overs'!$S$9,0,'BOWLING - HALL OF FAME'!C$54,$L$3,1),'BOWLING - HALL OF FAME'!B69)))=0,"",IF(B69="","",LARGE(OFFSET('20-Overs'!$S$9,0,'BOWLING - HALL OF FAME'!C$54,$L$3,1),'BOWLING - HALL OF FAME'!B69)))</f>
        <v>10</v>
      </c>
      <c r="E69">
        <v>13</v>
      </c>
      <c r="F69" s="72">
        <f ca="1">IF(ROWS(OFFSET('20-Overs'!B21,0,0,'BOWLING - HALL OF FAME'!E69,1))&gt;G$53,"",(ROWS(OFFSET('20-Overs'!B21,0,0,'BOWLING - HALL OF FAME'!E69,1))))</f>
        <v>13</v>
      </c>
      <c r="G69" s="67" t="str" cm="1">
        <f t="array" aca="1" ref="G69" ca="1">IF(H69="","",(INDEX('20-Overs'!$B$9:$B$99,_xlfn.AGGREGATE(15,6,(ROW(OFFSET('20-Overs'!$S$9,0,'BOWLING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FAME'!H69),COUNTIF('BOWLING - HALL OF FAME'!H$57:H69,'BOWLING - HALL OF FAME'!H69)))))</f>
        <v>Abdal</v>
      </c>
      <c r="H69" s="67">
        <f ca="1">IF((IF(F69="","",LARGE(OFFSET('20-Overs'!$S$9,0,'BOWLING - HALL OF FAME'!G$54,$L$3,1),'BOWLING - HALL OF FAME'!F69)))=0,"",IF(F69="","",LARGE(OFFSET('20-Overs'!$S$9,0,'BOWLING - HALL OF FAME'!G$54,$L$3,1),'BOWLING - HALL OF FAME'!F69)))</f>
        <v>3</v>
      </c>
      <c r="I69">
        <v>13</v>
      </c>
      <c r="J69" s="72">
        <f ca="1">IF(ROWS(OFFSET('20-Overs'!F21,0,0,'BOWLING - HALL OF FAME'!I69,1))&gt;K$53,"",(ROWS(OFFSET('20-Overs'!F21,0,0,'BOWLING - HALL OF FAME'!I69,1))))</f>
        <v>13</v>
      </c>
      <c r="K69" s="67" t="str" cm="1">
        <f t="array" aca="1" ref="K69" ca="1">IF(L69="","",(INDEX('20-Overs'!$B$9:$B$99,_xlfn.AGGREGATE(15,6,(ROW(OFFSET('20-Overs'!$S$9,0,'BOWLING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FAME'!L69),COUNTIF('BOWLING - HALL OF FAME'!L$57:L69,'BOWLING - HALL OF FAME'!L69)))))</f>
        <v>Rehman</v>
      </c>
      <c r="L69" s="69">
        <f ca="1">IF((IF(J69="","",SMALL(OFFSET('20-Overs'!$S$9,0,'BOWLING - HALL OF FAME'!K$54,$L$3,1),'BOWLING - HALL OF FAME'!J69)))=0,"",IF(J69="","",SMALL(OFFSET('20-Overs'!$S$9,0,'BOWLING - HALL OF FAME'!K$54,$L$3,1),'BOWLING - HALL OF FAME'!J69)))</f>
        <v>21.44736842105263</v>
      </c>
    </row>
    <row r="70" spans="2:12" ht="20.25" x14ac:dyDescent="0.2">
      <c r="B70" s="72">
        <f ca="1">IF(ROWS('20-Overs'!$B$9:B22)&gt;C$53,"",(ROWS('20-Overs'!$B$9:B22)))</f>
        <v>14</v>
      </c>
      <c r="C70" s="67" t="str" cm="1">
        <f t="array" aca="1" ref="C70" ca="1">IF(D70="","",(INDEX('20-Overs'!$B$9:$B$99,_xlfn.AGGREGATE(15,6,(ROW(OFFSET('20-Overs'!$S$9,0,'BOWLING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FAME'!D70),COUNTIF('BOWLING - HALL OF FAME'!D$57:D70,'BOWLING - HALL OF FAME'!D70)))))</f>
        <v>Sameer</v>
      </c>
      <c r="D70" s="67">
        <f ca="1">IF((IF(B70="","",LARGE(OFFSET('20-Overs'!$S$9,0,'BOWLING - HALL OF FAME'!C$54,$L$3,1),'BOWLING - HALL OF FAME'!B70)))=0,"",IF(B70="","",LARGE(OFFSET('20-Overs'!$S$9,0,'BOWLING - HALL OF FAME'!C$54,$L$3,1),'BOWLING - HALL OF FAME'!B70)))</f>
        <v>9</v>
      </c>
      <c r="E70">
        <v>14</v>
      </c>
      <c r="F70" s="72">
        <f ca="1">IF(ROWS(OFFSET('20-Overs'!B22,0,0,'BOWLING - HALL OF FAME'!E70,1))&gt;G$53,"",(ROWS(OFFSET('20-Overs'!B22,0,0,'BOWLING - HALL OF FAME'!E70,1))))</f>
        <v>14</v>
      </c>
      <c r="G70" s="67" t="str" cm="1">
        <f t="array" aca="1" ref="G70" ca="1">IF(H70="","",(INDEX('20-Overs'!$B$9:$B$99,_xlfn.AGGREGATE(15,6,(ROW(OFFSET('20-Overs'!$S$9,0,'BOWLING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FAME'!H70),COUNTIF('BOWLING - HALL OF FAME'!H$57:H70,'BOWLING - HALL OF FAME'!H70)))))</f>
        <v>M. Patel</v>
      </c>
      <c r="H70" s="67">
        <f ca="1">IF((IF(F70="","",LARGE(OFFSET('20-Overs'!$S$9,0,'BOWLING - HALL OF FAME'!G$54,$L$3,1),'BOWLING - HALL OF FAME'!F70)))=0,"",IF(F70="","",LARGE(OFFSET('20-Overs'!$S$9,0,'BOWLING - HALL OF FAME'!G$54,$L$3,1),'BOWLING - HALL OF FAME'!F70)))</f>
        <v>3</v>
      </c>
      <c r="I70">
        <v>14</v>
      </c>
      <c r="J70" s="72">
        <f ca="1">IF(ROWS(OFFSET('20-Overs'!F22,0,0,'BOWLING - HALL OF FAME'!I70,1))&gt;K$53,"",(ROWS(OFFSET('20-Overs'!F22,0,0,'BOWLING - HALL OF FAME'!I70,1))))</f>
        <v>14</v>
      </c>
      <c r="K70" s="67" t="str" cm="1">
        <f t="array" aca="1" ref="K70" ca="1">IF(L70="","",(INDEX('20-Overs'!$B$9:$B$99,_xlfn.AGGREGATE(15,6,(ROW(OFFSET('20-Overs'!$S$9,0,'BOWLING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FAME'!L70),COUNTIF('BOWLING - HALL OF FAME'!L$57:L70,'BOWLING - HALL OF FAME'!L70)))))</f>
        <v>Sufyan</v>
      </c>
      <c r="L70" s="69">
        <f ca="1">IF((IF(J70="","",SMALL(OFFSET('20-Overs'!$S$9,0,'BOWLING - HALL OF FAME'!K$54,$L$3,1),'BOWLING - HALL OF FAME'!J70)))=0,"",IF(J70="","",SMALL(OFFSET('20-Overs'!$S$9,0,'BOWLING - HALL OF FAME'!K$54,$L$3,1),'BOWLING - HALL OF FAME'!J70)))</f>
        <v>21.545454545454547</v>
      </c>
    </row>
    <row r="71" spans="2:12" ht="20.25" x14ac:dyDescent="0.2">
      <c r="B71" s="72">
        <f ca="1">IF(ROWS('20-Overs'!$B$9:B23)&gt;C$53,"",(ROWS('20-Overs'!$B$9:B23)))</f>
        <v>15</v>
      </c>
      <c r="C71" s="67" t="str" cm="1">
        <f t="array" aca="1" ref="C71" ca="1">IF(D71="","",(INDEX('20-Overs'!$B$9:$B$99,_xlfn.AGGREGATE(15,6,(ROW(OFFSET('20-Overs'!$S$9,0,'BOWLING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FAME'!D71),COUNTIF('BOWLING - HALL OF FAME'!D$57:D71,'BOWLING - HALL OF FAME'!D71)))))</f>
        <v>Muzzamil</v>
      </c>
      <c r="D71" s="67">
        <f ca="1">IF((IF(B71="","",LARGE(OFFSET('20-Overs'!$S$9,0,'BOWLING - HALL OF FAME'!C$54,$L$3,1),'BOWLING - HALL OF FAME'!B71)))=0,"",IF(B71="","",LARGE(OFFSET('20-Overs'!$S$9,0,'BOWLING - HALL OF FAME'!C$54,$L$3,1),'BOWLING - HALL OF FAME'!B71)))</f>
        <v>8</v>
      </c>
      <c r="E71">
        <v>15</v>
      </c>
      <c r="F71" s="72">
        <f ca="1">IF(ROWS(OFFSET('20-Overs'!B23,0,0,'BOWLING - HALL OF FAME'!E71,1))&gt;G$53,"",(ROWS(OFFSET('20-Overs'!B23,0,0,'BOWLING - HALL OF FAME'!E71,1))))</f>
        <v>15</v>
      </c>
      <c r="G71" s="67" t="str" cm="1">
        <f t="array" aca="1" ref="G71" ca="1">IF(H71="","",(INDEX('20-Overs'!$B$9:$B$99,_xlfn.AGGREGATE(15,6,(ROW(OFFSET('20-Overs'!$S$9,0,'BOWLING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FAME'!H71),COUNTIF('BOWLING - HALL OF FAME'!H$57:H71,'BOWLING - HALL OF FAME'!H71)))))</f>
        <v>Ahmed</v>
      </c>
      <c r="H71" s="67">
        <f ca="1">IF((IF(F71="","",LARGE(OFFSET('20-Overs'!$S$9,0,'BOWLING - HALL OF FAME'!G$54,$L$3,1),'BOWLING - HALL OF FAME'!F71)))=0,"",IF(F71="","",LARGE(OFFSET('20-Overs'!$S$9,0,'BOWLING - HALL OF FAME'!G$54,$L$3,1),'BOWLING - HALL OF FAME'!F71)))</f>
        <v>3</v>
      </c>
      <c r="I71">
        <v>15</v>
      </c>
      <c r="J71" s="72">
        <f ca="1">IF(ROWS(OFFSET('20-Overs'!F23,0,0,'BOWLING - HALL OF FAME'!I71,1))&gt;K$53,"",(ROWS(OFFSET('20-Overs'!F23,0,0,'BOWLING - HALL OF FAME'!I71,1))))</f>
        <v>15</v>
      </c>
      <c r="K71" s="67" t="str" cm="1">
        <f t="array" aca="1" ref="K71" ca="1">IF(L71="","",(INDEX('20-Overs'!$B$9:$B$99,_xlfn.AGGREGATE(15,6,(ROW(OFFSET('20-Overs'!$S$9,0,'BOWLING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FAME'!L71),COUNTIF('BOWLING - HALL OF FAME'!L$57:L71,'BOWLING - HALL OF FAME'!L71)))))</f>
        <v>Asif</v>
      </c>
      <c r="L71" s="69">
        <f ca="1">IF((IF(J71="","",SMALL(OFFSET('20-Overs'!$S$9,0,'BOWLING - HALL OF FAME'!K$54,$L$3,1),'BOWLING - HALL OF FAME'!J71)))=0,"",IF(J71="","",SMALL(OFFSET('20-Overs'!$S$9,0,'BOWLING - HALL OF FAME'!K$54,$L$3,1),'BOWLING - HALL OF FAME'!J71)))</f>
        <v>22.25</v>
      </c>
    </row>
    <row r="72" spans="2:12" ht="20.25" x14ac:dyDescent="0.2">
      <c r="B72" s="72">
        <f ca="1">IF(ROWS('20-Overs'!$B$9:B24)&gt;C$53,"",(ROWS('20-Overs'!$B$9:B24)))</f>
        <v>16</v>
      </c>
      <c r="C72" s="67" t="str" cm="1">
        <f t="array" aca="1" ref="C72" ca="1">IF(D72="","",(INDEX('20-Overs'!$B$9:$B$99,_xlfn.AGGREGATE(15,6,(ROW(OFFSET('20-Overs'!$S$9,0,'BOWLING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FAME'!D72),COUNTIF('BOWLING - HALL OF FAME'!D$57:D72,'BOWLING - HALL OF FAME'!D72)))))</f>
        <v>Bilal Mulla</v>
      </c>
      <c r="D72" s="67">
        <f ca="1">IF((IF(B72="","",LARGE(OFFSET('20-Overs'!$S$9,0,'BOWLING - HALL OF FAME'!C$54,$L$3,1),'BOWLING - HALL OF FAME'!B72)))=0,"",IF(B72="","",LARGE(OFFSET('20-Overs'!$S$9,0,'BOWLING - HALL OF FAME'!C$54,$L$3,1),'BOWLING - HALL OF FAME'!B72)))</f>
        <v>7</v>
      </c>
      <c r="E72">
        <v>16</v>
      </c>
      <c r="F72" s="72">
        <f ca="1">IF(ROWS(OFFSET('20-Overs'!B24,0,0,'BOWLING - HALL OF FAME'!E72,1))&gt;G$53,"",(ROWS(OFFSET('20-Overs'!B24,0,0,'BOWLING - HALL OF FAME'!E72,1))))</f>
        <v>16</v>
      </c>
      <c r="G72" s="67" t="str" cm="1">
        <f t="array" aca="1" ref="G72" ca="1">IF(H72="","",(INDEX('20-Overs'!$B$9:$B$99,_xlfn.AGGREGATE(15,6,(ROW(OFFSET('20-Overs'!$S$9,0,'BOWLING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FAME'!H72),COUNTIF('BOWLING - HALL OF FAME'!H$57:H72,'BOWLING - HALL OF FAME'!H72)))))</f>
        <v>Adnan Ali</v>
      </c>
      <c r="H72" s="67">
        <f ca="1">IF((IF(F72="","",LARGE(OFFSET('20-Overs'!$S$9,0,'BOWLING - HALL OF FAME'!G$54,$L$3,1),'BOWLING - HALL OF FAME'!F72)))=0,"",IF(F72="","",LARGE(OFFSET('20-Overs'!$S$9,0,'BOWLING - HALL OF FAME'!G$54,$L$3,1),'BOWLING - HALL OF FAME'!F72)))</f>
        <v>3</v>
      </c>
      <c r="I72">
        <v>16</v>
      </c>
      <c r="J72" s="72">
        <f ca="1">IF(ROWS(OFFSET('20-Overs'!F24,0,0,'BOWLING - HALL OF FAME'!I72,1))&gt;K$53,"",(ROWS(OFFSET('20-Overs'!F24,0,0,'BOWLING - HALL OF FAME'!I72,1))))</f>
        <v>16</v>
      </c>
      <c r="K72" s="67" t="str" cm="1">
        <f t="array" aca="1" ref="K72" ca="1">IF(L72="","",(INDEX('20-Overs'!$B$9:$B$99,_xlfn.AGGREGATE(15,6,(ROW(OFFSET('20-Overs'!$S$9,0,'BOWLING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FAME'!L72),COUNTIF('BOWLING - HALL OF FAME'!L$57:L72,'BOWLING - HALL OF FAME'!L72)))))</f>
        <v>Nehal</v>
      </c>
      <c r="L72" s="69">
        <f ca="1">IF((IF(J72="","",SMALL(OFFSET('20-Overs'!$S$9,0,'BOWLING - HALL OF FAME'!K$54,$L$3,1),'BOWLING - HALL OF FAME'!J72)))=0,"",IF(J72="","",SMALL(OFFSET('20-Overs'!$S$9,0,'BOWLING - HALL OF FAME'!K$54,$L$3,1),'BOWLING - HALL OF FAME'!J72)))</f>
        <v>23.235294117647058</v>
      </c>
    </row>
    <row r="73" spans="2:12" ht="20.25" x14ac:dyDescent="0.2">
      <c r="B73" s="72">
        <f ca="1">IF(ROWS('20-Overs'!$B$9:B25)&gt;C$53,"",(ROWS('20-Overs'!$B$9:B25)))</f>
        <v>17</v>
      </c>
      <c r="C73" s="67" t="str" cm="1">
        <f t="array" aca="1" ref="C73" ca="1">IF(D73="","",(INDEX('20-Overs'!$B$9:$B$99,_xlfn.AGGREGATE(15,6,(ROW(OFFSET('20-Overs'!$S$9,0,'BOWLING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FAME'!D73),COUNTIF('BOWLING - HALL OF FAME'!D$57:D73,'BOWLING - HALL OF FAME'!D73)))))</f>
        <v>Ahmed</v>
      </c>
      <c r="D73" s="67">
        <f ca="1">IF((IF(B73="","",LARGE(OFFSET('20-Overs'!$S$9,0,'BOWLING - HALL OF FAME'!C$54,$L$3,1),'BOWLING - HALL OF FAME'!B73)))=0,"",IF(B73="","",LARGE(OFFSET('20-Overs'!$S$9,0,'BOWLING - HALL OF FAME'!C$54,$L$3,1),'BOWLING - HALL OF FAME'!B73)))</f>
        <v>7</v>
      </c>
      <c r="E73">
        <v>17</v>
      </c>
      <c r="F73" s="72">
        <f ca="1">IF(ROWS(OFFSET('20-Overs'!B25,0,0,'BOWLING - HALL OF FAME'!E73,1))&gt;G$53,"",(ROWS(OFFSET('20-Overs'!B25,0,0,'BOWLING - HALL OF FAME'!E73,1))))</f>
        <v>17</v>
      </c>
      <c r="G73" s="67" t="str" cm="1">
        <f t="array" aca="1" ref="G73" ca="1">IF(H73="","",(INDEX('20-Overs'!$B$9:$B$99,_xlfn.AGGREGATE(15,6,(ROW(OFFSET('20-Overs'!$S$9,0,'BOWLING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FAME'!H73),COUNTIF('BOWLING - HALL OF FAME'!H$57:H73,'BOWLING - HALL OF FAME'!H73)))))</f>
        <v>Muzzamil</v>
      </c>
      <c r="H73" s="67">
        <f ca="1">IF((IF(F73="","",LARGE(OFFSET('20-Overs'!$S$9,0,'BOWLING - HALL OF FAME'!G$54,$L$3,1),'BOWLING - HALL OF FAME'!F73)))=0,"",IF(F73="","",LARGE(OFFSET('20-Overs'!$S$9,0,'BOWLING - HALL OF FAME'!G$54,$L$3,1),'BOWLING - HALL OF FAME'!F73)))</f>
        <v>2</v>
      </c>
      <c r="I73">
        <v>17</v>
      </c>
      <c r="J73" s="72">
        <f ca="1">IF(ROWS(OFFSET('20-Overs'!F25,0,0,'BOWLING - HALL OF FAME'!I73,1))&gt;K$53,"",(ROWS(OFFSET('20-Overs'!F25,0,0,'BOWLING - HALL OF FAME'!I73,1))))</f>
        <v>17</v>
      </c>
      <c r="K73" s="67" t="str" cm="1">
        <f t="array" aca="1" ref="K73" ca="1">IF(L73="","",(INDEX('20-Overs'!$B$9:$B$99,_xlfn.AGGREGATE(15,6,(ROW(OFFSET('20-Overs'!$S$9,0,'BOWLING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FAME'!L73),COUNTIF('BOWLING - HALL OF FAME'!L$57:L73,'BOWLING - HALL OF FAME'!L73)))))</f>
        <v>Zaem</v>
      </c>
      <c r="L73" s="69">
        <f ca="1">IF((IF(J73="","",SMALL(OFFSET('20-Overs'!$S$9,0,'BOWLING - HALL OF FAME'!K$54,$L$3,1),'BOWLING - HALL OF FAME'!J73)))=0,"",IF(J73="","",SMALL(OFFSET('20-Overs'!$S$9,0,'BOWLING - HALL OF FAME'!K$54,$L$3,1),'BOWLING - HALL OF FAME'!J73)))</f>
        <v>24.5</v>
      </c>
    </row>
    <row r="74" spans="2:12" ht="20.25" x14ac:dyDescent="0.2">
      <c r="B74" s="72">
        <f ca="1">IF(ROWS('20-Overs'!$B$9:B26)&gt;C$53,"",(ROWS('20-Overs'!$B$9:B26)))</f>
        <v>18</v>
      </c>
      <c r="C74" s="67" t="str" cm="1">
        <f t="array" aca="1" ref="C74" ca="1">IF(D74="","",(INDEX('20-Overs'!$B$9:$B$99,_xlfn.AGGREGATE(15,6,(ROW(OFFSET('20-Overs'!$S$9,0,'BOWLING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FAME'!D74),COUNTIF('BOWLING - HALL OF FAME'!D$57:D74,'BOWLING - HALL OF FAME'!D74)))))</f>
        <v>Farooq</v>
      </c>
      <c r="D74" s="67">
        <f ca="1">IF((IF(B74="","",LARGE(OFFSET('20-Overs'!$S$9,0,'BOWLING - HALL OF FAME'!C$54,$L$3,1),'BOWLING - HALL OF FAME'!B74)))=0,"",IF(B74="","",LARGE(OFFSET('20-Overs'!$S$9,0,'BOWLING - HALL OF FAME'!C$54,$L$3,1),'BOWLING - HALL OF FAME'!B74)))</f>
        <v>5.1666666666666661</v>
      </c>
      <c r="E74">
        <v>18</v>
      </c>
      <c r="F74" s="72">
        <f ca="1">IF(ROWS(OFFSET('20-Overs'!B26,0,0,'BOWLING - HALL OF FAME'!E74,1))&gt;G$53,"",(ROWS(OFFSET('20-Overs'!B26,0,0,'BOWLING - HALL OF FAME'!E74,1))))</f>
        <v>18</v>
      </c>
      <c r="G74" s="67" t="str" cm="1">
        <f t="array" aca="1" ref="G74" ca="1">IF(H74="","",(INDEX('20-Overs'!$B$9:$B$99,_xlfn.AGGREGATE(15,6,(ROW(OFFSET('20-Overs'!$S$9,0,'BOWLING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FAME'!H74),COUNTIF('BOWLING - HALL OF FAME'!H$57:H74,'BOWLING - HALL OF FAME'!H74)))))</f>
        <v>Danish</v>
      </c>
      <c r="H74" s="67">
        <f ca="1">IF((IF(F74="","",LARGE(OFFSET('20-Overs'!$S$9,0,'BOWLING - HALL OF FAME'!G$54,$L$3,1),'BOWLING - HALL OF FAME'!F74)))=0,"",IF(F74="","",LARGE(OFFSET('20-Overs'!$S$9,0,'BOWLING - HALL OF FAME'!G$54,$L$3,1),'BOWLING - HALL OF FAME'!F74)))</f>
        <v>2</v>
      </c>
      <c r="I74">
        <v>18</v>
      </c>
      <c r="J74" s="72">
        <f ca="1">IF(ROWS(OFFSET('20-Overs'!F26,0,0,'BOWLING - HALL OF FAME'!I74,1))&gt;K$53,"",(ROWS(OFFSET('20-Overs'!F26,0,0,'BOWLING - HALL OF FAME'!I74,1))))</f>
        <v>18</v>
      </c>
      <c r="K74" s="67" t="str" cm="1">
        <f t="array" aca="1" ref="K74" ca="1">IF(L74="","",(INDEX('20-Overs'!$B$9:$B$99,_xlfn.AGGREGATE(15,6,(ROW(OFFSET('20-Overs'!$S$9,0,'BOWLING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FAME'!L74),COUNTIF('BOWLING - HALL OF FAME'!L$57:L74,'BOWLING - HALL OF FAME'!L74)))))</f>
        <v>Sumair</v>
      </c>
      <c r="L74" s="69">
        <f ca="1">IF((IF(J74="","",SMALL(OFFSET('20-Overs'!$S$9,0,'BOWLING - HALL OF FAME'!K$54,$L$3,1),'BOWLING - HALL OF FAME'!J74)))=0,"",IF(J74="","",SMALL(OFFSET('20-Overs'!$S$9,0,'BOWLING - HALL OF FAME'!K$54,$L$3,1),'BOWLING - HALL OF FAME'!J74)))</f>
        <v>25.3</v>
      </c>
    </row>
    <row r="75" spans="2:12" ht="20.25" x14ac:dyDescent="0.2">
      <c r="B75" s="72">
        <f ca="1">IF(ROWS('20-Overs'!$B$9:B27)&gt;C$53,"",(ROWS('20-Overs'!$B$9:B27)))</f>
        <v>19</v>
      </c>
      <c r="C75" s="67" t="str" cm="1">
        <f t="array" aca="1" ref="C75" ca="1">IF(D75="","",(INDEX('20-Overs'!$B$9:$B$99,_xlfn.AGGREGATE(15,6,(ROW(OFFSET('20-Overs'!$S$9,0,'BOWLING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FAME'!D75),COUNTIF('BOWLING - HALL OF FAME'!D$57:D75,'BOWLING - HALL OF FAME'!D75)))))</f>
        <v>Majid</v>
      </c>
      <c r="D75" s="67">
        <f ca="1">IF((IF(B75="","",LARGE(OFFSET('20-Overs'!$S$9,0,'BOWLING - HALL OF FAME'!C$54,$L$3,1),'BOWLING - HALL OF FAME'!B75)))=0,"",IF(B75="","",LARGE(OFFSET('20-Overs'!$S$9,0,'BOWLING - HALL OF FAME'!C$54,$L$3,1),'BOWLING - HALL OF FAME'!B75)))</f>
        <v>5</v>
      </c>
      <c r="E75">
        <v>19</v>
      </c>
      <c r="F75" s="72">
        <f ca="1">IF(ROWS(OFFSET('20-Overs'!B27,0,0,'BOWLING - HALL OF FAME'!E75,1))&gt;G$53,"",(ROWS(OFFSET('20-Overs'!B27,0,0,'BOWLING - HALL OF FAME'!E75,1))))</f>
        <v>19</v>
      </c>
      <c r="G75" s="67" t="str" cm="1">
        <f t="array" aca="1" ref="G75" ca="1">IF(H75="","",(INDEX('20-Overs'!$B$9:$B$99,_xlfn.AGGREGATE(15,6,(ROW(OFFSET('20-Overs'!$S$9,0,'BOWLING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FAME'!H75),COUNTIF('BOWLING - HALL OF FAME'!H$57:H75,'BOWLING - HALL OF FAME'!H75)))))</f>
        <v>Hassaan</v>
      </c>
      <c r="H75" s="67">
        <f ca="1">IF((IF(F75="","",LARGE(OFFSET('20-Overs'!$S$9,0,'BOWLING - HALL OF FAME'!G$54,$L$3,1),'BOWLING - HALL OF FAME'!F75)))=0,"",IF(F75="","",LARGE(OFFSET('20-Overs'!$S$9,0,'BOWLING - HALL OF FAME'!G$54,$L$3,1),'BOWLING - HALL OF FAME'!F75)))</f>
        <v>2</v>
      </c>
      <c r="I75">
        <v>19</v>
      </c>
      <c r="J75" s="72">
        <f ca="1">IF(ROWS(OFFSET('20-Overs'!F27,0,0,'BOWLING - HALL OF FAME'!I75,1))&gt;K$53,"",(ROWS(OFFSET('20-Overs'!F27,0,0,'BOWLING - HALL OF FAME'!I75,1))))</f>
        <v>19</v>
      </c>
      <c r="K75" s="67" t="str" cm="1">
        <f t="array" aca="1" ref="K75" ca="1">IF(L75="","",(INDEX('20-Overs'!$B$9:$B$99,_xlfn.AGGREGATE(15,6,(ROW(OFFSET('20-Overs'!$S$9,0,'BOWLING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FAME'!L75),COUNTIF('BOWLING - HALL OF FAME'!L$57:L75,'BOWLING - HALL OF FAME'!L75)))))</f>
        <v>Danish</v>
      </c>
      <c r="L75" s="69">
        <f ca="1">IF((IF(J75="","",SMALL(OFFSET('20-Overs'!$S$9,0,'BOWLING - HALL OF FAME'!K$54,$L$3,1),'BOWLING - HALL OF FAME'!J75)))=0,"",IF(J75="","",SMALL(OFFSET('20-Overs'!$S$9,0,'BOWLING - HALL OF FAME'!K$54,$L$3,1),'BOWLING - HALL OF FAME'!J75)))</f>
        <v>26</v>
      </c>
    </row>
    <row r="76" spans="2:12" ht="20.25" x14ac:dyDescent="0.2">
      <c r="B76" s="72">
        <f ca="1">IF(ROWS('20-Overs'!$B$9:B28)&gt;C$53,"",(ROWS('20-Overs'!$B$9:B28)))</f>
        <v>20</v>
      </c>
      <c r="C76" s="67" t="str" cm="1">
        <f t="array" aca="1" ref="C76" ca="1">IF(D76="","",(INDEX('20-Overs'!$B$9:$B$99,_xlfn.AGGREGATE(15,6,(ROW(OFFSET('20-Overs'!$S$9,0,'BOWLING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FAME'!D76),COUNTIF('BOWLING - HALL OF FAME'!D$57:D76,'BOWLING - HALL OF FAME'!D76)))))</f>
        <v>Danish</v>
      </c>
      <c r="D76" s="67">
        <f ca="1">IF((IF(B76="","",LARGE(OFFSET('20-Overs'!$S$9,0,'BOWLING - HALL OF FAME'!C$54,$L$3,1),'BOWLING - HALL OF FAME'!B76)))=0,"",IF(B76="","",LARGE(OFFSET('20-Overs'!$S$9,0,'BOWLING - HALL OF FAME'!C$54,$L$3,1),'BOWLING - HALL OF FAME'!B76)))</f>
        <v>5</v>
      </c>
      <c r="E76">
        <v>20</v>
      </c>
      <c r="F76" s="72">
        <f ca="1">IF(ROWS(OFFSET('20-Overs'!B28,0,0,'BOWLING - HALL OF FAME'!E76,1))&gt;G$53,"",(ROWS(OFFSET('20-Overs'!B28,0,0,'BOWLING - HALL OF FAME'!E76,1))))</f>
        <v>20</v>
      </c>
      <c r="G76" s="67" t="str" cm="1">
        <f t="array" aca="1" ref="G76" ca="1">IF(H76="","",(INDEX('20-Overs'!$B$9:$B$99,_xlfn.AGGREGATE(15,6,(ROW(OFFSET('20-Overs'!$S$9,0,'BOWLING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FAME'!H76),COUNTIF('BOWLING - HALL OF FAME'!H$57:H76,'BOWLING - HALL OF FAME'!H76)))))</f>
        <v>Taak</v>
      </c>
      <c r="H76" s="67">
        <f ca="1">IF((IF(F76="","",LARGE(OFFSET('20-Overs'!$S$9,0,'BOWLING - HALL OF FAME'!G$54,$L$3,1),'BOWLING - HALL OF FAME'!F76)))=0,"",IF(F76="","",LARGE(OFFSET('20-Overs'!$S$9,0,'BOWLING - HALL OF FAME'!G$54,$L$3,1),'BOWLING - HALL OF FAME'!F76)))</f>
        <v>2</v>
      </c>
      <c r="I76">
        <v>20</v>
      </c>
      <c r="J76" s="72">
        <f ca="1">IF(ROWS(OFFSET('20-Overs'!F28,0,0,'BOWLING - HALL OF FAME'!I76,1))&gt;K$53,"",(ROWS(OFFSET('20-Overs'!F28,0,0,'BOWLING - HALL OF FAME'!I76,1))))</f>
        <v>20</v>
      </c>
      <c r="K76" s="67" t="str" cm="1">
        <f t="array" aca="1" ref="K76" ca="1">IF(L76="","",(INDEX('20-Overs'!$B$9:$B$99,_xlfn.AGGREGATE(15,6,(ROW(OFFSET('20-Overs'!$S$9,0,'BOWLING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FAME'!L76),COUNTIF('BOWLING - HALL OF FAME'!L$57:L76,'BOWLING - HALL OF FAME'!L76)))))</f>
        <v>Muzzamil</v>
      </c>
      <c r="L76" s="69">
        <f ca="1">IF((IF(J76="","",SMALL(OFFSET('20-Overs'!$S$9,0,'BOWLING - HALL OF FAME'!K$54,$L$3,1),'BOWLING - HALL OF FAME'!J76)))=0,"",IF(J76="","",SMALL(OFFSET('20-Overs'!$S$9,0,'BOWLING - HALL OF FAME'!K$54,$L$3,1),'BOWLING - HALL OF FAME'!J76)))</f>
        <v>26.5</v>
      </c>
    </row>
    <row r="77" spans="2:12" ht="20.25" x14ac:dyDescent="0.2">
      <c r="B77" s="72">
        <f ca="1">IF(ROWS('20-Overs'!$B$9:B29)&gt;C$53,"",(ROWS('20-Overs'!$B$9:B29)))</f>
        <v>21</v>
      </c>
      <c r="C77" s="67" t="str" cm="1">
        <f t="array" aca="1" ref="C77" ca="1">IF(D77="","",(INDEX('20-Overs'!$B$9:$B$99,_xlfn.AGGREGATE(15,6,(ROW(OFFSET('20-Overs'!$S$9,0,'BOWLING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FAME'!D77),COUNTIF('BOWLING - HALL OF FAME'!D$57:D77,'BOWLING - HALL OF FAME'!D77)))))</f>
        <v>Adnan Ali</v>
      </c>
      <c r="D77" s="67">
        <f ca="1">IF((IF(B77="","",LARGE(OFFSET('20-Overs'!$S$9,0,'BOWLING - HALL OF FAME'!C$54,$L$3,1),'BOWLING - HALL OF FAME'!B77)))=0,"",IF(B77="","",LARGE(OFFSET('20-Overs'!$S$9,0,'BOWLING - HALL OF FAME'!C$54,$L$3,1),'BOWLING - HALL OF FAME'!B77)))</f>
        <v>4</v>
      </c>
      <c r="E77">
        <v>21</v>
      </c>
      <c r="F77" s="72">
        <f ca="1">IF(ROWS(OFFSET('20-Overs'!B29,0,0,'BOWLING - HALL OF FAME'!E77,1))&gt;G$53,"",(ROWS(OFFSET('20-Overs'!B29,0,0,'BOWLING - HALL OF FAME'!E77,1))))</f>
        <v>21</v>
      </c>
      <c r="G77" s="67" t="str" cm="1">
        <f t="array" aca="1" ref="G77" ca="1">IF(H77="","",(INDEX('20-Overs'!$B$9:$B$99,_xlfn.AGGREGATE(15,6,(ROW(OFFSET('20-Overs'!$S$9,0,'BOWLING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FAME'!H77),COUNTIF('BOWLING - HALL OF FAME'!H$57:H77,'BOWLING - HALL OF FAME'!H77)))))</f>
        <v>Sameer</v>
      </c>
      <c r="H77" s="67">
        <f ca="1">IF((IF(F77="","",LARGE(OFFSET('20-Overs'!$S$9,0,'BOWLING - HALL OF FAME'!G$54,$L$3,1),'BOWLING - HALL OF FAME'!F77)))=0,"",IF(F77="","",LARGE(OFFSET('20-Overs'!$S$9,0,'BOWLING - HALL OF FAME'!G$54,$L$3,1),'BOWLING - HALL OF FAME'!F77)))</f>
        <v>2</v>
      </c>
      <c r="I77">
        <v>21</v>
      </c>
      <c r="J77" s="72">
        <f ca="1">IF(ROWS(OFFSET('20-Overs'!F29,0,0,'BOWLING - HALL OF FAME'!I77,1))&gt;K$53,"",(ROWS(OFFSET('20-Overs'!F29,0,0,'BOWLING - HALL OF FAME'!I77,1))))</f>
        <v>21</v>
      </c>
      <c r="K77" s="67" t="str" cm="1">
        <f t="array" aca="1" ref="K77" ca="1">IF(L77="","",(INDEX('20-Overs'!$B$9:$B$99,_xlfn.AGGREGATE(15,6,(ROW(OFFSET('20-Overs'!$S$9,0,'BOWLING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FAME'!L77),COUNTIF('BOWLING - HALL OF FAME'!L$57:L77,'BOWLING - HALL OF FAME'!L77)))))</f>
        <v>Sameer</v>
      </c>
      <c r="L77" s="69">
        <f ca="1">IF((IF(J77="","",SMALL(OFFSET('20-Overs'!$S$9,0,'BOWLING - HALL OF FAME'!K$54,$L$3,1),'BOWLING - HALL OF FAME'!J77)))=0,"",IF(J77="","",SMALL(OFFSET('20-Overs'!$S$9,0,'BOWLING - HALL OF FAME'!K$54,$L$3,1),'BOWLING - HALL OF FAME'!J77)))</f>
        <v>27.5</v>
      </c>
    </row>
    <row r="78" spans="2:12" ht="20.25" x14ac:dyDescent="0.2">
      <c r="B78" s="72">
        <f ca="1">IF(ROWS('20-Overs'!$B$9:B30)&gt;C$53,"",(ROWS('20-Overs'!$B$9:B30)))</f>
        <v>22</v>
      </c>
      <c r="C78" s="67" t="str" cm="1">
        <f t="array" aca="1" ref="C78" ca="1">IF(D78="","",(INDEX('20-Overs'!$B$9:$B$99,_xlfn.AGGREGATE(15,6,(ROW(OFFSET('20-Overs'!$S$9,0,'BOWLING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FAME'!D78),COUNTIF('BOWLING - HALL OF FAME'!D$57:D78,'BOWLING - HALL OF FAME'!D78)))))</f>
        <v>Hassaan</v>
      </c>
      <c r="D78" s="67">
        <f ca="1">IF((IF(B78="","",LARGE(OFFSET('20-Overs'!$S$9,0,'BOWLING - HALL OF FAME'!C$54,$L$3,1),'BOWLING - HALL OF FAME'!B78)))=0,"",IF(B78="","",LARGE(OFFSET('20-Overs'!$S$9,0,'BOWLING - HALL OF FAME'!C$54,$L$3,1),'BOWLING - HALL OF FAME'!B78)))</f>
        <v>3.6666666666666665</v>
      </c>
      <c r="E78">
        <v>22</v>
      </c>
      <c r="F78" s="72">
        <f ca="1">IF(ROWS(OFFSET('20-Overs'!B30,0,0,'BOWLING - HALL OF FAME'!E78,1))&gt;G$53,"",(ROWS(OFFSET('20-Overs'!B30,0,0,'BOWLING - HALL OF FAME'!E78,1))))</f>
        <v>22</v>
      </c>
      <c r="G78" s="67" t="str" cm="1">
        <f t="array" aca="1" ref="G78" ca="1">IF(H78="","",(INDEX('20-Overs'!$B$9:$B$99,_xlfn.AGGREGATE(15,6,(ROW(OFFSET('20-Overs'!$S$9,0,'BOWLING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FAME'!H78),COUNTIF('BOWLING - HALL OF FAME'!H$57:H78,'BOWLING - HALL OF FAME'!H78)))))</f>
        <v>Junaid</v>
      </c>
      <c r="H78" s="67">
        <f ca="1">IF((IF(F78="","",LARGE(OFFSET('20-Overs'!$S$9,0,'BOWLING - HALL OF FAME'!G$54,$L$3,1),'BOWLING - HALL OF FAME'!F78)))=0,"",IF(F78="","",LARGE(OFFSET('20-Overs'!$S$9,0,'BOWLING - HALL OF FAME'!G$54,$L$3,1),'BOWLING - HALL OF FAME'!F78)))</f>
        <v>2</v>
      </c>
      <c r="I78">
        <v>22</v>
      </c>
      <c r="J78" s="72">
        <f ca="1">IF(ROWS(OFFSET('20-Overs'!F30,0,0,'BOWLING - HALL OF FAME'!I78,1))&gt;K$53,"",(ROWS(OFFSET('20-Overs'!F30,0,0,'BOWLING - HALL OF FAME'!I78,1))))</f>
        <v>22</v>
      </c>
      <c r="K78" s="67" t="str" cm="1">
        <f t="array" aca="1" ref="K78" ca="1">IF(L78="","",(INDEX('20-Overs'!$B$9:$B$99,_xlfn.AGGREGATE(15,6,(ROW(OFFSET('20-Overs'!$S$9,0,'BOWLING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FAME'!L78),COUNTIF('BOWLING - HALL OF FAME'!L$57:L78,'BOWLING - HALL OF FAME'!L78)))))</f>
        <v>Junaid</v>
      </c>
      <c r="L78" s="69">
        <f ca="1">IF((IF(J78="","",SMALL(OFFSET('20-Overs'!$S$9,0,'BOWLING - HALL OF FAME'!K$54,$L$3,1),'BOWLING - HALL OF FAME'!J78)))=0,"",IF(J78="","",SMALL(OFFSET('20-Overs'!$S$9,0,'BOWLING - HALL OF FAME'!K$54,$L$3,1),'BOWLING - HALL OF FAME'!J78)))</f>
        <v>36.5</v>
      </c>
    </row>
    <row r="79" spans="2:12" ht="20.25" x14ac:dyDescent="0.2">
      <c r="B79" s="72">
        <f ca="1">IF(ROWS('20-Overs'!$B$9:B31)&gt;C$53,"",(ROWS('20-Overs'!$B$9:B31)))</f>
        <v>23</v>
      </c>
      <c r="C79" s="67" t="str" cm="1">
        <f t="array" aca="1" ref="C79" ca="1">IF(D79="","",(INDEX('20-Overs'!$B$9:$B$99,_xlfn.AGGREGATE(15,6,(ROW(OFFSET('20-Overs'!$S$9,0,'BOWLING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FAME'!D79),COUNTIF('BOWLING - HALL OF FAME'!D$57:D79,'BOWLING - HALL OF FAME'!D79)))))</f>
        <v>Abdal</v>
      </c>
      <c r="D79" s="67">
        <f ca="1">IF((IF(B79="","",LARGE(OFFSET('20-Overs'!$S$9,0,'BOWLING - HALL OF FAME'!C$54,$L$3,1),'BOWLING - HALL OF FAME'!B79)))=0,"",IF(B79="","",LARGE(OFFSET('20-Overs'!$S$9,0,'BOWLING - HALL OF FAME'!C$54,$L$3,1),'BOWLING - HALL OF FAME'!B79)))</f>
        <v>3</v>
      </c>
      <c r="E79">
        <v>23</v>
      </c>
      <c r="F79" s="72">
        <f ca="1">IF(ROWS(OFFSET('20-Overs'!B31,0,0,'BOWLING - HALL OF FAME'!E79,1))&gt;G$53,"",(ROWS(OFFSET('20-Overs'!B31,0,0,'BOWLING - HALL OF FAME'!E79,1))))</f>
        <v>23</v>
      </c>
      <c r="G79" s="67" t="str" cm="1">
        <f t="array" aca="1" ref="G79" ca="1">IF(H79="","",(INDEX('20-Overs'!$B$9:$B$99,_xlfn.AGGREGATE(15,6,(ROW(OFFSET('20-Overs'!$S$9,0,'BOWLING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FAME'!H79),COUNTIF('BOWLING - HALL OF FAME'!H$57:H79,'BOWLING - HALL OF FAME'!H79)))))</f>
        <v>Farooq</v>
      </c>
      <c r="H79" s="67">
        <f ca="1">IF((IF(F79="","",LARGE(OFFSET('20-Overs'!$S$9,0,'BOWLING - HALL OF FAME'!G$54,$L$3,1),'BOWLING - HALL OF FAME'!F79)))=0,"",IF(F79="","",LARGE(OFFSET('20-Overs'!$S$9,0,'BOWLING - HALL OF FAME'!G$54,$L$3,1),'BOWLING - HALL OF FAME'!F79)))</f>
        <v>2</v>
      </c>
      <c r="I79">
        <v>23</v>
      </c>
      <c r="J79" s="72">
        <f ca="1">IF(ROWS(OFFSET('20-Overs'!F31,0,0,'BOWLING - HALL OF FAME'!I79,1))&gt;K$53,"",(ROWS(OFFSET('20-Overs'!F31,0,0,'BOWLING - HALL OF FAME'!I79,1))))</f>
        <v>23</v>
      </c>
      <c r="K79" s="67" t="str" cm="1">
        <f t="array" aca="1" ref="K79" ca="1">IF(L79="","",(INDEX('20-Overs'!$B$9:$B$99,_xlfn.AGGREGATE(15,6,(ROW(OFFSET('20-Overs'!$S$9,0,'BOWLING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FAME'!L79),COUNTIF('BOWLING - HALL OF FAME'!L$57:L79,'BOWLING - HALL OF FAME'!L79)))))</f>
        <v>M.Bilal Shaikh</v>
      </c>
      <c r="L79" s="69">
        <f ca="1">IF((IF(J79="","",SMALL(OFFSET('20-Overs'!$S$9,0,'BOWLING - HALL OF FAME'!K$54,$L$3,1),'BOWLING - HALL OF FAME'!J79)))=0,"",IF(J79="","",SMALL(OFFSET('20-Overs'!$S$9,0,'BOWLING - HALL OF FAME'!K$54,$L$3,1),'BOWLING - HALL OF FAME'!J79)))</f>
        <v>36.625</v>
      </c>
    </row>
    <row r="80" spans="2:12" ht="20.25" x14ac:dyDescent="0.2">
      <c r="B80" s="72">
        <f ca="1">IF(ROWS('20-Overs'!$B$9:B32)&gt;C$53,"",(ROWS('20-Overs'!$B$9:B32)))</f>
        <v>24</v>
      </c>
      <c r="C80" s="67" t="str" cm="1">
        <f t="array" aca="1" ref="C80" ca="1">IF(D80="","",(INDEX('20-Overs'!$B$9:$B$99,_xlfn.AGGREGATE(15,6,(ROW(OFFSET('20-Overs'!$S$9,0,'BOWLING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FAME'!D80),COUNTIF('BOWLING - HALL OF FAME'!D$57:D80,'BOWLING - HALL OF FAME'!D80)))))</f>
        <v>Talha</v>
      </c>
      <c r="D80" s="67">
        <f ca="1">IF((IF(B80="","",LARGE(OFFSET('20-Overs'!$S$9,0,'BOWLING - HALL OF FAME'!C$54,$L$3,1),'BOWLING - HALL OF FAME'!B80)))=0,"",IF(B80="","",LARGE(OFFSET('20-Overs'!$S$9,0,'BOWLING - HALL OF FAME'!C$54,$L$3,1),'BOWLING - HALL OF FAME'!B80)))</f>
        <v>3</v>
      </c>
      <c r="E80">
        <v>24</v>
      </c>
      <c r="F80" s="72">
        <f ca="1">IF(ROWS(OFFSET('20-Overs'!B32,0,0,'BOWLING - HALL OF FAME'!E80,1))&gt;G$53,"",(ROWS(OFFSET('20-Overs'!B32,0,0,'BOWLING - HALL OF FAME'!E80,1))))</f>
        <v>24</v>
      </c>
      <c r="G80" s="67" t="str" cm="1">
        <f t="array" aca="1" ref="G80" ca="1">IF(H80="","",(INDEX('20-Overs'!$B$9:$B$99,_xlfn.AGGREGATE(15,6,(ROW(OFFSET('20-Overs'!$S$9,0,'BOWLING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FAME'!H80),COUNTIF('BOWLING - HALL OF FAME'!H$57:H80,'BOWLING - HALL OF FAME'!H80)))))</f>
        <v>Emaaz</v>
      </c>
      <c r="H80" s="67">
        <f ca="1">IF((IF(F80="","",LARGE(OFFSET('20-Overs'!$S$9,0,'BOWLING - HALL OF FAME'!G$54,$L$3,1),'BOWLING - HALL OF FAME'!F80)))=0,"",IF(F80="","",LARGE(OFFSET('20-Overs'!$S$9,0,'BOWLING - HALL OF FAME'!G$54,$L$3,1),'BOWLING - HALL OF FAME'!F80)))</f>
        <v>1</v>
      </c>
      <c r="I80">
        <v>24</v>
      </c>
      <c r="J80" s="72">
        <f ca="1">IF(ROWS(OFFSET('20-Overs'!F32,0,0,'BOWLING - HALL OF FAME'!I80,1))&gt;K$53,"",(ROWS(OFFSET('20-Overs'!F32,0,0,'BOWLING - HALL OF FAME'!I80,1))))</f>
        <v>24</v>
      </c>
      <c r="K80" s="67" t="str" cm="1">
        <f t="array" aca="1" ref="K80" ca="1">IF(L80="","",(INDEX('20-Overs'!$B$9:$B$99,_xlfn.AGGREGATE(15,6,(ROW(OFFSET('20-Overs'!$S$9,0,'BOWLING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FAME'!L80),COUNTIF('BOWLING - HALL OF FAME'!L$57:L80,'BOWLING - HALL OF FAME'!L80)))))</f>
        <v>M. Patel</v>
      </c>
      <c r="L80" s="69">
        <f ca="1">IF((IF(J80="","",SMALL(OFFSET('20-Overs'!$S$9,0,'BOWLING - HALL OF FAME'!K$54,$L$3,1),'BOWLING - HALL OF FAME'!J80)))=0,"",IF(J80="","",SMALL(OFFSET('20-Overs'!$S$9,0,'BOWLING - HALL OF FAME'!K$54,$L$3,1),'BOWLING - HALL OF FAME'!J80)))</f>
        <v>48.666666666666664</v>
      </c>
    </row>
    <row r="81" spans="1:12" ht="20.25" x14ac:dyDescent="0.2">
      <c r="B81" s="72">
        <f ca="1">IF(ROWS('20-Overs'!$B$9:B33)&gt;C$53,"",(ROWS('20-Overs'!$B$9:B33)))</f>
        <v>25</v>
      </c>
      <c r="C81" s="67" t="str" cm="1">
        <f t="array" aca="1" ref="C81" ca="1">IF(D81="","",(INDEX('20-Overs'!$B$9:$B$99,_xlfn.AGGREGATE(15,6,(ROW(OFFSET('20-Overs'!$S$9,0,'BOWLING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FAME'!D81),COUNTIF('BOWLING - HALL OF FAME'!D$57:D81,'BOWLING - HALL OF FAME'!D81)))))</f>
        <v>Shahmeer</v>
      </c>
      <c r="D81" s="67">
        <f ca="1">IF((IF(B81="","",LARGE(OFFSET('20-Overs'!$S$9,0,'BOWLING - HALL OF FAME'!C$54,$L$3,1),'BOWLING - HALL OF FAME'!B81)))=0,"",IF(B81="","",LARGE(OFFSET('20-Overs'!$S$9,0,'BOWLING - HALL OF FAME'!C$54,$L$3,1),'BOWLING - HALL OF FAME'!B81)))</f>
        <v>2</v>
      </c>
      <c r="E81">
        <v>25</v>
      </c>
      <c r="F81" s="72">
        <f ca="1">IF(ROWS(OFFSET('20-Overs'!B33,0,0,'BOWLING - HALL OF FAME'!E81,1))&gt;G$53,"",(ROWS(OFFSET('20-Overs'!B33,0,0,'BOWLING - HALL OF FAME'!E81,1))))</f>
        <v>25</v>
      </c>
      <c r="G81" s="67" t="str" cm="1">
        <f t="array" aca="1" ref="G81" ca="1">IF(H81="","",(INDEX('20-Overs'!$B$9:$B$99,_xlfn.AGGREGATE(15,6,(ROW(OFFSET('20-Overs'!$S$9,0,'BOWLING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FAME'!H81),COUNTIF('BOWLING - HALL OF FAME'!H$57:H81,'BOWLING - HALL OF FAME'!H81)))))</f>
        <v>Bilal Mulla</v>
      </c>
      <c r="H81" s="67">
        <f ca="1">IF((IF(F81="","",LARGE(OFFSET('20-Overs'!$S$9,0,'BOWLING - HALL OF FAME'!G$54,$L$3,1),'BOWLING - HALL OF FAME'!F81)))=0,"",IF(F81="","",LARGE(OFFSET('20-Overs'!$S$9,0,'BOWLING - HALL OF FAME'!G$54,$L$3,1),'BOWLING - HALL OF FAME'!F81)))</f>
        <v>1</v>
      </c>
      <c r="I81">
        <v>25</v>
      </c>
      <c r="J81" s="72">
        <f ca="1">IF(ROWS(OFFSET('20-Overs'!F33,0,0,'BOWLING - HALL OF FAME'!I81,1))&gt;K$53,"",(ROWS(OFFSET('20-Overs'!F33,0,0,'BOWLING - HALL OF FAME'!I81,1))))</f>
        <v>25</v>
      </c>
      <c r="K81" s="67" t="str" cm="1">
        <f t="array" aca="1" ref="K81" ca="1">IF(L81="","",(INDEX('20-Overs'!$B$9:$B$99,_xlfn.AGGREGATE(15,6,(ROW(OFFSET('20-Overs'!$S$9,0,'BOWLING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FAME'!L81),COUNTIF('BOWLING - HALL OF FAME'!L$57:L81,'BOWLING - HALL OF FAME'!L81)))))</f>
        <v>Bilal Mulla</v>
      </c>
      <c r="L81" s="69">
        <f ca="1">IF((IF(J81="","",SMALL(OFFSET('20-Overs'!$S$9,0,'BOWLING - HALL OF FAME'!K$54,$L$3,1),'BOWLING - HALL OF FAME'!J81)))=0,"",IF(J81="","",SMALL(OFFSET('20-Overs'!$S$9,0,'BOWLING - HALL OF FAME'!K$54,$L$3,1),'BOWLING - HALL OF FAME'!J81)))</f>
        <v>74</v>
      </c>
    </row>
    <row r="82" spans="1:12" ht="20.25" x14ac:dyDescent="0.2">
      <c r="B82" s="72">
        <f ca="1">IF(ROWS('20-Overs'!$B$9:B34)&gt;C$53,"",(ROWS('20-Overs'!$B$9:B34)))</f>
        <v>26</v>
      </c>
      <c r="C82" s="67" t="str" cm="1">
        <f t="array" aca="1" ref="C82" ca="1">IF(D82="","",(INDEX('20-Overs'!$B$9:$B$99,_xlfn.AGGREGATE(15,6,(ROW(OFFSET('20-Overs'!$S$9,0,'BOWLING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FAME'!D82),COUNTIF('BOWLING - HALL OF FAME'!D$57:D82,'BOWLING - HALL OF FAME'!D82)))))</f>
        <v>Taak</v>
      </c>
      <c r="D82" s="67">
        <f ca="1">IF((IF(B82="","",LARGE(OFFSET('20-Overs'!$S$9,0,'BOWLING - HALL OF FAME'!C$54,$L$3,1),'BOWLING - HALL OF FAME'!B82)))=0,"",IF(B82="","",LARGE(OFFSET('20-Overs'!$S$9,0,'BOWLING - HALL OF FAME'!C$54,$L$3,1),'BOWLING - HALL OF FAME'!B82)))</f>
        <v>2</v>
      </c>
      <c r="E82">
        <v>26</v>
      </c>
      <c r="F82" s="72">
        <f ca="1">IF(ROWS(OFFSET('20-Overs'!B34,0,0,'BOWLING - HALL OF FAME'!E82,1))&gt;G$53,"",(ROWS(OFFSET('20-Overs'!B34,0,0,'BOWLING - HALL OF FAME'!E82,1))))</f>
        <v>26</v>
      </c>
      <c r="G82" s="67" t="str" cm="1">
        <f t="array" aca="1" ref="G82" ca="1">IF(H82="","",(INDEX('20-Overs'!$B$9:$B$99,_xlfn.AGGREGATE(15,6,(ROW(OFFSET('20-Overs'!$S$9,0,'BOWLING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FAME'!H82),COUNTIF('BOWLING - HALL OF FAME'!H$57:H82,'BOWLING - HALL OF FAME'!H82)))))</f>
        <v/>
      </c>
      <c r="H82" s="67" t="str">
        <f ca="1">IF((IF(F82="","",LARGE(OFFSET('20-Overs'!$S$9,0,'BOWLING - HALL OF FAME'!G$54,$L$3,1),'BOWLING - HALL OF FAME'!F82)))=0,"",IF(F82="","",LARGE(OFFSET('20-Overs'!$S$9,0,'BOWLING - HALL OF FAME'!G$54,$L$3,1),'BOWLING - HALL OF FAME'!F82)))</f>
        <v/>
      </c>
      <c r="I82">
        <v>26</v>
      </c>
      <c r="J82" s="72" t="str">
        <f ca="1">IF(ROWS(OFFSET('20-Overs'!F34,0,0,'BOWLING - HALL OF FAME'!I82,1))&gt;K$53,"",(ROWS(OFFSET('20-Overs'!F34,0,0,'BOWLING - HALL OF FAME'!I82,1))))</f>
        <v/>
      </c>
      <c r="K82" s="67" t="str" cm="1">
        <f t="array" aca="1" ref="K82" ca="1">IF(L82="","",(INDEX('20-Overs'!$B$9:$B$99,_xlfn.AGGREGATE(15,6,(ROW(OFFSET('20-Overs'!$S$9,0,'BOWLING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FAME'!L82),COUNTIF('BOWLING - HALL OF FAME'!L$57:L82,'BOWLING - HALL OF FAME'!L82)))))</f>
        <v/>
      </c>
      <c r="L82" s="69" t="str">
        <f ca="1">IF((IF(J82="","",SMALL(OFFSET('20-Overs'!$S$9,0,'BOWLING - HALL OF FAME'!K$54,$L$3,1),'BOWLING - HALL OF FAME'!J82)))=0,"",IF(J82="","",SMALL(OFFSET('20-Overs'!$S$9,0,'BOWLING - HALL OF FAME'!K$54,$L$3,1),'BOWLING - HALL OF FAME'!J82)))</f>
        <v/>
      </c>
    </row>
    <row r="83" spans="1:12" ht="20.25" x14ac:dyDescent="0.2">
      <c r="B83" s="72">
        <f ca="1">IF(ROWS('20-Overs'!$B$9:B35)&gt;C$53,"",(ROWS('20-Overs'!$B$9:B35)))</f>
        <v>27</v>
      </c>
      <c r="C83" s="67" t="str" cm="1">
        <f t="array" aca="1" ref="C83" ca="1">IF(D83="","",(INDEX('20-Overs'!$B$9:$B$99,_xlfn.AGGREGATE(15,6,(ROW(OFFSET('20-Overs'!$S$9,0,'BOWLING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FAME'!D83),COUNTIF('BOWLING - HALL OF FAME'!D$57:D83,'BOWLING - HALL OF FAME'!D83)))))</f>
        <v>Sherjeel</v>
      </c>
      <c r="D83" s="67">
        <f ca="1">IF((IF(B83="","",LARGE(OFFSET('20-Overs'!$S$9,0,'BOWLING - HALL OF FAME'!C$54,$L$3,1),'BOWLING - HALL OF FAME'!B83)))=0,"",IF(B83="","",LARGE(OFFSET('20-Overs'!$S$9,0,'BOWLING - HALL OF FAME'!C$54,$L$3,1),'BOWLING - HALL OF FAME'!B83)))</f>
        <v>2</v>
      </c>
      <c r="E83">
        <v>27</v>
      </c>
      <c r="F83" s="72">
        <f ca="1">IF(ROWS(OFFSET('20-Overs'!B35,0,0,'BOWLING - HALL OF FAME'!E83,1))&gt;G$53,"",(ROWS(OFFSET('20-Overs'!B35,0,0,'BOWLING - HALL OF FAME'!E83,1))))</f>
        <v>27</v>
      </c>
      <c r="G83" s="67" t="str" cm="1">
        <f t="array" aca="1" ref="G83" ca="1">IF(H83="","",(INDEX('20-Overs'!$B$9:$B$99,_xlfn.AGGREGATE(15,6,(ROW(OFFSET('20-Overs'!$S$9,0,'BOWLING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FAME'!H83),COUNTIF('BOWLING - HALL OF FAME'!H$57:H83,'BOWLING - HALL OF FAME'!H83)))))</f>
        <v/>
      </c>
      <c r="H83" s="67" t="str">
        <f ca="1">IF((IF(F83="","",LARGE(OFFSET('20-Overs'!$S$9,0,'BOWLING - HALL OF FAME'!G$54,$L$3,1),'BOWLING - HALL OF FAME'!F83)))=0,"",IF(F83="","",LARGE(OFFSET('20-Overs'!$S$9,0,'BOWLING - HALL OF FAME'!G$54,$L$3,1),'BOWLING - HALL OF FAME'!F83)))</f>
        <v/>
      </c>
      <c r="I83">
        <v>27</v>
      </c>
      <c r="J83" s="72" t="str">
        <f ca="1">IF(ROWS(OFFSET('20-Overs'!F35,0,0,'BOWLING - HALL OF FAME'!I83,1))&gt;K$53,"",(ROWS(OFFSET('20-Overs'!F35,0,0,'BOWLING - HALL OF FAME'!I83,1))))</f>
        <v/>
      </c>
      <c r="K83" s="67" t="str" cm="1">
        <f t="array" aca="1" ref="K83" ca="1">IF(L83="","",(INDEX('20-Overs'!$B$9:$B$99,_xlfn.AGGREGATE(15,6,(ROW(OFFSET('20-Overs'!$S$9,0,'BOWLING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FAME'!L83),COUNTIF('BOWLING - HALL OF FAME'!L$57:L83,'BOWLING - HALL OF FAME'!L83)))))</f>
        <v/>
      </c>
      <c r="L83" s="69" t="str">
        <f ca="1">IF((IF(J83="","",SMALL(OFFSET('20-Overs'!$S$9,0,'BOWLING - HALL OF FAME'!K$54,$L$3,1),'BOWLING - HALL OF FAME'!J83)))=0,"",IF(J83="","",SMALL(OFFSET('20-Overs'!$S$9,0,'BOWLING - HALL OF FAME'!K$54,$L$3,1),'BOWLING - HALL OF FAME'!J83)))</f>
        <v/>
      </c>
    </row>
    <row r="84" spans="1:12" ht="20.25" x14ac:dyDescent="0.2">
      <c r="B84" s="72">
        <f ca="1">IF(ROWS('20-Overs'!$B$9:B36)&gt;C$53,"",(ROWS('20-Overs'!$B$9:B36)))</f>
        <v>28</v>
      </c>
      <c r="C84" s="67" t="str" cm="1">
        <f t="array" aca="1" ref="C84" ca="1">IF(D84="","",(INDEX('20-Overs'!$B$9:$B$99,_xlfn.AGGREGATE(15,6,(ROW(OFFSET('20-Overs'!$S$9,0,'BOWLING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FAME'!D84),COUNTIF('BOWLING - HALL OF FAME'!D$57:D84,'BOWLING - HALL OF FAME'!D84)))))</f>
        <v>Emaaz</v>
      </c>
      <c r="D84" s="67">
        <f ca="1">IF((IF(B84="","",LARGE(OFFSET('20-Overs'!$S$9,0,'BOWLING - HALL OF FAME'!C$54,$L$3,1),'BOWLING - HALL OF FAME'!B84)))=0,"",IF(B84="","",LARGE(OFFSET('20-Overs'!$S$9,0,'BOWLING - HALL OF FAME'!C$54,$L$3,1),'BOWLING - HALL OF FAME'!B84)))</f>
        <v>1</v>
      </c>
      <c r="E84">
        <v>28</v>
      </c>
      <c r="F84" s="72">
        <f ca="1">IF(ROWS(OFFSET('20-Overs'!B36,0,0,'BOWLING - HALL OF FAME'!E84,1))&gt;G$53,"",(ROWS(OFFSET('20-Overs'!B36,0,0,'BOWLING - HALL OF FAME'!E84,1))))</f>
        <v>28</v>
      </c>
      <c r="G84" s="67" t="str" cm="1">
        <f t="array" aca="1" ref="G84" ca="1">IF(H84="","",(INDEX('20-Overs'!$B$9:$B$99,_xlfn.AGGREGATE(15,6,(ROW(OFFSET('20-Overs'!$S$9,0,'BOWLING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FAME'!H84),COUNTIF('BOWLING - HALL OF FAME'!H$57:H84,'BOWLING - HALL OF FAME'!H84)))))</f>
        <v/>
      </c>
      <c r="H84" s="67" t="str">
        <f ca="1">IF((IF(F84="","",LARGE(OFFSET('20-Overs'!$S$9,0,'BOWLING - HALL OF FAME'!G$54,$L$3,1),'BOWLING - HALL OF FAME'!F84)))=0,"",IF(F84="","",LARGE(OFFSET('20-Overs'!$S$9,0,'BOWLING - HALL OF FAME'!G$54,$L$3,1),'BOWLING - HALL OF FAME'!F84)))</f>
        <v/>
      </c>
      <c r="I84">
        <v>28</v>
      </c>
      <c r="J84" s="72" t="str">
        <f ca="1">IF(ROWS(OFFSET('20-Overs'!F36,0,0,'BOWLING - HALL OF FAME'!I84,1))&gt;K$53,"",(ROWS(OFFSET('20-Overs'!F36,0,0,'BOWLING - HALL OF FAME'!I84,1))))</f>
        <v/>
      </c>
      <c r="K84" s="67" t="str" cm="1">
        <f t="array" aca="1" ref="K84" ca="1">IF(L84="","",(INDEX('20-Overs'!$B$9:$B$99,_xlfn.AGGREGATE(15,6,(ROW(OFFSET('20-Overs'!$S$9,0,'BOWLING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FAME'!L84),COUNTIF('BOWLING - HALL OF FAME'!L$57:L84,'BOWLING - HALL OF FAME'!L84)))))</f>
        <v/>
      </c>
      <c r="L84" s="69" t="str">
        <f ca="1">IF((IF(J84="","",SMALL(OFFSET('20-Overs'!$S$9,0,'BOWLING - HALL OF FAME'!K$54,$L$3,1),'BOWLING - HALL OF FAME'!J84)))=0,"",IF(J84="","",SMALL(OFFSET('20-Overs'!$S$9,0,'BOWLING - HALL OF FAME'!K$54,$L$3,1),'BOWLING - HALL OF FAME'!J84)))</f>
        <v/>
      </c>
    </row>
    <row r="85" spans="1:12" ht="20.25" x14ac:dyDescent="0.2">
      <c r="B85" s="72">
        <f ca="1">IF(ROWS('20-Overs'!$B$9:B37)&gt;C$53,"",(ROWS('20-Overs'!$B$9:B37)))</f>
        <v>29</v>
      </c>
      <c r="C85" s="67" t="str" cm="1">
        <f t="array" aca="1" ref="C85" ca="1">IF(D85="","",(INDEX('20-Overs'!$B$9:$B$99,_xlfn.AGGREGATE(15,6,(ROW(OFFSET('20-Overs'!$S$9,0,'BOWLING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FAME'!D85),COUNTIF('BOWLING - HALL OF FAME'!D$57:D85,'BOWLING - HALL OF FAME'!D85)))))</f>
        <v>Mustafa</v>
      </c>
      <c r="D85" s="67">
        <f ca="1">IF((IF(B85="","",LARGE(OFFSET('20-Overs'!$S$9,0,'BOWLING - HALL OF FAME'!C$54,$L$3,1),'BOWLING - HALL OF FAME'!B85)))=0,"",IF(B85="","",LARGE(OFFSET('20-Overs'!$S$9,0,'BOWLING - HALL OF FAME'!C$54,$L$3,1),'BOWLING - HALL OF FAME'!B85)))</f>
        <v>1</v>
      </c>
      <c r="E85">
        <v>29</v>
      </c>
      <c r="F85" s="72">
        <f ca="1">IF(ROWS(OFFSET('20-Overs'!B37,0,0,'BOWLING - HALL OF FAME'!E85,1))&gt;G$53,"",(ROWS(OFFSET('20-Overs'!B37,0,0,'BOWLING - HALL OF FAME'!E85,1))))</f>
        <v>29</v>
      </c>
      <c r="G85" s="67" t="str" cm="1">
        <f t="array" aca="1" ref="G85" ca="1">IF(H85="","",(INDEX('20-Overs'!$B$9:$B$99,_xlfn.AGGREGATE(15,6,(ROW(OFFSET('20-Overs'!$S$9,0,'BOWLING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FAME'!H85),COUNTIF('BOWLING - HALL OF FAME'!H$57:H85,'BOWLING - HALL OF FAME'!H85)))))</f>
        <v/>
      </c>
      <c r="H85" s="67" t="str">
        <f ca="1">IF((IF(F85="","",LARGE(OFFSET('20-Overs'!$S$9,0,'BOWLING - HALL OF FAME'!G$54,$L$3,1),'BOWLING - HALL OF FAME'!F85)))=0,"",IF(F85="","",LARGE(OFFSET('20-Overs'!$S$9,0,'BOWLING - HALL OF FAME'!G$54,$L$3,1),'BOWLING - HALL OF FAME'!F85)))</f>
        <v/>
      </c>
      <c r="I85">
        <v>29</v>
      </c>
      <c r="J85" s="72" t="str">
        <f ca="1">IF(ROWS(OFFSET('20-Overs'!F37,0,0,'BOWLING - HALL OF FAME'!I85,1))&gt;K$53,"",(ROWS(OFFSET('20-Overs'!F37,0,0,'BOWLING - HALL OF FAME'!I85,1))))</f>
        <v/>
      </c>
      <c r="K85" s="67" t="str" cm="1">
        <f t="array" aca="1" ref="K85" ca="1">IF(L85="","",(INDEX('20-Overs'!$B$9:$B$99,_xlfn.AGGREGATE(15,6,(ROW(OFFSET('20-Overs'!$S$9,0,'BOWLING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FAME'!L85),COUNTIF('BOWLING - HALL OF FAME'!L$57:L85,'BOWLING - HALL OF FAME'!L85)))))</f>
        <v/>
      </c>
      <c r="L85" s="69" t="str">
        <f ca="1">IF((IF(J85="","",SMALL(OFFSET('20-Overs'!$S$9,0,'BOWLING - HALL OF FAME'!K$54,$L$3,1),'BOWLING - HALL OF FAME'!J85)))=0,"",IF(J85="","",SMALL(OFFSET('20-Overs'!$S$9,0,'BOWLING - HALL OF FAME'!K$54,$L$3,1),'BOWLING - HALL OF FAME'!J85)))</f>
        <v/>
      </c>
    </row>
    <row r="86" spans="1:12" ht="20.25" x14ac:dyDescent="0.2">
      <c r="B86" s="72">
        <f ca="1">IF(ROWS('20-Overs'!$B$9:B38)&gt;C$53,"",(ROWS('20-Overs'!$B$9:B38)))</f>
        <v>30</v>
      </c>
      <c r="C86" s="67" t="str" cm="1">
        <f t="array" aca="1" ref="C86" ca="1">IF(D86="","",(INDEX('20-Overs'!$B$9:$B$99,_xlfn.AGGREGATE(15,6,(ROW(OFFSET('20-Overs'!$S$9,0,'BOWLING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FAME'!D86),COUNTIF('BOWLING - HALL OF FAME'!D$57:D86,'BOWLING - HALL OF FAME'!D86)))))</f>
        <v>Noman</v>
      </c>
      <c r="D86" s="67">
        <f ca="1">IF((IF(B86="","",LARGE(OFFSET('20-Overs'!$S$9,0,'BOWLING - HALL OF FAME'!C$54,$L$3,1),'BOWLING - HALL OF FAME'!B86)))=0,"",IF(B86="","",LARGE(OFFSET('20-Overs'!$S$9,0,'BOWLING - HALL OF FAME'!C$54,$L$3,1),'BOWLING - HALL OF FAME'!B86)))</f>
        <v>1</v>
      </c>
      <c r="E86">
        <v>30</v>
      </c>
      <c r="F86" s="72">
        <f ca="1">IF(ROWS(OFFSET('20-Overs'!B38,0,0,'BOWLING - HALL OF FAME'!E86,1))&gt;G$53,"",(ROWS(OFFSET('20-Overs'!B38,0,0,'BOWLING - HALL OF FAME'!E86,1))))</f>
        <v>30</v>
      </c>
      <c r="G86" s="67" t="str" cm="1">
        <f t="array" aca="1" ref="G86" ca="1">IF(H86="","",(INDEX('20-Overs'!$B$9:$B$99,_xlfn.AGGREGATE(15,6,(ROW(OFFSET('20-Overs'!$S$9,0,'BOWLING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FAME'!H86),COUNTIF('BOWLING - HALL OF FAME'!H$57:H86,'BOWLING - HALL OF FAME'!H86)))))</f>
        <v/>
      </c>
      <c r="H86" s="67" t="str">
        <f ca="1">IF((IF(F86="","",LARGE(OFFSET('20-Overs'!$S$9,0,'BOWLING - HALL OF FAME'!G$54,$L$3,1),'BOWLING - HALL OF FAME'!F86)))=0,"",IF(F86="","",LARGE(OFFSET('20-Overs'!$S$9,0,'BOWLING - HALL OF FAME'!G$54,$L$3,1),'BOWLING - HALL OF FAME'!F86)))</f>
        <v/>
      </c>
      <c r="I86">
        <v>30</v>
      </c>
      <c r="J86" s="72" t="str">
        <f ca="1">IF(ROWS(OFFSET('20-Overs'!F38,0,0,'BOWLING - HALL OF FAME'!I86,1))&gt;K$53,"",(ROWS(OFFSET('20-Overs'!F38,0,0,'BOWLING - HALL OF FAME'!I86,1))))</f>
        <v/>
      </c>
      <c r="K86" s="67" t="str" cm="1">
        <f t="array" aca="1" ref="K86" ca="1">IF(L86="","",(INDEX('20-Overs'!$B$9:$B$99,_xlfn.AGGREGATE(15,6,(ROW(OFFSET('20-Overs'!$S$9,0,'BOWLING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FAME'!L86),COUNTIF('BOWLING - HALL OF FAME'!L$57:L86,'BOWLING - HALL OF FAME'!L86)))))</f>
        <v/>
      </c>
      <c r="L86" s="69" t="str">
        <f ca="1">IF((IF(J86="","",SMALL(OFFSET('20-Overs'!$S$9,0,'BOWLING - HALL OF FAME'!K$54,$L$3,1),'BOWLING - HALL OF FAME'!J86)))=0,"",IF(J86="","",SMALL(OFFSET('20-Overs'!$S$9,0,'BOWLING - HALL OF FAME'!K$54,$L$3,1),'BOWLING - HALL OF FAME'!J86)))</f>
        <v/>
      </c>
    </row>
    <row r="87" spans="1:12" ht="20.25" x14ac:dyDescent="0.2">
      <c r="B87" s="72">
        <f ca="1">IF(ROWS('20-Overs'!$B$9:B39)&gt;C$53,"",(ROWS('20-Overs'!$B$9:B39)))</f>
        <v>31</v>
      </c>
      <c r="C87" s="67" t="str" cm="1">
        <f t="array" aca="1" ref="C87" ca="1">IF(D87="","",(INDEX('20-Overs'!$B$9:$B$99,_xlfn.AGGREGATE(15,6,(ROW(OFFSET('20-Overs'!$S$9,0,'BOWLING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FAME'!D87),COUNTIF('BOWLING - HALL OF FAME'!D$57:D87,'BOWLING - HALL OF FAME'!D87)))))</f>
        <v/>
      </c>
      <c r="D87" s="67" t="str">
        <f ca="1">IF((IF(B87="","",LARGE(OFFSET('20-Overs'!$S$9,0,'BOWLING - HALL OF FAME'!C$54,$L$3,1),'BOWLING - HALL OF FAME'!B87)))=0,"",IF(B87="","",LARGE(OFFSET('20-Overs'!$S$9,0,'BOWLING - HALL OF FAME'!C$54,$L$3,1),'BOWLING - HALL OF FAME'!B87)))</f>
        <v/>
      </c>
      <c r="E87">
        <v>31</v>
      </c>
      <c r="F87" s="72">
        <f ca="1">IF(ROWS(OFFSET('20-Overs'!B39,0,0,'BOWLING - HALL OF FAME'!E87,1))&gt;G$53,"",(ROWS(OFFSET('20-Overs'!B39,0,0,'BOWLING - HALL OF FAME'!E87,1))))</f>
        <v>31</v>
      </c>
      <c r="G87" s="67" t="str" cm="1">
        <f t="array" aca="1" ref="G87" ca="1">IF(H87="","",(INDEX('20-Overs'!$B$9:$B$99,_xlfn.AGGREGATE(15,6,(ROW(OFFSET('20-Overs'!$S$9,0,'BOWLING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FAME'!H87),COUNTIF('BOWLING - HALL OF FAME'!H$57:H87,'BOWLING - HALL OF FAME'!H87)))))</f>
        <v/>
      </c>
      <c r="H87" s="67" t="str">
        <f ca="1">IF((IF(F87="","",LARGE(OFFSET('20-Overs'!$S$9,0,'BOWLING - HALL OF FAME'!G$54,$L$3,1),'BOWLING - HALL OF FAME'!F87)))=0,"",IF(F87="","",LARGE(OFFSET('20-Overs'!$S$9,0,'BOWLING - HALL OF FAME'!G$54,$L$3,1),'BOWLING - HALL OF FAME'!F87)))</f>
        <v/>
      </c>
      <c r="I87">
        <v>31</v>
      </c>
      <c r="J87" s="72" t="str">
        <f ca="1">IF(ROWS(OFFSET('20-Overs'!F39,0,0,'BOWLING - HALL OF FAME'!I87,1))&gt;K$53,"",(ROWS(OFFSET('20-Overs'!F39,0,0,'BOWLING - HALL OF FAME'!I87,1))))</f>
        <v/>
      </c>
      <c r="K87" s="67" t="str" cm="1">
        <f t="array" aca="1" ref="K87" ca="1">IF(L87="","",(INDEX('20-Overs'!$B$9:$B$99,_xlfn.AGGREGATE(15,6,(ROW(OFFSET('20-Overs'!$S$9,0,'BOWLING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FAME'!L87),COUNTIF('BOWLING - HALL OF FAME'!L$57:L87,'BOWLING - HALL OF FAME'!L87)))))</f>
        <v/>
      </c>
      <c r="L87" s="69" t="str">
        <f ca="1">IF((IF(J87="","",SMALL(OFFSET('20-Overs'!$S$9,0,'BOWLING - HALL OF FAME'!K$54,$L$3,1),'BOWLING - HALL OF FAME'!J87)))=0,"",IF(J87="","",SMALL(OFFSET('20-Overs'!$S$9,0,'BOWLING - HALL OF FAME'!K$54,$L$3,1),'BOWLING - HALL OF FAME'!J87)))</f>
        <v/>
      </c>
    </row>
    <row r="88" spans="1:12" ht="20.25" x14ac:dyDescent="0.2">
      <c r="B88" s="72">
        <f ca="1">IF(ROWS('20-Overs'!$B$9:B40)&gt;C$53,"",(ROWS('20-Overs'!$B$9:B40)))</f>
        <v>32</v>
      </c>
      <c r="C88" s="67" t="str" cm="1">
        <f t="array" aca="1" ref="C88" ca="1">IF(D88="","",(INDEX('20-Overs'!$B$9:$B$99,_xlfn.AGGREGATE(15,6,(ROW(OFFSET('20-Overs'!$S$9,0,'BOWLING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FAME'!D88),COUNTIF('BOWLING - HALL OF FAME'!D$57:D88,'BOWLING - HALL OF FAME'!D88)))))</f>
        <v/>
      </c>
      <c r="D88" s="67" t="str">
        <f ca="1">IF((IF(B88="","",LARGE(OFFSET('20-Overs'!$S$9,0,'BOWLING - HALL OF FAME'!C$54,$L$3,1),'BOWLING - HALL OF FAME'!B88)))=0,"",IF(B88="","",LARGE(OFFSET('20-Overs'!$S$9,0,'BOWLING - HALL OF FAME'!C$54,$L$3,1),'BOWLING - HALL OF FAME'!B88)))</f>
        <v/>
      </c>
      <c r="E88">
        <v>32</v>
      </c>
      <c r="F88" s="72">
        <f ca="1">IF(ROWS(OFFSET('20-Overs'!B40,0,0,'BOWLING - HALL OF FAME'!E88,1))&gt;G$53,"",(ROWS(OFFSET('20-Overs'!B40,0,0,'BOWLING - HALL OF FAME'!E88,1))))</f>
        <v>32</v>
      </c>
      <c r="G88" s="67" t="str" cm="1">
        <f t="array" aca="1" ref="G88" ca="1">IF(H88="","",(INDEX('20-Overs'!$B$9:$B$99,_xlfn.AGGREGATE(15,6,(ROW(OFFSET('20-Overs'!$S$9,0,'BOWLING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FAME'!H88),COUNTIF('BOWLING - HALL OF FAME'!H$57:H88,'BOWLING - HALL OF FAME'!H88)))))</f>
        <v/>
      </c>
      <c r="H88" s="67" t="str">
        <f ca="1">IF((IF(F88="","",LARGE(OFFSET('20-Overs'!$S$9,0,'BOWLING - HALL OF FAME'!G$54,$L$3,1),'BOWLING - HALL OF FAME'!F88)))=0,"",IF(F88="","",LARGE(OFFSET('20-Overs'!$S$9,0,'BOWLING - HALL OF FAME'!G$54,$L$3,1),'BOWLING - HALL OF FAME'!F88)))</f>
        <v/>
      </c>
      <c r="I88">
        <v>32</v>
      </c>
      <c r="J88" s="72" t="str">
        <f ca="1">IF(ROWS(OFFSET('20-Overs'!F40,0,0,'BOWLING - HALL OF FAME'!I88,1))&gt;K$53,"",(ROWS(OFFSET('20-Overs'!F40,0,0,'BOWLING - HALL OF FAME'!I88,1))))</f>
        <v/>
      </c>
      <c r="K88" s="67" t="str" cm="1">
        <f t="array" aca="1" ref="K88" ca="1">IF(L88="","",(INDEX('20-Overs'!$B$9:$B$99,_xlfn.AGGREGATE(15,6,(ROW(OFFSET('20-Overs'!$S$9,0,'BOWLING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FAME'!L88),COUNTIF('BOWLING - HALL OF FAME'!L$57:L88,'BOWLING - HALL OF FAME'!L88)))))</f>
        <v/>
      </c>
      <c r="L88" s="69" t="str">
        <f ca="1">IF((IF(J88="","",SMALL(OFFSET('20-Overs'!$S$9,0,'BOWLING - HALL OF FAME'!K$54,$L$3,1),'BOWLING - HALL OF FAME'!J88)))=0,"",IF(J88="","",SMALL(OFFSET('20-Overs'!$S$9,0,'BOWLING - HALL OF FAME'!K$54,$L$3,1),'BOWLING - HALL OF FAME'!J88)))</f>
        <v/>
      </c>
    </row>
    <row r="89" spans="1:12" ht="20.25" x14ac:dyDescent="0.2">
      <c r="B89" s="72">
        <f ca="1">IF(ROWS('20-Overs'!$B$9:B41)&gt;C$53,"",(ROWS('20-Overs'!$B$9:B41)))</f>
        <v>33</v>
      </c>
      <c r="C89" s="67" t="str" cm="1">
        <f t="array" aca="1" ref="C89" ca="1">IF(D89="","",(INDEX('20-Overs'!$B$9:$B$99,_xlfn.AGGREGATE(15,6,(ROW(OFFSET('20-Overs'!$S$9,0,'BOWLING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FAME'!D89),COUNTIF('BOWLING - HALL OF FAME'!D$57:D89,'BOWLING - HALL OF FAME'!D89)))))</f>
        <v/>
      </c>
      <c r="D89" s="67" t="str">
        <f ca="1">IF((IF(B89="","",LARGE(OFFSET('20-Overs'!$S$9,0,'BOWLING - HALL OF FAME'!C$54,$L$3,1),'BOWLING - HALL OF FAME'!B89)))=0,"",IF(B89="","",LARGE(OFFSET('20-Overs'!$S$9,0,'BOWLING - HALL OF FAME'!C$54,$L$3,1),'BOWLING - HALL OF FAME'!B89)))</f>
        <v/>
      </c>
      <c r="E89">
        <v>33</v>
      </c>
      <c r="F89" s="72">
        <f ca="1">IF(ROWS(OFFSET('20-Overs'!B41,0,0,'BOWLING - HALL OF FAME'!E89,1))&gt;G$53,"",(ROWS(OFFSET('20-Overs'!B41,0,0,'BOWLING - HALL OF FAME'!E89,1))))</f>
        <v>33</v>
      </c>
      <c r="G89" s="67" t="str" cm="1">
        <f t="array" aca="1" ref="G89" ca="1">IF(H89="","",(INDEX('20-Overs'!$B$9:$B$99,_xlfn.AGGREGATE(15,6,(ROW(OFFSET('20-Overs'!$S$9,0,'BOWLING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FAME'!H89),COUNTIF('BOWLING - HALL OF FAME'!H$57:H89,'BOWLING - HALL OF FAME'!H89)))))</f>
        <v/>
      </c>
      <c r="H89" s="67" t="str">
        <f ca="1">IF((IF(F89="","",LARGE(OFFSET('20-Overs'!$S$9,0,'BOWLING - HALL OF FAME'!G$54,$L$3,1),'BOWLING - HALL OF FAME'!F89)))=0,"",IF(F89="","",LARGE(OFFSET('20-Overs'!$S$9,0,'BOWLING - HALL OF FAME'!G$54,$L$3,1),'BOWLING - HALL OF FAME'!F89)))</f>
        <v/>
      </c>
      <c r="I89">
        <v>33</v>
      </c>
      <c r="J89" s="72" t="str">
        <f ca="1">IF(ROWS(OFFSET('20-Overs'!F41,0,0,'BOWLING - HALL OF FAME'!I89,1))&gt;K$53,"",(ROWS(OFFSET('20-Overs'!F41,0,0,'BOWLING - HALL OF FAME'!I89,1))))</f>
        <v/>
      </c>
      <c r="K89" s="67" t="str" cm="1">
        <f t="array" aca="1" ref="K89" ca="1">IF(L89="","",(INDEX('20-Overs'!$B$9:$B$99,_xlfn.AGGREGATE(15,6,(ROW(OFFSET('20-Overs'!$S$9,0,'BOWLING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FAME'!L89),COUNTIF('BOWLING - HALL OF FAME'!L$57:L89,'BOWLING - HALL OF FAME'!L89)))))</f>
        <v/>
      </c>
      <c r="L89" s="69" t="str">
        <f ca="1">IF((IF(J89="","",SMALL(OFFSET('20-Overs'!$S$9,0,'BOWLING - HALL OF FAME'!K$54,$L$3,1),'BOWLING - HALL OF FAME'!J89)))=0,"",IF(J89="","",SMALL(OFFSET('20-Overs'!$S$9,0,'BOWLING - HALL OF FAME'!K$54,$L$3,1),'BOWLING - HALL OF FAME'!J89)))</f>
        <v/>
      </c>
    </row>
    <row r="90" spans="1:12" ht="20.25" x14ac:dyDescent="0.2">
      <c r="B90" s="72">
        <f ca="1">IF(ROWS('20-Overs'!$B$9:B42)&gt;C$53,"",(ROWS('20-Overs'!$B$9:B42)))</f>
        <v>34</v>
      </c>
      <c r="C90" s="67" t="str" cm="1">
        <f t="array" aca="1" ref="C90" ca="1">IF(D90="","",(INDEX('20-Overs'!$B$9:$B$99,_xlfn.AGGREGATE(15,6,(ROW(OFFSET('20-Overs'!$S$9,0,'BOWLING - HALL OF FAME'!C$54,$L$3,1))-ROW(OFFSET('20-Overs'!$S$9,0,'BOWLING - HALL OF FAME'!C$54,1,1))+1)/(OFFSET('20-Overs'!$S$9,0,'BOWLING - HALL OF FAME'!C$54,$L$3,1)='BOWLING - HALL OF FAME'!D90),COUNTIF('BOWLING - HALL OF FAME'!D$57:D90,'BOWLING - HALL OF FAME'!D90)))))</f>
        <v/>
      </c>
      <c r="D90" s="67" t="str">
        <f ca="1">IF((IF(B90="","",LARGE(OFFSET('20-Overs'!$S$9,0,'BOWLING - HALL OF FAME'!C$54,$L$3,1),'BOWLING - HALL OF FAME'!B90)))=0,"",IF(B90="","",LARGE(OFFSET('20-Overs'!$S$9,0,'BOWLING - HALL OF FAME'!C$54,$L$3,1),'BOWLING - HALL OF FAME'!B90)))</f>
        <v/>
      </c>
      <c r="E90">
        <v>34</v>
      </c>
      <c r="F90" s="72">
        <f ca="1">IF(ROWS(OFFSET('20-Overs'!B42,0,0,'BOWLING - HALL OF FAME'!E90,1))&gt;G$53,"",(ROWS(OFFSET('20-Overs'!B42,0,0,'BOWLING - HALL OF FAME'!E90,1))))</f>
        <v>34</v>
      </c>
      <c r="G90" s="67" t="str" cm="1">
        <f t="array" aca="1" ref="G90" ca="1">IF(H90="","",(INDEX('20-Overs'!$B$9:$B$99,_xlfn.AGGREGATE(15,6,(ROW(OFFSET('20-Overs'!$S$9,0,'BOWLING - HALL OF FAME'!G$54,$L$3,1))-ROW(OFFSET('20-Overs'!$S$9,0,'BOWLING - HALL OF FAME'!G$54,1,1))+1)/(OFFSET('20-Overs'!$S$9,0,'BOWLING - HALL OF FAME'!G$54,$L$3,1)='BOWLING - HALL OF FAME'!H90),COUNTIF('BOWLING - HALL OF FAME'!H$57:H90,'BOWLING - HALL OF FAME'!H90)))))</f>
        <v/>
      </c>
      <c r="H90" s="67" t="str">
        <f ca="1">IF((IF(F90="","",LARGE(OFFSET('20-Overs'!$S$9,0,'BOWLING - HALL OF FAME'!G$54,$L$3,1),'BOWLING - HALL OF FAME'!F90)))=0,"",IF(F90="","",LARGE(OFFSET('20-Overs'!$S$9,0,'BOWLING - HALL OF FAME'!G$54,$L$3,1),'BOWLING - HALL OF FAME'!F90)))</f>
        <v/>
      </c>
      <c r="I90">
        <v>34</v>
      </c>
      <c r="J90" s="72" t="str">
        <f ca="1">IF(ROWS(OFFSET('20-Overs'!F42,0,0,'BOWLING - HALL OF FAME'!I90,1))&gt;K$53,"",(ROWS(OFFSET('20-Overs'!F42,0,0,'BOWLING - HALL OF FAME'!I90,1))))</f>
        <v/>
      </c>
      <c r="K90" s="67" t="str" cm="1">
        <f t="array" aca="1" ref="K90" ca="1">IF(L90="","",(INDEX('20-Overs'!$B$9:$B$99,_xlfn.AGGREGATE(15,6,(ROW(OFFSET('20-Overs'!$S$9,0,'BOWLING - HALL OF FAME'!K$54,$L$3,1))-ROW(OFFSET('20-Overs'!$S$9,0,'BOWLING - HALL OF FAME'!K$54,1,1))+1)/(OFFSET('20-Overs'!$S$9,0,'BOWLING - HALL OF FAME'!K$54,$L$3,1)='BOWLING - HALL OF FAME'!L90),COUNTIF('BOWLING - HALL OF FAME'!L$57:L90,'BOWLING - HALL OF FAME'!L90)))))</f>
        <v/>
      </c>
      <c r="L90" s="69" t="str">
        <f ca="1">IF((IF(J90="","",SMALL(OFFSET('20-Overs'!$S$9,0,'BOWLING - HALL OF FAME'!K$54,$L$3,1),'BOWLING - HALL OF FAME'!J90)))=0,"",IF(J90="","",SMALL(OFFSET('20-Overs'!$S$9,0,'BOWLING - HALL OF FAME'!K$54,$L$3,1),'BOWLING - HALL OF FAME'!J90)))</f>
        <v/>
      </c>
    </row>
    <row r="92" spans="1:12" ht="20.25" hidden="1" x14ac:dyDescent="0.3">
      <c r="A92" s="80"/>
      <c r="B92" s="86" t="s">
        <v>0</v>
      </c>
      <c r="C92" s="87">
        <f>IF(COUNTIF('20-Overs'!$V$9:$V$99,"&gt;0")&lt;'BOWLING - HALL OF FAME'!B3,COUNTIF('20-Overs'!$V$9:$V$99,"&gt;0"),'BOWLING - HALL OF FAME'!B3)</f>
        <v>25</v>
      </c>
      <c r="D92" s="85"/>
      <c r="E92" s="85"/>
      <c r="F92" s="86" t="s">
        <v>0</v>
      </c>
      <c r="G92" s="87">
        <f>IF(COUNTIF('20-Overs'!$W$9:$W$99,"&gt;0")&lt;'BOWLING - HALL OF FAME'!B3,COUNTIF('20-Overs'!$W$9:$W$99,"&gt;0"),'BOWLING - HALL OF FAME'!B3)</f>
        <v>30</v>
      </c>
      <c r="H92" s="85"/>
      <c r="I92" s="85"/>
    </row>
    <row r="93" spans="1:12" ht="20.25" hidden="1" x14ac:dyDescent="0.3">
      <c r="B93" s="86" t="s">
        <v>2</v>
      </c>
      <c r="C93" s="87">
        <f ca="1">LARGE(OFFSET('20-Overs'!$S$9,0,'BOWLING - HALL OF FAME'!C95,$L$3,1),C92)</f>
        <v>6</v>
      </c>
      <c r="D93" s="85"/>
      <c r="E93" s="85"/>
      <c r="F93" s="86" t="s">
        <v>2</v>
      </c>
      <c r="G93" s="87">
        <f ca="1">LARGE(OFFSET('20-Overs'!$S$9,0,'BOWLING - HALL OF FAME'!G95,$L$3,1),G92)</f>
        <v>3.2727272727272729</v>
      </c>
      <c r="H93" s="85"/>
      <c r="I93" s="85"/>
    </row>
    <row r="94" spans="1:12" ht="20.25" hidden="1" x14ac:dyDescent="0.3">
      <c r="B94" s="86" t="s">
        <v>3</v>
      </c>
      <c r="C94" s="87">
        <f ca="1">COUNTIF(OFFSET('20-Overs'!$S$9,0,C95,$L$3,1),"&gt;="&amp;'BOWLING - HALL OF FAME'!C93)</f>
        <v>25</v>
      </c>
      <c r="D94" s="85"/>
      <c r="E94" s="85"/>
      <c r="F94" s="86" t="s">
        <v>3</v>
      </c>
      <c r="G94" s="87">
        <f ca="1">COUNTIF(OFFSET('20-Overs'!$S$9,0,G95,$L$3,1),"&gt;="&amp;'BOWLING - HALL OF FAME'!G93)</f>
        <v>30</v>
      </c>
      <c r="H94" s="85"/>
      <c r="I94" s="85"/>
    </row>
    <row r="95" spans="1:12" hidden="1" x14ac:dyDescent="0.2">
      <c r="B95" s="85">
        <f>J54+1</f>
        <v>3</v>
      </c>
      <c r="C95" s="85">
        <f>K54+1</f>
        <v>3</v>
      </c>
      <c r="D95" s="85">
        <f>L54+1</f>
        <v>3</v>
      </c>
      <c r="E95" s="85"/>
      <c r="F95" s="85">
        <f>B95+1</f>
        <v>4</v>
      </c>
      <c r="G95" s="85">
        <f t="shared" ref="G95:H95" si="3">C95+1</f>
        <v>4</v>
      </c>
      <c r="H95" s="85">
        <f t="shared" si="3"/>
        <v>4</v>
      </c>
      <c r="I95" s="85"/>
    </row>
    <row r="96" spans="1:12" ht="20.25" hidden="1" x14ac:dyDescent="0.2">
      <c r="B96" s="80"/>
      <c r="C96" s="80"/>
      <c r="D96" s="80"/>
      <c r="E96" s="80"/>
      <c r="F96" s="80"/>
      <c r="G96" s="80"/>
      <c r="H96" s="80"/>
      <c r="I96" s="77"/>
    </row>
    <row r="97" spans="1:9" ht="24.75" x14ac:dyDescent="0.2">
      <c r="A97" s="77"/>
      <c r="B97" s="171" t="s">
        <v>7</v>
      </c>
      <c r="C97" s="171"/>
      <c r="D97" s="171"/>
      <c r="E97" s="77"/>
      <c r="F97" s="171" t="s">
        <v>8</v>
      </c>
      <c r="G97" s="171"/>
      <c r="H97" s="171"/>
      <c r="I97">
        <v>1</v>
      </c>
    </row>
    <row r="98" spans="1:9" ht="20.25" x14ac:dyDescent="0.2">
      <c r="A98">
        <v>1</v>
      </c>
      <c r="B98" s="72">
        <f ca="1">IF(ROWS(OFFSET('20-Overs'!J9,0,0,'BOWLING - HALL OF FAME'!A98,1))&gt;C$94,"",(ROWS(OFFSET('20-Overs'!J9,0,0,'BOWLING - HALL OF FAME'!A98,1))))</f>
        <v>1</v>
      </c>
      <c r="C98" s="67" t="str" cm="1">
        <f t="array" aca="1" ref="C98" ca="1">IF(D98="","",(INDEX('20-Overs'!$B$9:$B$99,_xlfn.AGGREGATE(15,6,(ROW(OFFSET('20-Overs'!$S$9,0,'BOWLING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FAME'!D98),COUNTIF('BOWLING - HALL OF FAME'!D$98:D98,'BOWLING - HALL OF FAME'!D98)))))</f>
        <v>Abdal</v>
      </c>
      <c r="D98" s="69">
        <f ca="1">IF((IF(B98="","",SMALL(OFFSET('20-Overs'!$S$9,0,'BOWLING - HALL OF FAME'!C$95,$L$3,1),'BOWLING - HALL OF FAME'!B98)))=0,"",IF(B98="","",SMALL(OFFSET('20-Overs'!$S$9,0,'BOWLING - HALL OF FAME'!C$95,$L$3,1),'BOWLING - HALL OF FAME'!B98)))</f>
        <v>6</v>
      </c>
      <c r="E98">
        <v>1</v>
      </c>
      <c r="F98" s="72">
        <f ca="1">IF(ROWS(OFFSET('20-Overs'!N9,0,0,'BOWLING - HALL OF FAME'!E98,1))&gt;G$94,"",(ROWS(OFFSET('20-Overs'!N9,0,0,'BOWLING - HALL OF FAME'!E98,1))))</f>
        <v>1</v>
      </c>
      <c r="G98" s="67" t="str" cm="1">
        <f t="array" aca="1" ref="G98" ca="1">IF(H98="","",(INDEX('20-Overs'!$B$9:$B$99,_xlfn.AGGREGATE(15,6,(ROW(OFFSET('20-Overs'!$S$9,0,'BOWLING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FAME'!H98),COUNTIF('BOWLING - HALL OF FAME'!H$98:H98,'BOWLING - HALL OF FAME'!H98)))))</f>
        <v>Hassaan</v>
      </c>
      <c r="H98" s="69">
        <f ca="1">IF((IF(F98="","",SMALL(OFFSET('20-Overs'!$S$9,0,'BOWLING - HALL OF FAME'!G$95,$L$3,1),'BOWLING - HALL OF FAME'!F98)))=0,"",IF(F98="","",SMALL(OFFSET('20-Overs'!$S$9,0,'BOWLING - HALL OF FAME'!G$95,$L$3,1),'BOWLING - HALL OF FAME'!F98)))</f>
        <v>3.2727272727272729</v>
      </c>
      <c r="I98">
        <v>2</v>
      </c>
    </row>
    <row r="99" spans="1:9" ht="20.25" x14ac:dyDescent="0.2">
      <c r="A99">
        <f>A98+1</f>
        <v>2</v>
      </c>
      <c r="B99" s="72">
        <f ca="1">IF(ROWS(OFFSET('20-Overs'!J10,0,0,'BOWLING - HALL OF FAME'!A99,1))&gt;C$94,"",(ROWS(OFFSET('20-Overs'!J10,0,0,'BOWLING - HALL OF FAME'!A99,1))))</f>
        <v>2</v>
      </c>
      <c r="C99" s="67" t="str" cm="1">
        <f t="array" aca="1" ref="C99" ca="1">IF(D99="","",(INDEX('20-Overs'!$B$9:$B$99,_xlfn.AGGREGATE(15,6,(ROW(OFFSET('20-Overs'!$S$9,0,'BOWLING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FAME'!D99),COUNTIF('BOWLING - HALL OF FAME'!D$98:D99,'BOWLING - HALL OF FAME'!D99)))))</f>
        <v>Taak</v>
      </c>
      <c r="D99" s="69">
        <f ca="1">IF((IF(B99="","",SMALL(OFFSET('20-Overs'!$S$9,0,'BOWLING - HALL OF FAME'!C$95,$L$3,1),'BOWLING - HALL OF FAME'!B99)))=0,"",IF(B99="","",SMALL(OFFSET('20-Overs'!$S$9,0,'BOWLING - HALL OF FAME'!C$95,$L$3,1),'BOWLING - HALL OF FAME'!B99)))</f>
        <v>6</v>
      </c>
      <c r="E99">
        <f>E98+1</f>
        <v>2</v>
      </c>
      <c r="F99" s="72">
        <f ca="1">IF(ROWS(OFFSET('20-Overs'!N10,0,0,'BOWLING - HALL OF FAME'!E99,1))&gt;G$94,"",(ROWS(OFFSET('20-Overs'!N10,0,0,'BOWLING - HALL OF FAME'!E99,1))))</f>
        <v>2</v>
      </c>
      <c r="G99" s="67" t="str" cm="1">
        <f t="array" aca="1" ref="G99" ca="1">IF(H99="","",(INDEX('20-Overs'!$B$9:$B$99,_xlfn.AGGREGATE(15,6,(ROW(OFFSET('20-Overs'!$S$9,0,'BOWLING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FAME'!H99),COUNTIF('BOWLING - HALL OF FAME'!H$98:H99,'BOWLING - HALL OF FAME'!H99)))))</f>
        <v>Emaaz</v>
      </c>
      <c r="H99" s="69">
        <f ca="1">IF((IF(F99="","",SMALL(OFFSET('20-Overs'!$S$9,0,'BOWLING - HALL OF FAME'!G$95,$L$3,1),'BOWLING - HALL OF FAME'!F99)))=0,"",IF(F99="","",SMALL(OFFSET('20-Overs'!$S$9,0,'BOWLING - HALL OF FAME'!G$95,$L$3,1),'BOWLING - HALL OF FAME'!F99)))</f>
        <v>5</v>
      </c>
      <c r="I99">
        <v>2</v>
      </c>
    </row>
    <row r="100" spans="1:9" ht="20.25" x14ac:dyDescent="0.2">
      <c r="A100">
        <f t="shared" ref="A100:A128" si="4">A99+1</f>
        <v>3</v>
      </c>
      <c r="B100" s="72">
        <f ca="1">IF(ROWS(OFFSET('20-Overs'!J11,0,0,'BOWLING - HALL OF FAME'!A100,1))&gt;C$94,"",(ROWS(OFFSET('20-Overs'!J11,0,0,'BOWLING - HALL OF FAME'!A100,1))))</f>
        <v>3</v>
      </c>
      <c r="C100" s="67" t="str" cm="1">
        <f t="array" aca="1" ref="C100" ca="1">IF(D100="","",(INDEX('20-Overs'!$B$9:$B$99,_xlfn.AGGREGATE(15,6,(ROW(OFFSET('20-Overs'!$S$9,0,'BOWLING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FAME'!D100),COUNTIF('BOWLING - HALL OF FAME'!D$98:D100,'BOWLING - HALL OF FAME'!D100)))))</f>
        <v>Emaaz</v>
      </c>
      <c r="D100" s="69">
        <f ca="1">IF((IF(B100="","",SMALL(OFFSET('20-Overs'!$S$9,0,'BOWLING - HALL OF FAME'!C$95,$L$3,1),'BOWLING - HALL OF FAME'!B100)))=0,"",IF(B100="","",SMALL(OFFSET('20-Overs'!$S$9,0,'BOWLING - HALL OF FAME'!C$95,$L$3,1),'BOWLING - HALL OF FAME'!B100)))</f>
        <v>6</v>
      </c>
      <c r="E100">
        <f t="shared" ref="E100:E128" si="5">E99+1</f>
        <v>3</v>
      </c>
      <c r="F100" s="72">
        <f ca="1">IF(ROWS(OFFSET('20-Overs'!N11,0,0,'BOWLING - HALL OF FAME'!E100,1))&gt;G$94,"",(ROWS(OFFSET('20-Overs'!N11,0,0,'BOWLING - HALL OF FAME'!E100,1))))</f>
        <v>3</v>
      </c>
      <c r="G100" s="67" t="str" cm="1">
        <f t="array" aca="1" ref="G100" ca="1">IF(H100="","",(INDEX('20-Overs'!$B$9:$B$99,_xlfn.AGGREGATE(15,6,(ROW(OFFSET('20-Overs'!$S$9,0,'BOWLING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FAME'!H100),COUNTIF('BOWLING - HALL OF FAME'!H$98:H100,'BOWLING - HALL OF FAME'!H100)))))</f>
        <v>Majid</v>
      </c>
      <c r="H100" s="69">
        <f ca="1">IF((IF(F100="","",SMALL(OFFSET('20-Overs'!$S$9,0,'BOWLING - HALL OF FAME'!G$95,$L$3,1),'BOWLING - HALL OF FAME'!F100)))=0,"",IF(F100="","",SMALL(OFFSET('20-Overs'!$S$9,0,'BOWLING - HALL OF FAME'!G$95,$L$3,1),'BOWLING - HALL OF FAME'!F100)))</f>
        <v>5.6</v>
      </c>
      <c r="I100">
        <v>2</v>
      </c>
    </row>
    <row r="101" spans="1:9" ht="20.25" x14ac:dyDescent="0.2">
      <c r="A101">
        <f t="shared" si="4"/>
        <v>4</v>
      </c>
      <c r="B101" s="72">
        <f ca="1">IF(ROWS(OFFSET('20-Overs'!J12,0,0,'BOWLING - HALL OF FAME'!A101,1))&gt;C$94,"",(ROWS(OFFSET('20-Overs'!J12,0,0,'BOWLING - HALL OF FAME'!A101,1))))</f>
        <v>4</v>
      </c>
      <c r="C101" s="67" t="str" cm="1">
        <f t="array" aca="1" ref="C101" ca="1">IF(D101="","",(INDEX('20-Overs'!$B$9:$B$99,_xlfn.AGGREGATE(15,6,(ROW(OFFSET('20-Overs'!$S$9,0,'BOWLING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FAME'!D101),COUNTIF('BOWLING - HALL OF FAME'!D$98:D101,'BOWLING - HALL OF FAME'!D101)))))</f>
        <v>Majid</v>
      </c>
      <c r="D101" s="69">
        <f ca="1">IF((IF(B101="","",SMALL(OFFSET('20-Overs'!$S$9,0,'BOWLING - HALL OF FAME'!C$95,$L$3,1),'BOWLING - HALL OF FAME'!B101)))=0,"",IF(B101="","",SMALL(OFFSET('20-Overs'!$S$9,0,'BOWLING - HALL OF FAME'!C$95,$L$3,1),'BOWLING - HALL OF FAME'!B101)))</f>
        <v>7.5</v>
      </c>
      <c r="E101">
        <f t="shared" si="5"/>
        <v>4</v>
      </c>
      <c r="F101" s="72">
        <f ca="1">IF(ROWS(OFFSET('20-Overs'!N12,0,0,'BOWLING - HALL OF FAME'!E101,1))&gt;G$94,"",(ROWS(OFFSET('20-Overs'!N12,0,0,'BOWLING - HALL OF FAME'!E101,1))))</f>
        <v>4</v>
      </c>
      <c r="G101" s="67" t="str" cm="1">
        <f t="array" aca="1" ref="G101" ca="1">IF(H101="","",(INDEX('20-Overs'!$B$9:$B$99,_xlfn.AGGREGATE(15,6,(ROW(OFFSET('20-Overs'!$S$9,0,'BOWLING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FAME'!H101),COUNTIF('BOWLING - HALL OF FAME'!H$98:H101,'BOWLING - HALL OF FAME'!H101)))))</f>
        <v>Adnan Ali</v>
      </c>
      <c r="H101" s="69">
        <f ca="1">IF((IF(F101="","",SMALL(OFFSET('20-Overs'!$S$9,0,'BOWLING - HALL OF FAME'!G$95,$L$3,1),'BOWLING - HALL OF FAME'!F101)))=0,"",IF(F101="","",SMALL(OFFSET('20-Overs'!$S$9,0,'BOWLING - HALL OF FAME'!G$95,$L$3,1),'BOWLING - HALL OF FAME'!F101)))</f>
        <v>5.75</v>
      </c>
      <c r="I101">
        <v>2</v>
      </c>
    </row>
    <row r="102" spans="1:9" ht="20.25" x14ac:dyDescent="0.2">
      <c r="A102">
        <f t="shared" si="4"/>
        <v>5</v>
      </c>
      <c r="B102" s="72">
        <f ca="1">IF(ROWS(OFFSET('20-Overs'!J13,0,0,'BOWLING - HALL OF FAME'!A102,1))&gt;C$94,"",(ROWS(OFFSET('20-Overs'!J13,0,0,'BOWLING - HALL OF FAME'!A102,1))))</f>
        <v>5</v>
      </c>
      <c r="C102" s="67" t="str" cm="1">
        <f t="array" aca="1" ref="C102" ca="1">IF(D102="","",(INDEX('20-Overs'!$B$9:$B$99,_xlfn.AGGREGATE(15,6,(ROW(OFFSET('20-Overs'!$S$9,0,'BOWLING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FAME'!D102),COUNTIF('BOWLING - HALL OF FAME'!D$98:D102,'BOWLING - HALL OF FAME'!D102)))))</f>
        <v>Adnan Ali</v>
      </c>
      <c r="D102" s="69">
        <f ca="1">IF((IF(B102="","",SMALL(OFFSET('20-Overs'!$S$9,0,'BOWLING - HALL OF FAME'!C$95,$L$3,1),'BOWLING - HALL OF FAME'!B102)))=0,"",IF(B102="","",SMALL(OFFSET('20-Overs'!$S$9,0,'BOWLING - HALL OF FAME'!C$95,$L$3,1),'BOWLING - HALL OF FAME'!B102)))</f>
        <v>8</v>
      </c>
      <c r="E102">
        <f t="shared" si="5"/>
        <v>5</v>
      </c>
      <c r="F102" s="72">
        <f ca="1">IF(ROWS(OFFSET('20-Overs'!N13,0,0,'BOWLING - HALL OF FAME'!E102,1))&gt;G$94,"",(ROWS(OFFSET('20-Overs'!N13,0,0,'BOWLING - HALL OF FAME'!E102,1))))</f>
        <v>5</v>
      </c>
      <c r="G102" s="67" t="str" cm="1">
        <f t="array" aca="1" ref="G102" ca="1">IF(H102="","",(INDEX('20-Overs'!$B$9:$B$99,_xlfn.AGGREGATE(15,6,(ROW(OFFSET('20-Overs'!$S$9,0,'BOWLING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FAME'!H102),COUNTIF('BOWLING - HALL OF FAME'!H$98:H102,'BOWLING - HALL OF FAME'!H102)))))</f>
        <v>Farooq</v>
      </c>
      <c r="H102" s="69">
        <f ca="1">IF((IF(F102="","",SMALL(OFFSET('20-Overs'!$S$9,0,'BOWLING - HALL OF FAME'!G$95,$L$3,1),'BOWLING - HALL OF FAME'!F102)))=0,"",IF(F102="","",SMALL(OFFSET('20-Overs'!$S$9,0,'BOWLING - HALL OF FAME'!G$95,$L$3,1),'BOWLING - HALL OF FAME'!F102)))</f>
        <v>5.8064516129032269</v>
      </c>
      <c r="I102">
        <v>2</v>
      </c>
    </row>
    <row r="103" spans="1:9" ht="20.25" x14ac:dyDescent="0.2">
      <c r="A103">
        <f t="shared" si="4"/>
        <v>6</v>
      </c>
      <c r="B103" s="72">
        <f ca="1">IF(ROWS(OFFSET('20-Overs'!J14,0,0,'BOWLING - HALL OF FAME'!A103,1))&gt;C$94,"",(ROWS(OFFSET('20-Overs'!J14,0,0,'BOWLING - HALL OF FAME'!A103,1))))</f>
        <v>6</v>
      </c>
      <c r="C103" s="67" t="str" cm="1">
        <f t="array" aca="1" ref="C103" ca="1">IF(D103="","",(INDEX('20-Overs'!$B$9:$B$99,_xlfn.AGGREGATE(15,6,(ROW(OFFSET('20-Overs'!$S$9,0,'BOWLING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FAME'!D103),COUNTIF('BOWLING - HALL OF FAME'!D$98:D103,'BOWLING - HALL OF FAME'!D103)))))</f>
        <v>Hassaan</v>
      </c>
      <c r="D103" s="69">
        <f ca="1">IF((IF(B103="","",SMALL(OFFSET('20-Overs'!$S$9,0,'BOWLING - HALL OF FAME'!C$95,$L$3,1),'BOWLING - HALL OF FAME'!B103)))=0,"",IF(B103="","",SMALL(OFFSET('20-Overs'!$S$9,0,'BOWLING - HALL OF FAME'!C$95,$L$3,1),'BOWLING - HALL OF FAME'!B103)))</f>
        <v>11</v>
      </c>
      <c r="E103">
        <f t="shared" si="5"/>
        <v>6</v>
      </c>
      <c r="F103" s="72">
        <f ca="1">IF(ROWS(OFFSET('20-Overs'!N14,0,0,'BOWLING - HALL OF FAME'!E103,1))&gt;G$94,"",(ROWS(OFFSET('20-Overs'!N14,0,0,'BOWLING - HALL OF FAME'!E103,1))))</f>
        <v>6</v>
      </c>
      <c r="G103" s="67" t="str" cm="1">
        <f t="array" aca="1" ref="G103" ca="1">IF(H103="","",(INDEX('20-Overs'!$B$9:$B$99,_xlfn.AGGREGATE(15,6,(ROW(OFFSET('20-Overs'!$S$9,0,'BOWLING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FAME'!H103),COUNTIF('BOWLING - HALL OF FAME'!H$98:H103,'BOWLING - HALL OF FAME'!H103)))))</f>
        <v>Taak</v>
      </c>
      <c r="H103" s="69">
        <f ca="1">IF((IF(F103="","",SMALL(OFFSET('20-Overs'!$S$9,0,'BOWLING - HALL OF FAME'!G$95,$L$3,1),'BOWLING - HALL OF FAME'!F103)))=0,"",IF(F103="","",SMALL(OFFSET('20-Overs'!$S$9,0,'BOWLING - HALL OF FAME'!G$95,$L$3,1),'BOWLING - HALL OF FAME'!F103)))</f>
        <v>6</v>
      </c>
      <c r="I103">
        <v>2</v>
      </c>
    </row>
    <row r="104" spans="1:9" ht="20.25" x14ac:dyDescent="0.2">
      <c r="A104">
        <f t="shared" si="4"/>
        <v>7</v>
      </c>
      <c r="B104" s="72">
        <f ca="1">IF(ROWS(OFFSET('20-Overs'!J15,0,0,'BOWLING - HALL OF FAME'!A104,1))&gt;C$94,"",(ROWS(OFFSET('20-Overs'!J15,0,0,'BOWLING - HALL OF FAME'!A104,1))))</f>
        <v>7</v>
      </c>
      <c r="C104" s="67" t="str" cm="1">
        <f t="array" aca="1" ref="C104" ca="1">IF(D104="","",(INDEX('20-Overs'!$B$9:$B$99,_xlfn.AGGREGATE(15,6,(ROW(OFFSET('20-Overs'!$S$9,0,'BOWLING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FAME'!D104),COUNTIF('BOWLING - HALL OF FAME'!D$98:D104,'BOWLING - HALL OF FAME'!D104)))))</f>
        <v>Numair</v>
      </c>
      <c r="D104" s="69">
        <f ca="1">IF((IF(B104="","",SMALL(OFFSET('20-Overs'!$S$9,0,'BOWLING - HALL OF FAME'!C$95,$L$3,1),'BOWLING - HALL OF FAME'!B104)))=0,"",IF(B104="","",SMALL(OFFSET('20-Overs'!$S$9,0,'BOWLING - HALL OF FAME'!C$95,$L$3,1),'BOWLING - HALL OF FAME'!B104)))</f>
        <v>13.948717948717949</v>
      </c>
      <c r="E104">
        <f t="shared" si="5"/>
        <v>7</v>
      </c>
      <c r="F104" s="72">
        <f ca="1">IF(ROWS(OFFSET('20-Overs'!N15,0,0,'BOWLING - HALL OF FAME'!E104,1))&gt;G$94,"",(ROWS(OFFSET('20-Overs'!N15,0,0,'BOWLING - HALL OF FAME'!E104,1))))</f>
        <v>7</v>
      </c>
      <c r="G104" s="67" t="str" cm="1">
        <f t="array" aca="1" ref="G104" ca="1">IF(H104="","",(INDEX('20-Overs'!$B$9:$B$99,_xlfn.AGGREGATE(15,6,(ROW(OFFSET('20-Overs'!$S$9,0,'BOWLING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FAME'!H104),COUNTIF('BOWLING - HALL OF FAME'!H$98:H104,'BOWLING - HALL OF FAME'!H104)))))</f>
        <v>Sameer</v>
      </c>
      <c r="H104" s="69">
        <f ca="1">IF((IF(F104="","",SMALL(OFFSET('20-Overs'!$S$9,0,'BOWLING - HALL OF FAME'!G$95,$L$3,1),'BOWLING - HALL OF FAME'!F104)))=0,"",IF(F104="","",SMALL(OFFSET('20-Overs'!$S$9,0,'BOWLING - HALL OF FAME'!G$95,$L$3,1),'BOWLING - HALL OF FAME'!F104)))</f>
        <v>6.1111111111111107</v>
      </c>
      <c r="I104">
        <v>2</v>
      </c>
    </row>
    <row r="105" spans="1:9" ht="20.25" x14ac:dyDescent="0.2">
      <c r="A105">
        <f t="shared" si="4"/>
        <v>8</v>
      </c>
      <c r="B105" s="72">
        <f ca="1">IF(ROWS(OFFSET('20-Overs'!J16,0,0,'BOWLING - HALL OF FAME'!A105,1))&gt;C$94,"",(ROWS(OFFSET('20-Overs'!J16,0,0,'BOWLING - HALL OF FAME'!A105,1))))</f>
        <v>8</v>
      </c>
      <c r="C105" s="67" t="str" cm="1">
        <f t="array" aca="1" ref="C105" ca="1">IF(D105="","",(INDEX('20-Overs'!$B$9:$B$99,_xlfn.AGGREGATE(15,6,(ROW(OFFSET('20-Overs'!$S$9,0,'BOWLING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FAME'!D105),COUNTIF('BOWLING - HALL OF FAME'!D$98:D105,'BOWLING - HALL OF FAME'!D105)))))</f>
        <v>Ahmed</v>
      </c>
      <c r="D105" s="69">
        <f ca="1">IF((IF(B105="","",SMALL(OFFSET('20-Overs'!$S$9,0,'BOWLING - HALL OF FAME'!C$95,$L$3,1),'BOWLING - HALL OF FAME'!B105)))=0,"",IF(B105="","",SMALL(OFFSET('20-Overs'!$S$9,0,'BOWLING - HALL OF FAME'!C$95,$L$3,1),'BOWLING - HALL OF FAME'!B105)))</f>
        <v>14</v>
      </c>
      <c r="E105">
        <f t="shared" si="5"/>
        <v>8</v>
      </c>
      <c r="F105" s="72">
        <f ca="1">IF(ROWS(OFFSET('20-Overs'!N16,0,0,'BOWLING - HALL OF FAME'!E105,1))&gt;G$94,"",(ROWS(OFFSET('20-Overs'!N16,0,0,'BOWLING - HALL OF FAME'!E105,1))))</f>
        <v>8</v>
      </c>
      <c r="G105" s="67" t="str" cm="1">
        <f t="array" aca="1" ref="G105" ca="1">IF(H105="","",(INDEX('20-Overs'!$B$9:$B$99,_xlfn.AGGREGATE(15,6,(ROW(OFFSET('20-Overs'!$S$9,0,'BOWLING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FAME'!H105),COUNTIF('BOWLING - HALL OF FAME'!H$98:H105,'BOWLING - HALL OF FAME'!H105)))))</f>
        <v>Zaem</v>
      </c>
      <c r="H105" s="69">
        <f ca="1">IF((IF(F105="","",SMALL(OFFSET('20-Overs'!$S$9,0,'BOWLING - HALL OF FAME'!G$95,$L$3,1),'BOWLING - HALL OF FAME'!F105)))=0,"",IF(F105="","",SMALL(OFFSET('20-Overs'!$S$9,0,'BOWLING - HALL OF FAME'!G$95,$L$3,1),'BOWLING - HALL OF FAME'!F105)))</f>
        <v>6.32258064516129</v>
      </c>
      <c r="I105">
        <v>2</v>
      </c>
    </row>
    <row r="106" spans="1:9" ht="20.25" x14ac:dyDescent="0.2">
      <c r="A106">
        <f t="shared" si="4"/>
        <v>9</v>
      </c>
      <c r="B106" s="72">
        <f ca="1">IF(ROWS(OFFSET('20-Overs'!J17,0,0,'BOWLING - HALL OF FAME'!A106,1))&gt;C$94,"",(ROWS(OFFSET('20-Overs'!J17,0,0,'BOWLING - HALL OF FAME'!A106,1))))</f>
        <v>9</v>
      </c>
      <c r="C106" s="67" t="str" cm="1">
        <f t="array" aca="1" ref="C106" ca="1">IF(D106="","",(INDEX('20-Overs'!$B$9:$B$99,_xlfn.AGGREGATE(15,6,(ROW(OFFSET('20-Overs'!$S$9,0,'BOWLING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FAME'!D106),COUNTIF('BOWLING - HALL OF FAME'!D$98:D106,'BOWLING - HALL OF FAME'!D106)))))</f>
        <v>Imran</v>
      </c>
      <c r="D106" s="69">
        <f ca="1">IF((IF(B106="","",SMALL(OFFSET('20-Overs'!$S$9,0,'BOWLING - HALL OF FAME'!C$95,$L$3,1),'BOWLING - HALL OF FAME'!B106)))=0,"",IF(B106="","",SMALL(OFFSET('20-Overs'!$S$9,0,'BOWLING - HALL OF FAME'!C$95,$L$3,1),'BOWLING - HALL OF FAME'!B106)))</f>
        <v>14.733333333333331</v>
      </c>
      <c r="E106">
        <f t="shared" si="5"/>
        <v>9</v>
      </c>
      <c r="F106" s="72">
        <f ca="1">IF(ROWS(OFFSET('20-Overs'!N17,0,0,'BOWLING - HALL OF FAME'!E106,1))&gt;G$94,"",(ROWS(OFFSET('20-Overs'!N17,0,0,'BOWLING - HALL OF FAME'!E106,1))))</f>
        <v>9</v>
      </c>
      <c r="G106" s="67" t="str" cm="1">
        <f t="array" aca="1" ref="G106" ca="1">IF(H106="","",(INDEX('20-Overs'!$B$9:$B$99,_xlfn.AGGREGATE(15,6,(ROW(OFFSET('20-Overs'!$S$9,0,'BOWLING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FAME'!H106),COUNTIF('BOWLING - HALL OF FAME'!H$98:H106,'BOWLING - HALL OF FAME'!H106)))))</f>
        <v>Ahmed</v>
      </c>
      <c r="H106" s="69">
        <f ca="1">IF((IF(F106="","",SMALL(OFFSET('20-Overs'!$S$9,0,'BOWLING - HALL OF FAME'!G$95,$L$3,1),'BOWLING - HALL OF FAME'!F106)))=0,"",IF(F106="","",SMALL(OFFSET('20-Overs'!$S$9,0,'BOWLING - HALL OF FAME'!G$95,$L$3,1),'BOWLING - HALL OF FAME'!F106)))</f>
        <v>6.4285714285714288</v>
      </c>
      <c r="I106">
        <v>2</v>
      </c>
    </row>
    <row r="107" spans="1:9" ht="20.25" x14ac:dyDescent="0.2">
      <c r="A107">
        <f t="shared" si="4"/>
        <v>10</v>
      </c>
      <c r="B107" s="72">
        <f ca="1">IF(ROWS(OFFSET('20-Overs'!J18,0,0,'BOWLING - HALL OF FAME'!A107,1))&gt;C$94,"",(ROWS(OFFSET('20-Overs'!J18,0,0,'BOWLING - HALL OF FAME'!A107,1))))</f>
        <v>10</v>
      </c>
      <c r="C107" s="67" t="str" cm="1">
        <f t="array" aca="1" ref="C107" ca="1">IF(D107="","",(INDEX('20-Overs'!$B$9:$B$99,_xlfn.AGGREGATE(15,6,(ROW(OFFSET('20-Overs'!$S$9,0,'BOWLING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FAME'!D107),COUNTIF('BOWLING - HALL OF FAME'!D$98:D107,'BOWLING - HALL OF FAME'!D107)))))</f>
        <v>Zain</v>
      </c>
      <c r="D107" s="69">
        <f ca="1">IF((IF(B107="","",SMALL(OFFSET('20-Overs'!$S$9,0,'BOWLING - HALL OF FAME'!C$95,$L$3,1),'BOWLING - HALL OF FAME'!B107)))=0,"",IF(B107="","",SMALL(OFFSET('20-Overs'!$S$9,0,'BOWLING - HALL OF FAME'!C$95,$L$3,1),'BOWLING - HALL OF FAME'!B107)))</f>
        <v>14.8125</v>
      </c>
      <c r="E107">
        <f t="shared" si="5"/>
        <v>10</v>
      </c>
      <c r="F107" s="72">
        <f ca="1">IF(ROWS(OFFSET('20-Overs'!N18,0,0,'BOWLING - HALL OF FAME'!E107,1))&gt;G$94,"",(ROWS(OFFSET('20-Overs'!N18,0,0,'BOWLING - HALL OF FAME'!E107,1))))</f>
        <v>10</v>
      </c>
      <c r="G107" s="67" t="str" cm="1">
        <f t="array" aca="1" ref="G107" ca="1">IF(H107="","",(INDEX('20-Overs'!$B$9:$B$99,_xlfn.AGGREGATE(15,6,(ROW(OFFSET('20-Overs'!$S$9,0,'BOWLING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FAME'!H107),COUNTIF('BOWLING - HALL OF FAME'!H$98:H107,'BOWLING - HALL OF FAME'!H107)))))</f>
        <v>Sherjeel</v>
      </c>
      <c r="H107" s="69">
        <f ca="1">IF((IF(F107="","",SMALL(OFFSET('20-Overs'!$S$9,0,'BOWLING - HALL OF FAME'!G$95,$L$3,1),'BOWLING - HALL OF FAME'!F107)))=0,"",IF(F107="","",SMALL(OFFSET('20-Overs'!$S$9,0,'BOWLING - HALL OF FAME'!G$95,$L$3,1),'BOWLING - HALL OF FAME'!F107)))</f>
        <v>6.5</v>
      </c>
      <c r="I107">
        <v>2</v>
      </c>
    </row>
    <row r="108" spans="1:9" ht="20.25" x14ac:dyDescent="0.2">
      <c r="A108">
        <f t="shared" si="4"/>
        <v>11</v>
      </c>
      <c r="B108" s="72">
        <f ca="1">IF(ROWS(OFFSET('20-Overs'!J19,0,0,'BOWLING - HALL OF FAME'!A108,1))&gt;C$94,"",(ROWS(OFFSET('20-Overs'!J19,0,0,'BOWLING - HALL OF FAME'!A108,1))))</f>
        <v>11</v>
      </c>
      <c r="C108" s="67" t="str" cm="1">
        <f t="array" aca="1" ref="C108" ca="1">IF(D108="","",(INDEX('20-Overs'!$B$9:$B$99,_xlfn.AGGREGATE(15,6,(ROW(OFFSET('20-Overs'!$S$9,0,'BOWLING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FAME'!D108),COUNTIF('BOWLING - HALL OF FAME'!D$98:D108,'BOWLING - HALL OF FAME'!D108)))))</f>
        <v>Danish</v>
      </c>
      <c r="D108" s="69">
        <f ca="1">IF((IF(B108="","",SMALL(OFFSET('20-Overs'!$S$9,0,'BOWLING - HALL OF FAME'!C$95,$L$3,1),'BOWLING - HALL OF FAME'!B108)))=0,"",IF(B108="","",SMALL(OFFSET('20-Overs'!$S$9,0,'BOWLING - HALL OF FAME'!C$95,$L$3,1),'BOWLING - HALL OF FAME'!B108)))</f>
        <v>15</v>
      </c>
      <c r="E108">
        <f t="shared" si="5"/>
        <v>11</v>
      </c>
      <c r="F108" s="72">
        <f ca="1">IF(ROWS(OFFSET('20-Overs'!N19,0,0,'BOWLING - HALL OF FAME'!E108,1))&gt;G$94,"",(ROWS(OFFSET('20-Overs'!N19,0,0,'BOWLING - HALL OF FAME'!E108,1))))</f>
        <v>11</v>
      </c>
      <c r="G108" s="67" t="str" cm="1">
        <f t="array" aca="1" ref="G108" ca="1">IF(H108="","",(INDEX('20-Overs'!$B$9:$B$99,_xlfn.AGGREGATE(15,6,(ROW(OFFSET('20-Overs'!$S$9,0,'BOWLING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FAME'!H108),COUNTIF('BOWLING - HALL OF FAME'!H$98:H108,'BOWLING - HALL OF FAME'!H108)))))</f>
        <v>Muzzamil</v>
      </c>
      <c r="H108" s="69">
        <f ca="1">IF((IF(F108="","",SMALL(OFFSET('20-Overs'!$S$9,0,'BOWLING - HALL OF FAME'!G$95,$L$3,1),'BOWLING - HALL OF FAME'!F108)))=0,"",IF(F108="","",SMALL(OFFSET('20-Overs'!$S$9,0,'BOWLING - HALL OF FAME'!G$95,$L$3,1),'BOWLING - HALL OF FAME'!F108)))</f>
        <v>6.625</v>
      </c>
      <c r="I108">
        <v>2</v>
      </c>
    </row>
    <row r="109" spans="1:9" ht="20.25" x14ac:dyDescent="0.2">
      <c r="A109">
        <f t="shared" si="4"/>
        <v>12</v>
      </c>
      <c r="B109" s="72">
        <f ca="1">IF(ROWS(OFFSET('20-Overs'!J20,0,0,'BOWLING - HALL OF FAME'!A109,1))&gt;C$94,"",(ROWS(OFFSET('20-Overs'!J20,0,0,'BOWLING - HALL OF FAME'!A109,1))))</f>
        <v>12</v>
      </c>
      <c r="C109" s="67" t="str" cm="1">
        <f t="array" aca="1" ref="C109" ca="1">IF(D109="","",(INDEX('20-Overs'!$B$9:$B$99,_xlfn.AGGREGATE(15,6,(ROW(OFFSET('20-Overs'!$S$9,0,'BOWLING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FAME'!D109),COUNTIF('BOWLING - HALL OF FAME'!D$98:D109,'BOWLING - HALL OF FAME'!D109)))))</f>
        <v>Farooq</v>
      </c>
      <c r="D109" s="69">
        <f ca="1">IF((IF(B109="","",SMALL(OFFSET('20-Overs'!$S$9,0,'BOWLING - HALL OF FAME'!C$95,$L$3,1),'BOWLING - HALL OF FAME'!B109)))=0,"",IF(B109="","",SMALL(OFFSET('20-Overs'!$S$9,0,'BOWLING - HALL OF FAME'!C$95,$L$3,1),'BOWLING - HALL OF FAME'!B109)))</f>
        <v>15.499999999999998</v>
      </c>
      <c r="E109">
        <f t="shared" si="5"/>
        <v>12</v>
      </c>
      <c r="F109" s="72">
        <f ca="1">IF(ROWS(OFFSET('20-Overs'!N20,0,0,'BOWLING - HALL OF FAME'!E109,1))&gt;G$94,"",(ROWS(OFFSET('20-Overs'!N20,0,0,'BOWLING - HALL OF FAME'!E109,1))))</f>
        <v>12</v>
      </c>
      <c r="G109" s="67" t="str" cm="1">
        <f t="array" aca="1" ref="G109" ca="1">IF(H109="","",(INDEX('20-Overs'!$B$9:$B$99,_xlfn.AGGREGATE(15,6,(ROW(OFFSET('20-Overs'!$S$9,0,'BOWLING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FAME'!H109),COUNTIF('BOWLING - HALL OF FAME'!H$98:H109,'BOWLING - HALL OF FAME'!H109)))))</f>
        <v>Zain</v>
      </c>
      <c r="H109" s="69">
        <f ca="1">IF((IF(F109="","",SMALL(OFFSET('20-Overs'!$S$9,0,'BOWLING - HALL OF FAME'!G$95,$L$3,1),'BOWLING - HALL OF FAME'!F109)))=0,"",IF(F109="","",SMALL(OFFSET('20-Overs'!$S$9,0,'BOWLING - HALL OF FAME'!G$95,$L$3,1),'BOWLING - HALL OF FAME'!F109)))</f>
        <v>6.8481012658227849</v>
      </c>
      <c r="I109">
        <v>2</v>
      </c>
    </row>
    <row r="110" spans="1:9" ht="20.25" x14ac:dyDescent="0.2">
      <c r="A110">
        <f t="shared" si="4"/>
        <v>13</v>
      </c>
      <c r="B110" s="72">
        <f ca="1">IF(ROWS(OFFSET('20-Overs'!J21,0,0,'BOWLING - HALL OF FAME'!A110,1))&gt;C$94,"",(ROWS(OFFSET('20-Overs'!J21,0,0,'BOWLING - HALL OF FAME'!A110,1))))</f>
        <v>13</v>
      </c>
      <c r="C110" s="67" t="str" cm="1">
        <f t="array" aca="1" ref="C110" ca="1">IF(D110="","",(INDEX('20-Overs'!$B$9:$B$99,_xlfn.AGGREGATE(15,6,(ROW(OFFSET('20-Overs'!$S$9,0,'BOWLING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FAME'!D110),COUNTIF('BOWLING - HALL OF FAME'!D$98:D110,'BOWLING - HALL OF FAME'!D110)))))</f>
        <v>Rehman</v>
      </c>
      <c r="D110" s="69">
        <f ca="1">IF((IF(B110="","",SMALL(OFFSET('20-Overs'!$S$9,0,'BOWLING - HALL OF FAME'!C$95,$L$3,1),'BOWLING - HALL OF FAME'!B110)))=0,"",IF(B110="","",SMALL(OFFSET('20-Overs'!$S$9,0,'BOWLING - HALL OF FAME'!C$95,$L$3,1),'BOWLING - HALL OF FAME'!B110)))</f>
        <v>15.894736842105264</v>
      </c>
      <c r="E110">
        <f t="shared" si="5"/>
        <v>13</v>
      </c>
      <c r="F110" s="72">
        <f ca="1">IF(ROWS(OFFSET('20-Overs'!N21,0,0,'BOWLING - HALL OF FAME'!E110,1))&gt;G$94,"",(ROWS(OFFSET('20-Overs'!N21,0,0,'BOWLING - HALL OF FAME'!E110,1))))</f>
        <v>13</v>
      </c>
      <c r="G110" s="67" t="str" cm="1">
        <f t="array" aca="1" ref="G110" ca="1">IF(H110="","",(INDEX('20-Overs'!$B$9:$B$99,_xlfn.AGGREGATE(15,6,(ROW(OFFSET('20-Overs'!$S$9,0,'BOWLING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FAME'!H110),COUNTIF('BOWLING - HALL OF FAME'!H$98:H110,'BOWLING - HALL OF FAME'!H110)))))</f>
        <v>Sufyan</v>
      </c>
      <c r="H110" s="69">
        <f ca="1">IF((IF(F110="","",SMALL(OFFSET('20-Overs'!$S$9,0,'BOWLING - HALL OF FAME'!G$95,$L$3,1),'BOWLING - HALL OF FAME'!F110)))=0,"",IF(F110="","",SMALL(OFFSET('20-Overs'!$S$9,0,'BOWLING - HALL OF FAME'!G$95,$L$3,1),'BOWLING - HALL OF FAME'!F110)))</f>
        <v>6.8530120481927703</v>
      </c>
      <c r="I110">
        <v>2</v>
      </c>
    </row>
    <row r="111" spans="1:9" ht="20.25" x14ac:dyDescent="0.2">
      <c r="A111">
        <f t="shared" si="4"/>
        <v>14</v>
      </c>
      <c r="B111" s="72">
        <f ca="1">IF(ROWS(OFFSET('20-Overs'!J22,0,0,'BOWLING - HALL OF FAME'!A111,1))&gt;C$94,"",(ROWS(OFFSET('20-Overs'!J22,0,0,'BOWLING - HALL OF FAME'!A111,1))))</f>
        <v>14</v>
      </c>
      <c r="C111" s="67" t="str" cm="1">
        <f t="array" aca="1" ref="C111" ca="1">IF(D111="","",(INDEX('20-Overs'!$B$9:$B$99,_xlfn.AGGREGATE(15,6,(ROW(OFFSET('20-Overs'!$S$9,0,'BOWLING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FAME'!D111),COUNTIF('BOWLING - HALL OF FAME'!D$98:D111,'BOWLING - HALL OF FAME'!D111)))))</f>
        <v>Asif</v>
      </c>
      <c r="D111" s="69">
        <f ca="1">IF((IF(B111="","",SMALL(OFFSET('20-Overs'!$S$9,0,'BOWLING - HALL OF FAME'!C$95,$L$3,1),'BOWLING - HALL OF FAME'!B111)))=0,"",IF(B111="","",SMALL(OFFSET('20-Overs'!$S$9,0,'BOWLING - HALL OF FAME'!C$95,$L$3,1),'BOWLING - HALL OF FAME'!B111)))</f>
        <v>17.25</v>
      </c>
      <c r="E111">
        <f t="shared" si="5"/>
        <v>14</v>
      </c>
      <c r="F111" s="72">
        <f ca="1">IF(ROWS(OFFSET('20-Overs'!N22,0,0,'BOWLING - HALL OF FAME'!E111,1))&gt;G$94,"",(ROWS(OFFSET('20-Overs'!N22,0,0,'BOWLING - HALL OF FAME'!E111,1))))</f>
        <v>14</v>
      </c>
      <c r="G111" s="67" t="str" cm="1">
        <f t="array" aca="1" ref="G111" ca="1">IF(H111="","",(INDEX('20-Overs'!$B$9:$B$99,_xlfn.AGGREGATE(15,6,(ROW(OFFSET('20-Overs'!$S$9,0,'BOWLING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FAME'!H111),COUNTIF('BOWLING - HALL OF FAME'!H$98:H111,'BOWLING - HALL OF FAME'!H111)))))</f>
        <v>Mustafa</v>
      </c>
      <c r="H111" s="69">
        <f ca="1">IF((IF(F111="","",SMALL(OFFSET('20-Overs'!$S$9,0,'BOWLING - HALL OF FAME'!G$95,$L$3,1),'BOWLING - HALL OF FAME'!F111)))=0,"",IF(F111="","",SMALL(OFFSET('20-Overs'!$S$9,0,'BOWLING - HALL OF FAME'!G$95,$L$3,1),'BOWLING - HALL OF FAME'!F111)))</f>
        <v>7</v>
      </c>
      <c r="I111">
        <v>2</v>
      </c>
    </row>
    <row r="112" spans="1:9" ht="20.25" x14ac:dyDescent="0.2">
      <c r="A112">
        <f t="shared" si="4"/>
        <v>15</v>
      </c>
      <c r="B112" s="72">
        <f ca="1">IF(ROWS(OFFSET('20-Overs'!J23,0,0,'BOWLING - HALL OF FAME'!A112,1))&gt;C$94,"",(ROWS(OFFSET('20-Overs'!J23,0,0,'BOWLING - HALL OF FAME'!A112,1))))</f>
        <v>15</v>
      </c>
      <c r="C112" s="67" t="str" cm="1">
        <f t="array" aca="1" ref="C112" ca="1">IF(D112="","",(INDEX('20-Overs'!$B$9:$B$99,_xlfn.AGGREGATE(15,6,(ROW(OFFSET('20-Overs'!$S$9,0,'BOWLING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FAME'!D112),COUNTIF('BOWLING - HALL OF FAME'!D$98:D112,'BOWLING - HALL OF FAME'!D112)))))</f>
        <v>Huzaifa</v>
      </c>
      <c r="D112" s="69">
        <f ca="1">IF((IF(B112="","",SMALL(OFFSET('20-Overs'!$S$9,0,'BOWLING - HALL OF FAME'!C$95,$L$3,1),'BOWLING - HALL OF FAME'!B112)))=0,"",IF(B112="","",SMALL(OFFSET('20-Overs'!$S$9,0,'BOWLING - HALL OF FAME'!C$95,$L$3,1),'BOWLING - HALL OF FAME'!B112)))</f>
        <v>17.705882352941178</v>
      </c>
      <c r="E112">
        <f t="shared" si="5"/>
        <v>15</v>
      </c>
      <c r="F112" s="72">
        <f ca="1">IF(ROWS(OFFSET('20-Overs'!N23,0,0,'BOWLING - HALL OF FAME'!E112,1))&gt;G$94,"",(ROWS(OFFSET('20-Overs'!N23,0,0,'BOWLING - HALL OF FAME'!E112,1))))</f>
        <v>15</v>
      </c>
      <c r="G112" s="67" t="str" cm="1">
        <f t="array" aca="1" ref="G112" ca="1">IF(H112="","",(INDEX('20-Overs'!$B$9:$B$99,_xlfn.AGGREGATE(15,6,(ROW(OFFSET('20-Overs'!$S$9,0,'BOWLING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FAME'!H112),COUNTIF('BOWLING - HALL OF FAME'!H$98:H112,'BOWLING - HALL OF FAME'!H112)))))</f>
        <v>Huzaifa</v>
      </c>
      <c r="H112" s="69">
        <f ca="1">IF((IF(F112="","",SMALL(OFFSET('20-Overs'!$S$9,0,'BOWLING - HALL OF FAME'!G$95,$L$3,1),'BOWLING - HALL OF FAME'!F112)))=0,"",IF(F112="","",SMALL(OFFSET('20-Overs'!$S$9,0,'BOWLING - HALL OF FAME'!G$95,$L$3,1),'BOWLING - HALL OF FAME'!F112)))</f>
        <v>7.1362126245847177</v>
      </c>
      <c r="I112">
        <v>2</v>
      </c>
    </row>
    <row r="113" spans="1:9" ht="20.25" x14ac:dyDescent="0.2">
      <c r="A113">
        <f t="shared" si="4"/>
        <v>16</v>
      </c>
      <c r="B113" s="72">
        <f ca="1">IF(ROWS(OFFSET('20-Overs'!J24,0,0,'BOWLING - HALL OF FAME'!A113,1))&gt;C$94,"",(ROWS(OFFSET('20-Overs'!J24,0,0,'BOWLING - HALL OF FAME'!A113,1))))</f>
        <v>16</v>
      </c>
      <c r="C113" s="67" t="str" cm="1">
        <f t="array" aca="1" ref="C113" ca="1">IF(D113="","",(INDEX('20-Overs'!$B$9:$B$99,_xlfn.AGGREGATE(15,6,(ROW(OFFSET('20-Overs'!$S$9,0,'BOWLING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FAME'!D113),COUNTIF('BOWLING - HALL OF FAME'!D$98:D113,'BOWLING - HALL OF FAME'!D113)))))</f>
        <v>Nehal</v>
      </c>
      <c r="D113" s="69">
        <f ca="1">IF((IF(B113="","",SMALL(OFFSET('20-Overs'!$S$9,0,'BOWLING - HALL OF FAME'!C$95,$L$3,1),'BOWLING - HALL OF FAME'!B113)))=0,"",IF(B113="","",SMALL(OFFSET('20-Overs'!$S$9,0,'BOWLING - HALL OF FAME'!C$95,$L$3,1),'BOWLING - HALL OF FAME'!B113)))</f>
        <v>18.705882352941178</v>
      </c>
      <c r="E113">
        <f t="shared" si="5"/>
        <v>16</v>
      </c>
      <c r="F113" s="72">
        <f ca="1">IF(ROWS(OFFSET('20-Overs'!N24,0,0,'BOWLING - HALL OF FAME'!E113,1))&gt;G$94,"",(ROWS(OFFSET('20-Overs'!N24,0,0,'BOWLING - HALL OF FAME'!E113,1))))</f>
        <v>16</v>
      </c>
      <c r="G113" s="67" t="str" cm="1">
        <f t="array" aca="1" ref="G113" ca="1">IF(H113="","",(INDEX('20-Overs'!$B$9:$B$99,_xlfn.AGGREGATE(15,6,(ROW(OFFSET('20-Overs'!$S$9,0,'BOWLING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FAME'!H113),COUNTIF('BOWLING - HALL OF FAME'!H$98:H113,'BOWLING - HALL OF FAME'!H113)))))</f>
        <v>Sumair</v>
      </c>
      <c r="H113" s="69">
        <f ca="1">IF((IF(F113="","",SMALL(OFFSET('20-Overs'!$S$9,0,'BOWLING - HALL OF FAME'!G$95,$L$3,1),'BOWLING - HALL OF FAME'!F113)))=0,"",IF(F113="","",SMALL(OFFSET('20-Overs'!$S$9,0,'BOWLING - HALL OF FAME'!G$95,$L$3,1),'BOWLING - HALL OF FAME'!F113)))</f>
        <v>7.2285714285714286</v>
      </c>
      <c r="I113">
        <v>2</v>
      </c>
    </row>
    <row r="114" spans="1:9" ht="20.25" x14ac:dyDescent="0.2">
      <c r="A114">
        <f t="shared" si="4"/>
        <v>17</v>
      </c>
      <c r="B114" s="72">
        <f ca="1">IF(ROWS(OFFSET('20-Overs'!J25,0,0,'BOWLING - HALL OF FAME'!A114,1))&gt;C$94,"",(ROWS(OFFSET('20-Overs'!J25,0,0,'BOWLING - HALL OF FAME'!A114,1))))</f>
        <v>17</v>
      </c>
      <c r="C114" s="67" t="str" cm="1">
        <f t="array" aca="1" ref="C114" ca="1">IF(D114="","",(INDEX('20-Overs'!$B$9:$B$99,_xlfn.AGGREGATE(15,6,(ROW(OFFSET('20-Overs'!$S$9,0,'BOWLING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FAME'!D114),COUNTIF('BOWLING - HALL OF FAME'!D$98:D114,'BOWLING - HALL OF FAME'!D114)))))</f>
        <v>Sufyan</v>
      </c>
      <c r="D114" s="69">
        <f ca="1">IF((IF(B114="","",SMALL(OFFSET('20-Overs'!$S$9,0,'BOWLING - HALL OF FAME'!C$95,$L$3,1),'BOWLING - HALL OF FAME'!B114)))=0,"",IF(B114="","",SMALL(OFFSET('20-Overs'!$S$9,0,'BOWLING - HALL OF FAME'!C$95,$L$3,1),'BOWLING - HALL OF FAME'!B114)))</f>
        <v>18.863636363636363</v>
      </c>
      <c r="E114">
        <f t="shared" si="5"/>
        <v>17</v>
      </c>
      <c r="F114" s="72">
        <f ca="1">IF(ROWS(OFFSET('20-Overs'!N25,0,0,'BOWLING - HALL OF FAME'!E114,1))&gt;G$94,"",(ROWS(OFFSET('20-Overs'!N25,0,0,'BOWLING - HALL OF FAME'!E114,1))))</f>
        <v>17</v>
      </c>
      <c r="G114" s="67" t="str" cm="1">
        <f t="array" aca="1" ref="G114" ca="1">IF(H114="","",(INDEX('20-Overs'!$B$9:$B$99,_xlfn.AGGREGATE(15,6,(ROW(OFFSET('20-Overs'!$S$9,0,'BOWLING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FAME'!H114),COUNTIF('BOWLING - HALL OF FAME'!H$98:H114,'BOWLING - HALL OF FAME'!H114)))))</f>
        <v>Numair</v>
      </c>
      <c r="H114" s="69">
        <f ca="1">IF((IF(F114="","",SMALL(OFFSET('20-Overs'!$S$9,0,'BOWLING - HALL OF FAME'!G$95,$L$3,1),'BOWLING - HALL OF FAME'!F114)))=0,"",IF(F114="","",SMALL(OFFSET('20-Overs'!$S$9,0,'BOWLING - HALL OF FAME'!G$95,$L$3,1),'BOWLING - HALL OF FAME'!F114)))</f>
        <v>7.2352941176470589</v>
      </c>
      <c r="I114">
        <v>2</v>
      </c>
    </row>
    <row r="115" spans="1:9" ht="20.25" x14ac:dyDescent="0.2">
      <c r="A115">
        <f t="shared" si="4"/>
        <v>18</v>
      </c>
      <c r="B115" s="72">
        <f ca="1">IF(ROWS(OFFSET('20-Overs'!J26,0,0,'BOWLING - HALL OF FAME'!A115,1))&gt;C$94,"",(ROWS(OFFSET('20-Overs'!J26,0,0,'BOWLING - HALL OF FAME'!A115,1))))</f>
        <v>18</v>
      </c>
      <c r="C115" s="67" t="str" cm="1">
        <f t="array" aca="1" ref="C115" ca="1">IF(D115="","",(INDEX('20-Overs'!$B$9:$B$99,_xlfn.AGGREGATE(15,6,(ROW(OFFSET('20-Overs'!$S$9,0,'BOWLING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FAME'!D115),COUNTIF('BOWLING - HALL OF FAME'!D$98:D115,'BOWLING - HALL OF FAME'!D115)))))</f>
        <v>Sumair</v>
      </c>
      <c r="D115" s="69">
        <f ca="1">IF((IF(B115="","",SMALL(OFFSET('20-Overs'!$S$9,0,'BOWLING - HALL OF FAME'!C$95,$L$3,1),'BOWLING - HALL OF FAME'!B115)))=0,"",IF(B115="","",SMALL(OFFSET('20-Overs'!$S$9,0,'BOWLING - HALL OF FAME'!C$95,$L$3,1),'BOWLING - HALL OF FAME'!B115)))</f>
        <v>21</v>
      </c>
      <c r="E115">
        <f t="shared" si="5"/>
        <v>18</v>
      </c>
      <c r="F115" s="72">
        <f ca="1">IF(ROWS(OFFSET('20-Overs'!N26,0,0,'BOWLING - HALL OF FAME'!E115,1))&gt;G$94,"",(ROWS(OFFSET('20-Overs'!N26,0,0,'BOWLING - HALL OF FAME'!E115,1))))</f>
        <v>18</v>
      </c>
      <c r="G115" s="67" t="str" cm="1">
        <f t="array" aca="1" ref="G115" ca="1">IF(H115="","",(INDEX('20-Overs'!$B$9:$B$99,_xlfn.AGGREGATE(15,6,(ROW(OFFSET('20-Overs'!$S$9,0,'BOWLING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FAME'!H115),COUNTIF('BOWLING - HALL OF FAME'!H$98:H115,'BOWLING - HALL OF FAME'!H115)))))</f>
        <v>Junaid</v>
      </c>
      <c r="H115" s="69">
        <f ca="1">IF((IF(F115="","",SMALL(OFFSET('20-Overs'!$S$9,0,'BOWLING - HALL OF FAME'!G$95,$L$3,1),'BOWLING - HALL OF FAME'!F115)))=0,"",IF(F115="","",SMALL(OFFSET('20-Overs'!$S$9,0,'BOWLING - HALL OF FAME'!G$95,$L$3,1),'BOWLING - HALL OF FAME'!F115)))</f>
        <v>7.3</v>
      </c>
      <c r="I115">
        <v>2</v>
      </c>
    </row>
    <row r="116" spans="1:9" ht="20.25" x14ac:dyDescent="0.2">
      <c r="A116">
        <f t="shared" si="4"/>
        <v>19</v>
      </c>
      <c r="B116" s="72">
        <f ca="1">IF(ROWS(OFFSET('20-Overs'!J27,0,0,'BOWLING - HALL OF FAME'!A116,1))&gt;C$94,"",(ROWS(OFFSET('20-Overs'!J27,0,0,'BOWLING - HALL OF FAME'!A116,1))))</f>
        <v>19</v>
      </c>
      <c r="C116" s="67" t="str" cm="1">
        <f t="array" aca="1" ref="C116" ca="1">IF(D116="","",(INDEX('20-Overs'!$B$9:$B$99,_xlfn.AGGREGATE(15,6,(ROW(OFFSET('20-Overs'!$S$9,0,'BOWLING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FAME'!D116),COUNTIF('BOWLING - HALL OF FAME'!D$98:D116,'BOWLING - HALL OF FAME'!D116)))))</f>
        <v>M.Bilal Shaikh</v>
      </c>
      <c r="D116" s="69">
        <f ca="1">IF((IF(B116="","",SMALL(OFFSET('20-Overs'!$S$9,0,'BOWLING - HALL OF FAME'!C$95,$L$3,1),'BOWLING - HALL OF FAME'!B116)))=0,"",IF(B116="","",SMALL(OFFSET('20-Overs'!$S$9,0,'BOWLING - HALL OF FAME'!C$95,$L$3,1),'BOWLING - HALL OF FAME'!B116)))</f>
        <v>22</v>
      </c>
      <c r="E116">
        <f t="shared" si="5"/>
        <v>19</v>
      </c>
      <c r="F116" s="72">
        <f ca="1">IF(ROWS(OFFSET('20-Overs'!N27,0,0,'BOWLING - HALL OF FAME'!E116,1))&gt;G$94,"",(ROWS(OFFSET('20-Overs'!N27,0,0,'BOWLING - HALL OF FAME'!E116,1))))</f>
        <v>19</v>
      </c>
      <c r="G116" s="67" t="str" cm="1">
        <f t="array" aca="1" ref="G116" ca="1">IF(H116="","",(INDEX('20-Overs'!$B$9:$B$99,_xlfn.AGGREGATE(15,6,(ROW(OFFSET('20-Overs'!$S$9,0,'BOWLING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FAME'!H116),COUNTIF('BOWLING - HALL OF FAME'!H$98:H116,'BOWLING - HALL OF FAME'!H116)))))</f>
        <v>Nehal</v>
      </c>
      <c r="H116" s="69">
        <f ca="1">IF((IF(F116="","",SMALL(OFFSET('20-Overs'!$S$9,0,'BOWLING - HALL OF FAME'!G$95,$L$3,1),'BOWLING - HALL OF FAME'!F116)))=0,"",IF(F116="","",SMALL(OFFSET('20-Overs'!$S$9,0,'BOWLING - HALL OF FAME'!G$95,$L$3,1),'BOWLING - HALL OF FAME'!F116)))</f>
        <v>7.4528301886792452</v>
      </c>
      <c r="I116">
        <v>2</v>
      </c>
    </row>
    <row r="117" spans="1:9" ht="20.25" x14ac:dyDescent="0.2">
      <c r="A117">
        <f t="shared" si="4"/>
        <v>20</v>
      </c>
      <c r="B117" s="72">
        <f ca="1">IF(ROWS(OFFSET('20-Overs'!J28,0,0,'BOWLING - HALL OF FAME'!A117,1))&gt;C$94,"",(ROWS(OFFSET('20-Overs'!J28,0,0,'BOWLING - HALL OF FAME'!A117,1))))</f>
        <v>20</v>
      </c>
      <c r="C117" s="67" t="str" cm="1">
        <f t="array" aca="1" ref="C117" ca="1">IF(D117="","",(INDEX('20-Overs'!$B$9:$B$99,_xlfn.AGGREGATE(15,6,(ROW(OFFSET('20-Overs'!$S$9,0,'BOWLING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FAME'!D117),COUNTIF('BOWLING - HALL OF FAME'!D$98:D117,'BOWLING - HALL OF FAME'!D117)))))</f>
        <v>Zaem</v>
      </c>
      <c r="D117" s="69">
        <f ca="1">IF((IF(B117="","",SMALL(OFFSET('20-Overs'!$S$9,0,'BOWLING - HALL OF FAME'!C$95,$L$3,1),'BOWLING - HALL OF FAME'!B117)))=0,"",IF(B117="","",SMALL(OFFSET('20-Overs'!$S$9,0,'BOWLING - HALL OF FAME'!C$95,$L$3,1),'BOWLING - HALL OF FAME'!B117)))</f>
        <v>23.25</v>
      </c>
      <c r="E117">
        <f t="shared" si="5"/>
        <v>20</v>
      </c>
      <c r="F117" s="72">
        <f ca="1">IF(ROWS(OFFSET('20-Overs'!N28,0,0,'BOWLING - HALL OF FAME'!E117,1))&gt;G$94,"",(ROWS(OFFSET('20-Overs'!N28,0,0,'BOWLING - HALL OF FAME'!E117,1))))</f>
        <v>20</v>
      </c>
      <c r="G117" s="67" t="str" cm="1">
        <f t="array" aca="1" ref="G117" ca="1">IF(H117="","",(INDEX('20-Overs'!$B$9:$B$99,_xlfn.AGGREGATE(15,6,(ROW(OFFSET('20-Overs'!$S$9,0,'BOWLING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FAME'!H117),COUNTIF('BOWLING - HALL OF FAME'!H$98:H117,'BOWLING - HALL OF FAME'!H117)))))</f>
        <v>Asif</v>
      </c>
      <c r="H117" s="69">
        <f ca="1">IF((IF(F117="","",SMALL(OFFSET('20-Overs'!$S$9,0,'BOWLING - HALL OF FAME'!G$95,$L$3,1),'BOWLING - HALL OF FAME'!F117)))=0,"",IF(F117="","",SMALL(OFFSET('20-Overs'!$S$9,0,'BOWLING - HALL OF FAME'!G$95,$L$3,1),'BOWLING - HALL OF FAME'!F117)))</f>
        <v>7.7391304347826084</v>
      </c>
      <c r="I117">
        <v>2</v>
      </c>
    </row>
    <row r="118" spans="1:9" ht="20.25" x14ac:dyDescent="0.2">
      <c r="A118">
        <f t="shared" si="4"/>
        <v>21</v>
      </c>
      <c r="B118" s="72">
        <f ca="1">IF(ROWS(OFFSET('20-Overs'!J29,0,0,'BOWLING - HALL OF FAME'!A118,1))&gt;C$94,"",(ROWS(OFFSET('20-Overs'!J29,0,0,'BOWLING - HALL OF FAME'!A118,1))))</f>
        <v>21</v>
      </c>
      <c r="C118" s="67" t="str" cm="1">
        <f t="array" aca="1" ref="C118" ca="1">IF(D118="","",(INDEX('20-Overs'!$B$9:$B$99,_xlfn.AGGREGATE(15,6,(ROW(OFFSET('20-Overs'!$S$9,0,'BOWLING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FAME'!D118),COUNTIF('BOWLING - HALL OF FAME'!D$98:D118,'BOWLING - HALL OF FAME'!D118)))))</f>
        <v>Muzzamil</v>
      </c>
      <c r="D118" s="69">
        <f ca="1">IF((IF(B118="","",SMALL(OFFSET('20-Overs'!$S$9,0,'BOWLING - HALL OF FAME'!C$95,$L$3,1),'BOWLING - HALL OF FAME'!B118)))=0,"",IF(B118="","",SMALL(OFFSET('20-Overs'!$S$9,0,'BOWLING - HALL OF FAME'!C$95,$L$3,1),'BOWLING - HALL OF FAME'!B118)))</f>
        <v>24</v>
      </c>
      <c r="E118">
        <f t="shared" si="5"/>
        <v>21</v>
      </c>
      <c r="F118" s="72">
        <f ca="1">IF(ROWS(OFFSET('20-Overs'!N29,0,0,'BOWLING - HALL OF FAME'!E118,1))&gt;G$94,"",(ROWS(OFFSET('20-Overs'!N29,0,0,'BOWLING - HALL OF FAME'!E118,1))))</f>
        <v>21</v>
      </c>
      <c r="G118" s="67" t="str" cm="1">
        <f t="array" aca="1" ref="G118" ca="1">IF(H118="","",(INDEX('20-Overs'!$B$9:$B$99,_xlfn.AGGREGATE(15,6,(ROW(OFFSET('20-Overs'!$S$9,0,'BOWLING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FAME'!H118),COUNTIF('BOWLING - HALL OF FAME'!H$98:H118,'BOWLING - HALL OF FAME'!H118)))))</f>
        <v>Rehman</v>
      </c>
      <c r="H118" s="69">
        <f ca="1">IF((IF(F118="","",SMALL(OFFSET('20-Overs'!$S$9,0,'BOWLING - HALL OF FAME'!G$95,$L$3,1),'BOWLING - HALL OF FAME'!F118)))=0,"",IF(F118="","",SMALL(OFFSET('20-Overs'!$S$9,0,'BOWLING - HALL OF FAME'!G$95,$L$3,1),'BOWLING - HALL OF FAME'!F118)))</f>
        <v>8.0960264900662242</v>
      </c>
      <c r="I118">
        <v>2</v>
      </c>
    </row>
    <row r="119" spans="1:9" ht="20.25" x14ac:dyDescent="0.2">
      <c r="A119">
        <f t="shared" si="4"/>
        <v>22</v>
      </c>
      <c r="B119" s="72">
        <f ca="1">IF(ROWS(OFFSET('20-Overs'!J30,0,0,'BOWLING - HALL OF FAME'!A119,1))&gt;C$94,"",(ROWS(OFFSET('20-Overs'!J30,0,0,'BOWLING - HALL OF FAME'!A119,1))))</f>
        <v>22</v>
      </c>
      <c r="C119" s="67" t="str" cm="1">
        <f t="array" aca="1" ref="C119" ca="1">IF(D119="","",(INDEX('20-Overs'!$B$9:$B$99,_xlfn.AGGREGATE(15,6,(ROW(OFFSET('20-Overs'!$S$9,0,'BOWLING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FAME'!D119),COUNTIF('BOWLING - HALL OF FAME'!D$98:D119,'BOWLING - HALL OF FAME'!D119)))))</f>
        <v>Sameer</v>
      </c>
      <c r="D119" s="69">
        <f ca="1">IF((IF(B119="","",SMALL(OFFSET('20-Overs'!$S$9,0,'BOWLING - HALL OF FAME'!C$95,$L$3,1),'BOWLING - HALL OF FAME'!B119)))=0,"",IF(B119="","",SMALL(OFFSET('20-Overs'!$S$9,0,'BOWLING - HALL OF FAME'!C$95,$L$3,1),'BOWLING - HALL OF FAME'!B119)))</f>
        <v>27</v>
      </c>
      <c r="E119">
        <f t="shared" si="5"/>
        <v>22</v>
      </c>
      <c r="F119" s="72">
        <f ca="1">IF(ROWS(OFFSET('20-Overs'!N30,0,0,'BOWLING - HALL OF FAME'!E119,1))&gt;G$94,"",(ROWS(OFFSET('20-Overs'!N30,0,0,'BOWLING - HALL OF FAME'!E119,1))))</f>
        <v>22</v>
      </c>
      <c r="G119" s="67" t="str" cm="1">
        <f t="array" aca="1" ref="G119" ca="1">IF(H119="","",(INDEX('20-Overs'!$B$9:$B$99,_xlfn.AGGREGATE(15,6,(ROW(OFFSET('20-Overs'!$S$9,0,'BOWLING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FAME'!H119),COUNTIF('BOWLING - HALL OF FAME'!H$98:H119,'BOWLING - HALL OF FAME'!H119)))))</f>
        <v>Abdal</v>
      </c>
      <c r="H119" s="69">
        <f ca="1">IF((IF(F119="","",SMALL(OFFSET('20-Overs'!$S$9,0,'BOWLING - HALL OF FAME'!G$95,$L$3,1),'BOWLING - HALL OF FAME'!F119)))=0,"",IF(F119="","",SMALL(OFFSET('20-Overs'!$S$9,0,'BOWLING - HALL OF FAME'!G$95,$L$3,1),'BOWLING - HALL OF FAME'!F119)))</f>
        <v>8.3333333333333339</v>
      </c>
      <c r="I119">
        <v>2</v>
      </c>
    </row>
    <row r="120" spans="1:9" ht="20.25" x14ac:dyDescent="0.2">
      <c r="A120">
        <f t="shared" si="4"/>
        <v>23</v>
      </c>
      <c r="B120" s="72">
        <f ca="1">IF(ROWS(OFFSET('20-Overs'!J31,0,0,'BOWLING - HALL OF FAME'!A120,1))&gt;C$94,"",(ROWS(OFFSET('20-Overs'!J31,0,0,'BOWLING - HALL OF FAME'!A120,1))))</f>
        <v>23</v>
      </c>
      <c r="C120" s="67" t="str" cm="1">
        <f t="array" aca="1" ref="C120" ca="1">IF(D120="","",(INDEX('20-Overs'!$B$9:$B$99,_xlfn.AGGREGATE(15,6,(ROW(OFFSET('20-Overs'!$S$9,0,'BOWLING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FAME'!D120),COUNTIF('BOWLING - HALL OF FAME'!D$98:D120,'BOWLING - HALL OF FAME'!D120)))))</f>
        <v>Junaid</v>
      </c>
      <c r="D120" s="69">
        <f ca="1">IF((IF(B120="","",SMALL(OFFSET('20-Overs'!$S$9,0,'BOWLING - HALL OF FAME'!C$95,$L$3,1),'BOWLING - HALL OF FAME'!B120)))=0,"",IF(B120="","",SMALL(OFFSET('20-Overs'!$S$9,0,'BOWLING - HALL OF FAME'!C$95,$L$3,1),'BOWLING - HALL OF FAME'!B120)))</f>
        <v>30</v>
      </c>
      <c r="E120">
        <f t="shared" si="5"/>
        <v>23</v>
      </c>
      <c r="F120" s="72">
        <f ca="1">IF(ROWS(OFFSET('20-Overs'!N31,0,0,'BOWLING - HALL OF FAME'!E120,1))&gt;G$94,"",(ROWS(OFFSET('20-Overs'!N31,0,0,'BOWLING - HALL OF FAME'!E120,1))))</f>
        <v>23</v>
      </c>
      <c r="G120" s="67" t="str" cm="1">
        <f t="array" aca="1" ref="G120" ca="1">IF(H120="","",(INDEX('20-Overs'!$B$9:$B$99,_xlfn.AGGREGATE(15,6,(ROW(OFFSET('20-Overs'!$S$9,0,'BOWLING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FAME'!H120),COUNTIF('BOWLING - HALL OF FAME'!H$98:H120,'BOWLING - HALL OF FAME'!H120)))))</f>
        <v>Imran</v>
      </c>
      <c r="H120" s="69">
        <f ca="1">IF((IF(F120="","",SMALL(OFFSET('20-Overs'!$S$9,0,'BOWLING - HALL OF FAME'!G$95,$L$3,1),'BOWLING - HALL OF FAME'!F120)))=0,"",IF(F120="","",SMALL(OFFSET('20-Overs'!$S$9,0,'BOWLING - HALL OF FAME'!G$95,$L$3,1),'BOWLING - HALL OF FAME'!F120)))</f>
        <v>8.4977375565610878</v>
      </c>
      <c r="I120">
        <v>2</v>
      </c>
    </row>
    <row r="121" spans="1:9" ht="20.25" x14ac:dyDescent="0.2">
      <c r="A121">
        <f t="shared" si="4"/>
        <v>24</v>
      </c>
      <c r="B121" s="72">
        <f ca="1">IF(ROWS(OFFSET('20-Overs'!J32,0,0,'BOWLING - HALL OF FAME'!A121,1))&gt;C$94,"",(ROWS(OFFSET('20-Overs'!J32,0,0,'BOWLING - HALL OF FAME'!A121,1))))</f>
        <v>24</v>
      </c>
      <c r="C121" s="67" t="str" cm="1">
        <f t="array" aca="1" ref="C121" ca="1">IF(D121="","",(INDEX('20-Overs'!$B$9:$B$99,_xlfn.AGGREGATE(15,6,(ROW(OFFSET('20-Overs'!$S$9,0,'BOWLING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FAME'!D121),COUNTIF('BOWLING - HALL OF FAME'!D$98:D121,'BOWLING - HALL OF FAME'!D121)))))</f>
        <v>M. Patel</v>
      </c>
      <c r="D121" s="69">
        <f ca="1">IF((IF(B121="","",SMALL(OFFSET('20-Overs'!$S$9,0,'BOWLING - HALL OF FAME'!C$95,$L$3,1),'BOWLING - HALL OF FAME'!B121)))=0,"",IF(B121="","",SMALL(OFFSET('20-Overs'!$S$9,0,'BOWLING - HALL OF FAME'!C$95,$L$3,1),'BOWLING - HALL OF FAME'!B121)))</f>
        <v>32</v>
      </c>
      <c r="E121">
        <f t="shared" si="5"/>
        <v>24</v>
      </c>
      <c r="F121" s="72">
        <f ca="1">IF(ROWS(OFFSET('20-Overs'!N32,0,0,'BOWLING - HALL OF FAME'!E121,1))&gt;G$94,"",(ROWS(OFFSET('20-Overs'!N32,0,0,'BOWLING - HALL OF FAME'!E121,1))))</f>
        <v>24</v>
      </c>
      <c r="G121" s="67" t="str" cm="1">
        <f t="array" aca="1" ref="G121" ca="1">IF(H121="","",(INDEX('20-Overs'!$B$9:$B$99,_xlfn.AGGREGATE(15,6,(ROW(OFFSET('20-Overs'!$S$9,0,'BOWLING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FAME'!H121),COUNTIF('BOWLING - HALL OF FAME'!H$98:H121,'BOWLING - HALL OF FAME'!H121)))))</f>
        <v>M. Patel</v>
      </c>
      <c r="H121" s="69">
        <f ca="1">IF((IF(F121="","",SMALL(OFFSET('20-Overs'!$S$9,0,'BOWLING - HALL OF FAME'!G$95,$L$3,1),'BOWLING - HALL OF FAME'!F121)))=0,"",IF(F121="","",SMALL(OFFSET('20-Overs'!$S$9,0,'BOWLING - HALL OF FAME'!G$95,$L$3,1),'BOWLING - HALL OF FAME'!F121)))</f>
        <v>9.125</v>
      </c>
      <c r="I121">
        <v>2</v>
      </c>
    </row>
    <row r="122" spans="1:9" ht="20.25" x14ac:dyDescent="0.2">
      <c r="A122">
        <f t="shared" si="4"/>
        <v>25</v>
      </c>
      <c r="B122" s="72">
        <f ca="1">IF(ROWS(OFFSET('20-Overs'!J33,0,0,'BOWLING - HALL OF FAME'!A122,1))&gt;C$94,"",(ROWS(OFFSET('20-Overs'!J33,0,0,'BOWLING - HALL OF FAME'!A122,1))))</f>
        <v>25</v>
      </c>
      <c r="C122" s="67" t="str" cm="1">
        <f t="array" aca="1" ref="C122" ca="1">IF(D122="","",(INDEX('20-Overs'!$B$9:$B$99,_xlfn.AGGREGATE(15,6,(ROW(OFFSET('20-Overs'!$S$9,0,'BOWLING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FAME'!D122),COUNTIF('BOWLING - HALL OF FAME'!D$98:D122,'BOWLING - HALL OF FAME'!D122)))))</f>
        <v>Bilal Mulla</v>
      </c>
      <c r="D122" s="69">
        <f ca="1">IF((IF(B122="","",SMALL(OFFSET('20-Overs'!$S$9,0,'BOWLING - HALL OF FAME'!C$95,$L$3,1),'BOWLING - HALL OF FAME'!B122)))=0,"",IF(B122="","",SMALL(OFFSET('20-Overs'!$S$9,0,'BOWLING - HALL OF FAME'!C$95,$L$3,1),'BOWLING - HALL OF FAME'!B122)))</f>
        <v>42</v>
      </c>
      <c r="E122">
        <f t="shared" si="5"/>
        <v>25</v>
      </c>
      <c r="F122" s="72">
        <f ca="1">IF(ROWS(OFFSET('20-Overs'!N33,0,0,'BOWLING - HALL OF FAME'!E122,1))&gt;G$94,"",(ROWS(OFFSET('20-Overs'!N33,0,0,'BOWLING - HALL OF FAME'!E122,1))))</f>
        <v>25</v>
      </c>
      <c r="G122" s="67" t="str" cm="1">
        <f t="array" aca="1" ref="G122" ca="1">IF(H122="","",(INDEX('20-Overs'!$B$9:$B$99,_xlfn.AGGREGATE(15,6,(ROW(OFFSET('20-Overs'!$S$9,0,'BOWLING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FAME'!H122),COUNTIF('BOWLING - HALL OF FAME'!H$98:H122,'BOWLING - HALL OF FAME'!H122)))))</f>
        <v>Talha</v>
      </c>
      <c r="H122" s="69">
        <f ca="1">IF((IF(F122="","",SMALL(OFFSET('20-Overs'!$S$9,0,'BOWLING - HALL OF FAME'!G$95,$L$3,1),'BOWLING - HALL OF FAME'!F122)))=0,"",IF(F122="","",SMALL(OFFSET('20-Overs'!$S$9,0,'BOWLING - HALL OF FAME'!G$95,$L$3,1),'BOWLING - HALL OF FAME'!F122)))</f>
        <v>9.3333333333333339</v>
      </c>
      <c r="I122">
        <v>2</v>
      </c>
    </row>
    <row r="123" spans="1:9" ht="20.25" x14ac:dyDescent="0.2">
      <c r="A123">
        <f t="shared" si="4"/>
        <v>26</v>
      </c>
      <c r="B123" s="72" t="str">
        <f ca="1">IF(ROWS(OFFSET('20-Overs'!J34,0,0,'BOWLING - HALL OF FAME'!A123,1))&gt;C$94,"",(ROWS(OFFSET('20-Overs'!J34,0,0,'BOWLING - HALL OF FAME'!A123,1))))</f>
        <v/>
      </c>
      <c r="C123" s="67" t="str" cm="1">
        <f t="array" aca="1" ref="C123" ca="1">IF(D123="","",(INDEX('20-Overs'!$B$9:$B$99,_xlfn.AGGREGATE(15,6,(ROW(OFFSET('20-Overs'!$S$9,0,'BOWLING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FAME'!D123),COUNTIF('BOWLING - HALL OF FAME'!D$98:D123,'BOWLING - HALL OF FAME'!D123)))))</f>
        <v/>
      </c>
      <c r="D123" s="69" t="str">
        <f ca="1">IF((IF(B123="","",SMALL(OFFSET('20-Overs'!$S$9,0,'BOWLING - HALL OF FAME'!C$95,$L$3,1),'BOWLING - HALL OF FAME'!B123)))=0,"",IF(B123="","",SMALL(OFFSET('20-Overs'!$S$9,0,'BOWLING - HALL OF FAME'!C$95,$L$3,1),'BOWLING - HALL OF FAME'!B123)))</f>
        <v/>
      </c>
      <c r="E123">
        <f t="shared" si="5"/>
        <v>26</v>
      </c>
      <c r="F123" s="72">
        <f ca="1">IF(ROWS(OFFSET('20-Overs'!N34,0,0,'BOWLING - HALL OF FAME'!E123,1))&gt;G$94,"",(ROWS(OFFSET('20-Overs'!N34,0,0,'BOWLING - HALL OF FAME'!E123,1))))</f>
        <v>26</v>
      </c>
      <c r="G123" s="67" t="str" cm="1">
        <f t="array" aca="1" ref="G123" ca="1">IF(H123="","",(INDEX('20-Overs'!$B$9:$B$99,_xlfn.AGGREGATE(15,6,(ROW(OFFSET('20-Overs'!$S$9,0,'BOWLING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FAME'!H123),COUNTIF('BOWLING - HALL OF FAME'!H$98:H123,'BOWLING - HALL OF FAME'!H123)))))</f>
        <v>M.Bilal Shaikh</v>
      </c>
      <c r="H123" s="69">
        <f ca="1">IF((IF(F123="","",SMALL(OFFSET('20-Overs'!$S$9,0,'BOWLING - HALL OF FAME'!G$95,$L$3,1),'BOWLING - HALL OF FAME'!F123)))=0,"",IF(F123="","",SMALL(OFFSET('20-Overs'!$S$9,0,'BOWLING - HALL OF FAME'!G$95,$L$3,1),'BOWLING - HALL OF FAME'!F123)))</f>
        <v>9.9886363636363633</v>
      </c>
      <c r="I123">
        <v>2</v>
      </c>
    </row>
    <row r="124" spans="1:9" ht="20.25" x14ac:dyDescent="0.2">
      <c r="A124">
        <f t="shared" si="4"/>
        <v>27</v>
      </c>
      <c r="B124" s="72" t="str">
        <f ca="1">IF(ROWS(OFFSET('20-Overs'!J35,0,0,'BOWLING - HALL OF FAME'!A124,1))&gt;C$94,"",(ROWS(OFFSET('20-Overs'!J35,0,0,'BOWLING - HALL OF FAME'!A124,1))))</f>
        <v/>
      </c>
      <c r="C124" s="67" t="str" cm="1">
        <f t="array" aca="1" ref="C124" ca="1">IF(D124="","",(INDEX('20-Overs'!$B$9:$B$99,_xlfn.AGGREGATE(15,6,(ROW(OFFSET('20-Overs'!$S$9,0,'BOWLING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FAME'!D124),COUNTIF('BOWLING - HALL OF FAME'!D$98:D124,'BOWLING - HALL OF FAME'!D124)))))</f>
        <v/>
      </c>
      <c r="D124" s="69" t="str">
        <f ca="1">IF((IF(B124="","",SMALL(OFFSET('20-Overs'!$S$9,0,'BOWLING - HALL OF FAME'!C$95,$L$3,1),'BOWLING - HALL OF FAME'!B124)))=0,"",IF(B124="","",SMALL(OFFSET('20-Overs'!$S$9,0,'BOWLING - HALL OF FAME'!C$95,$L$3,1),'BOWLING - HALL OF FAME'!B124)))</f>
        <v/>
      </c>
      <c r="E124">
        <f t="shared" si="5"/>
        <v>27</v>
      </c>
      <c r="F124" s="72">
        <f ca="1">IF(ROWS(OFFSET('20-Overs'!N35,0,0,'BOWLING - HALL OF FAME'!E124,1))&gt;G$94,"",(ROWS(OFFSET('20-Overs'!N35,0,0,'BOWLING - HALL OF FAME'!E124,1))))</f>
        <v>27</v>
      </c>
      <c r="G124" s="67" t="str" cm="1">
        <f t="array" aca="1" ref="G124" ca="1">IF(H124="","",(INDEX('20-Overs'!$B$9:$B$99,_xlfn.AGGREGATE(15,6,(ROW(OFFSET('20-Overs'!$S$9,0,'BOWLING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FAME'!H124),COUNTIF('BOWLING - HALL OF FAME'!H$98:H124,'BOWLING - HALL OF FAME'!H124)))))</f>
        <v>Danish</v>
      </c>
      <c r="H124" s="69">
        <f ca="1">IF((IF(F124="","",SMALL(OFFSET('20-Overs'!$S$9,0,'BOWLING - HALL OF FAME'!G$95,$L$3,1),'BOWLING - HALL OF FAME'!F124)))=0,"",IF(F124="","",SMALL(OFFSET('20-Overs'!$S$9,0,'BOWLING - HALL OF FAME'!G$95,$L$3,1),'BOWLING - HALL OF FAME'!F124)))</f>
        <v>10.4</v>
      </c>
      <c r="I124">
        <v>2</v>
      </c>
    </row>
    <row r="125" spans="1:9" ht="20.25" x14ac:dyDescent="0.2">
      <c r="A125">
        <f t="shared" si="4"/>
        <v>28</v>
      </c>
      <c r="B125" s="72" t="str">
        <f ca="1">IF(ROWS(OFFSET('20-Overs'!J36,0,0,'BOWLING - HALL OF FAME'!A125,1))&gt;C$94,"",(ROWS(OFFSET('20-Overs'!J36,0,0,'BOWLING - HALL OF FAME'!A125,1))))</f>
        <v/>
      </c>
      <c r="C125" s="67" t="str" cm="1">
        <f t="array" aca="1" ref="C125" ca="1">IF(D125="","",(INDEX('20-Overs'!$B$9:$B$99,_xlfn.AGGREGATE(15,6,(ROW(OFFSET('20-Overs'!$S$9,0,'BOWLING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FAME'!D125),COUNTIF('BOWLING - HALL OF FAME'!D$98:D125,'BOWLING - HALL OF FAME'!D125)))))</f>
        <v/>
      </c>
      <c r="D125" s="69" t="str">
        <f ca="1">IF((IF(B125="","",SMALL(OFFSET('20-Overs'!$S$9,0,'BOWLING - HALL OF FAME'!C$95,$L$3,1),'BOWLING - HALL OF FAME'!B125)))=0,"",IF(B125="","",SMALL(OFFSET('20-Overs'!$S$9,0,'BOWLING - HALL OF FAME'!C$95,$L$3,1),'BOWLING - HALL OF FAME'!B125)))</f>
        <v/>
      </c>
      <c r="E125">
        <f t="shared" si="5"/>
        <v>28</v>
      </c>
      <c r="F125" s="72">
        <f ca="1">IF(ROWS(OFFSET('20-Overs'!N36,0,0,'BOWLING - HALL OF FAME'!E125,1))&gt;G$94,"",(ROWS(OFFSET('20-Overs'!N36,0,0,'BOWLING - HALL OF FAME'!E125,1))))</f>
        <v>28</v>
      </c>
      <c r="G125" s="67" t="str" cm="1">
        <f t="array" aca="1" ref="G125" ca="1">IF(H125="","",(INDEX('20-Overs'!$B$9:$B$99,_xlfn.AGGREGATE(15,6,(ROW(OFFSET('20-Overs'!$S$9,0,'BOWLING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FAME'!H125),COUNTIF('BOWLING - HALL OF FAME'!H$98:H125,'BOWLING - HALL OF FAME'!H125)))))</f>
        <v>Bilal Mulla</v>
      </c>
      <c r="H125" s="69">
        <f ca="1">IF((IF(F125="","",SMALL(OFFSET('20-Overs'!$S$9,0,'BOWLING - HALL OF FAME'!G$95,$L$3,1),'BOWLING - HALL OF FAME'!F125)))=0,"",IF(F125="","",SMALL(OFFSET('20-Overs'!$S$9,0,'BOWLING - HALL OF FAME'!G$95,$L$3,1),'BOWLING - HALL OF FAME'!F125)))</f>
        <v>10.571428571428571</v>
      </c>
      <c r="I125">
        <v>2</v>
      </c>
    </row>
    <row r="126" spans="1:9" ht="20.25" x14ac:dyDescent="0.2">
      <c r="A126">
        <f t="shared" si="4"/>
        <v>29</v>
      </c>
      <c r="B126" s="72" t="str">
        <f ca="1">IF(ROWS(OFFSET('20-Overs'!J37,0,0,'BOWLING - HALL OF FAME'!A126,1))&gt;C$94,"",(ROWS(OFFSET('20-Overs'!J37,0,0,'BOWLING - HALL OF FAME'!A126,1))))</f>
        <v/>
      </c>
      <c r="C126" s="67" t="str" cm="1">
        <f t="array" aca="1" ref="C126" ca="1">IF(D126="","",(INDEX('20-Overs'!$B$9:$B$99,_xlfn.AGGREGATE(15,6,(ROW(OFFSET('20-Overs'!$S$9,0,'BOWLING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FAME'!D126),COUNTIF('BOWLING - HALL OF FAME'!D$98:D126,'BOWLING - HALL OF FAME'!D126)))))</f>
        <v/>
      </c>
      <c r="D126" s="69" t="str">
        <f ca="1">IF((IF(B126="","",SMALL(OFFSET('20-Overs'!$S$9,0,'BOWLING - HALL OF FAME'!C$95,$L$3,1),'BOWLING - HALL OF FAME'!B126)))=0,"",IF(B126="","",SMALL(OFFSET('20-Overs'!$S$9,0,'BOWLING - HALL OF FAME'!C$95,$L$3,1),'BOWLING - HALL OF FAME'!B126)))</f>
        <v/>
      </c>
      <c r="E126">
        <f t="shared" si="5"/>
        <v>29</v>
      </c>
      <c r="F126" s="72">
        <f ca="1">IF(ROWS(OFFSET('20-Overs'!N37,0,0,'BOWLING - HALL OF FAME'!E126,1))&gt;G$94,"",(ROWS(OFFSET('20-Overs'!N37,0,0,'BOWLING - HALL OF FAME'!E126,1))))</f>
        <v>29</v>
      </c>
      <c r="G126" s="67" t="str" cm="1">
        <f t="array" aca="1" ref="G126" ca="1">IF(H126="","",(INDEX('20-Overs'!$B$9:$B$99,_xlfn.AGGREGATE(15,6,(ROW(OFFSET('20-Overs'!$S$9,0,'BOWLING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FAME'!H126),COUNTIF('BOWLING - HALL OF FAME'!H$98:H126,'BOWLING - HALL OF FAME'!H126)))))</f>
        <v>Shahmeer</v>
      </c>
      <c r="H126" s="69">
        <f ca="1">IF((IF(F126="","",SMALL(OFFSET('20-Overs'!$S$9,0,'BOWLING - HALL OF FAME'!G$95,$L$3,1),'BOWLING - HALL OF FAME'!F126)))=0,"",IF(F126="","",SMALL(OFFSET('20-Overs'!$S$9,0,'BOWLING - HALL OF FAME'!G$95,$L$3,1),'BOWLING - HALL OF FAME'!F126)))</f>
        <v>12</v>
      </c>
      <c r="I126">
        <v>2</v>
      </c>
    </row>
    <row r="127" spans="1:9" ht="20.25" x14ac:dyDescent="0.2">
      <c r="A127">
        <f t="shared" si="4"/>
        <v>30</v>
      </c>
      <c r="B127" s="72" t="str">
        <f ca="1">IF(ROWS(OFFSET('20-Overs'!J38,0,0,'BOWLING - HALL OF FAME'!A127,1))&gt;C$94,"",(ROWS(OFFSET('20-Overs'!J38,0,0,'BOWLING - HALL OF FAME'!A127,1))))</f>
        <v/>
      </c>
      <c r="C127" s="67" t="str" cm="1">
        <f t="array" aca="1" ref="C127" ca="1">IF(D127="","",(INDEX('20-Overs'!$B$9:$B$99,_xlfn.AGGREGATE(15,6,(ROW(OFFSET('20-Overs'!$S$9,0,'BOWLING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FAME'!D127),COUNTIF('BOWLING - HALL OF FAME'!D$98:D127,'BOWLING - HALL OF FAME'!D127)))))</f>
        <v/>
      </c>
      <c r="D127" s="69" t="str">
        <f ca="1">IF((IF(B127="","",SMALL(OFFSET('20-Overs'!$S$9,0,'BOWLING - HALL OF FAME'!C$95,$L$3,1),'BOWLING - HALL OF FAME'!B127)))=0,"",IF(B127="","",SMALL(OFFSET('20-Overs'!$S$9,0,'BOWLING - HALL OF FAME'!C$95,$L$3,1),'BOWLING - HALL OF FAME'!B127)))</f>
        <v/>
      </c>
      <c r="E127">
        <f t="shared" si="5"/>
        <v>30</v>
      </c>
      <c r="F127" s="72">
        <f ca="1">IF(ROWS(OFFSET('20-Overs'!N38,0,0,'BOWLING - HALL OF FAME'!E127,1))&gt;G$94,"",(ROWS(OFFSET('20-Overs'!N38,0,0,'BOWLING - HALL OF FAME'!E127,1))))</f>
        <v>30</v>
      </c>
      <c r="G127" s="67" t="str" cm="1">
        <f t="array" aca="1" ref="G127" ca="1">IF(H127="","",(INDEX('20-Overs'!$B$9:$B$99,_xlfn.AGGREGATE(15,6,(ROW(OFFSET('20-Overs'!$S$9,0,'BOWLING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FAME'!H127),COUNTIF('BOWLING - HALL OF FAME'!H$98:H127,'BOWLING - HALL OF FAME'!H127)))))</f>
        <v>Noman</v>
      </c>
      <c r="H127" s="69">
        <f ca="1">IF((IF(F127="","",SMALL(OFFSET('20-Overs'!$S$9,0,'BOWLING - HALL OF FAME'!G$95,$L$3,1),'BOWLING - HALL OF FAME'!F127)))=0,"",IF(F127="","",SMALL(OFFSET('20-Overs'!$S$9,0,'BOWLING - HALL OF FAME'!G$95,$L$3,1),'BOWLING - HALL OF FAME'!F127)))</f>
        <v>12</v>
      </c>
      <c r="I127">
        <v>2</v>
      </c>
    </row>
    <row r="128" spans="1:9" ht="20.25" x14ac:dyDescent="0.2">
      <c r="A128">
        <f t="shared" si="4"/>
        <v>31</v>
      </c>
      <c r="B128" s="72" t="str">
        <f ca="1">IF(ROWS(OFFSET('20-Overs'!J39,0,0,'BOWLING - HALL OF FAME'!A128,1))&gt;C$94,"",(ROWS(OFFSET('20-Overs'!J39,0,0,'BOWLING - HALL OF FAME'!A128,1))))</f>
        <v/>
      </c>
      <c r="C128" s="67" t="str" cm="1">
        <f t="array" aca="1" ref="C128" ca="1">IF(D128="","",(INDEX('20-Overs'!$B$9:$B$99,_xlfn.AGGREGATE(15,6,(ROW(OFFSET('20-Overs'!$S$9,0,'BOWLING - HALL OF FAME'!C$95,$L$3,1))-ROW(OFFSET('20-Overs'!$S$9,0,'BOWLING - HALL OF FAME'!C$95,1,1))+1)/(OFFSET('20-Overs'!$S$9,0,'BOWLING - HALL OF FAME'!C$95,$L$3,1)='BOWLING - HALL OF FAME'!D128),COUNTIF('BOWLING - HALL OF FAME'!D$98:D128,'BOWLING - HALL OF FAME'!D128)))))</f>
        <v/>
      </c>
      <c r="D128" s="69" t="str">
        <f ca="1">IF((IF(B128="","",SMALL(OFFSET('20-Overs'!$S$9,0,'BOWLING - HALL OF FAME'!C$95,$L$3,1),'BOWLING - HALL OF FAME'!B128)))=0,"",IF(B128="","",SMALL(OFFSET('20-Overs'!$S$9,0,'BOWLING - HALL OF FAME'!C$95,$L$3,1),'BOWLING - HALL OF FAME'!B128)))</f>
        <v/>
      </c>
      <c r="E128">
        <f t="shared" si="5"/>
        <v>31</v>
      </c>
      <c r="F128" s="72" t="str">
        <f ca="1">IF(ROWS(OFFSET('20-Overs'!N39,0,0,'BOWLING - HALL OF FAME'!E128,1))&gt;G$94,"",(ROWS(OFFSET('20-Overs'!N39,0,0,'BOWLING - HALL OF FAME'!E128,1))))</f>
        <v/>
      </c>
      <c r="G128" s="67" t="str" cm="1">
        <f t="array" aca="1" ref="G128" ca="1">IF(H128="","",(INDEX('20-Overs'!$B$9:$B$99,_xlfn.AGGREGATE(15,6,(ROW(OFFSET('20-Overs'!$S$9,0,'BOWLING - HALL OF FAME'!G$95,$L$3,1))-ROW(OFFSET('20-Overs'!$S$9,0,'BOWLING - HALL OF FAME'!G$95,1,1))+1)/(OFFSET('20-Overs'!$S$9,0,'BOWLING - HALL OF FAME'!G$95,$L$3,1)='BOWLING - HALL OF FAME'!H128),COUNTIF('BOWLING - HALL OF FAME'!H$98:H128,'BOWLING - HALL OF FAME'!H128)))))</f>
        <v/>
      </c>
      <c r="H128" s="69" t="str">
        <f ca="1">IF((IF(F128="","",SMALL(OFFSET('20-Overs'!$S$9,0,'BOWLING - HALL OF FAME'!G$95,$L$3,1),'BOWLING - HALL OF FAME'!F128)))=0,"",IF(F128="","",SMALL(OFFSET('20-Overs'!$S$9,0,'BOWLING - HALL OF FAME'!G$95,$L$3,1),'BOWLING - HALL OF FAME'!F128)))</f>
        <v/>
      </c>
      <c r="I128">
        <v>2</v>
      </c>
    </row>
    <row r="132" spans="2:12" s="85" customFormat="1" x14ac:dyDescent="0.2"/>
    <row r="133" spans="2:12" s="85" customFormat="1" ht="24.75" x14ac:dyDescent="0.2">
      <c r="B133" s="171" t="s">
        <v>4</v>
      </c>
      <c r="C133" s="171"/>
      <c r="D133" s="171"/>
    </row>
    <row r="134" spans="2:12" s="85" customFormat="1" x14ac:dyDescent="0.2"/>
    <row r="135" spans="2:12" s="85" customFormat="1" x14ac:dyDescent="0.2">
      <c r="B135" s="92" t="s">
        <v>11</v>
      </c>
      <c r="C135" s="92" t="s">
        <v>148</v>
      </c>
      <c r="D135" s="92" t="s">
        <v>162</v>
      </c>
      <c r="E135" s="92"/>
      <c r="F135" s="92" t="s">
        <v>163</v>
      </c>
      <c r="G135" s="92" t="s">
        <v>164</v>
      </c>
      <c r="H135" s="92" t="s">
        <v>171</v>
      </c>
      <c r="I135"/>
      <c r="J135" s="92" t="s">
        <v>167</v>
      </c>
      <c r="K135"/>
      <c r="L135" s="92" t="s">
        <v>165</v>
      </c>
    </row>
    <row r="136" spans="2:12" s="85" customFormat="1" x14ac:dyDescent="0.2">
      <c r="B136" s="90">
        <v>1</v>
      </c>
      <c r="C136" s="90" t="str">
        <f t="shared" ref="C136:D136" ca="1" si="6">C57</f>
        <v>Nehal</v>
      </c>
      <c r="D136" s="90">
        <f t="shared" ca="1" si="6"/>
        <v>106</v>
      </c>
      <c r="F136" s="90">
        <f>MAX(B136:B169)</f>
        <v>34</v>
      </c>
      <c r="G136">
        <f ca="1">IF(D136=D135,G135,F136)</f>
        <v>34</v>
      </c>
      <c r="H136" s="85">
        <f ca="1">VLOOKUP(C136,'20-Overs'!$B$9:$Q$99,16,0)</f>
        <v>38</v>
      </c>
      <c r="J136" s="85">
        <f>COUNTA('Database - 20 Overs'!$G$3:$G$98)</f>
        <v>47</v>
      </c>
      <c r="L136" s="85">
        <f t="shared" ref="L136:L169" ca="1" si="7">ROUND(G136*H136/J136,0)</f>
        <v>27</v>
      </c>
    </row>
    <row r="137" spans="2:12" s="85" customFormat="1" x14ac:dyDescent="0.2">
      <c r="B137" s="90">
        <v>2</v>
      </c>
      <c r="C137" s="90" t="str">
        <f t="shared" ref="C137:D137" ca="1" si="8">C58</f>
        <v>Rehman</v>
      </c>
      <c r="D137" s="90">
        <f t="shared" ca="1" si="8"/>
        <v>100.66666666666667</v>
      </c>
      <c r="F137" s="90">
        <f>F136-1</f>
        <v>33</v>
      </c>
      <c r="G137">
        <f t="shared" ref="G137" ca="1" si="9">IF(D137=D136,G136,F137)</f>
        <v>33</v>
      </c>
      <c r="H137" s="85">
        <f ca="1">VLOOKUP(C137,'20-Overs'!$B$9:$Q$99,16,0)</f>
        <v>39</v>
      </c>
      <c r="J137" s="85">
        <f>COUNTA('Database - 20 Overs'!$G$3:$G$98)</f>
        <v>47</v>
      </c>
      <c r="L137" s="85">
        <f t="shared" ca="1" si="7"/>
        <v>27</v>
      </c>
    </row>
    <row r="138" spans="2:12" s="85" customFormat="1" x14ac:dyDescent="0.2">
      <c r="B138" s="90">
        <v>3</v>
      </c>
      <c r="C138" s="90" t="str">
        <f t="shared" ref="C138:D138" ca="1" si="10">C59</f>
        <v>Numair</v>
      </c>
      <c r="D138" s="90">
        <f t="shared" ca="1" si="10"/>
        <v>90.666666666666671</v>
      </c>
      <c r="F138" s="90">
        <f t="shared" ref="F138:F169" si="11">F137-1</f>
        <v>32</v>
      </c>
      <c r="G138">
        <f t="shared" ref="G138:G169" ca="1" si="12">IF(D138=D137,G137,F138)</f>
        <v>32</v>
      </c>
      <c r="H138" s="85">
        <f ca="1">VLOOKUP(C138,'20-Overs'!$B$9:$Q$99,16,0)</f>
        <v>32</v>
      </c>
      <c r="J138" s="85">
        <f>COUNTA('Database - 20 Overs'!$G$3:$G$98)</f>
        <v>47</v>
      </c>
      <c r="L138" s="85">
        <f t="shared" ca="1" si="7"/>
        <v>22</v>
      </c>
    </row>
    <row r="139" spans="2:12" s="85" customFormat="1" x14ac:dyDescent="0.2">
      <c r="B139" s="90">
        <v>4</v>
      </c>
      <c r="C139" s="90" t="str">
        <f t="shared" ref="C139:D139" ca="1" si="13">C60</f>
        <v>Zain</v>
      </c>
      <c r="D139" s="90">
        <f t="shared" ca="1" si="13"/>
        <v>79</v>
      </c>
      <c r="F139" s="90">
        <f t="shared" si="11"/>
        <v>31</v>
      </c>
      <c r="G139">
        <f t="shared" ca="1" si="12"/>
        <v>31</v>
      </c>
      <c r="H139" s="85">
        <f ca="1">VLOOKUP(C139,'20-Overs'!$B$9:$Q$99,16,0)</f>
        <v>27</v>
      </c>
      <c r="J139" s="85">
        <f>COUNTA('Database - 20 Overs'!$G$3:$G$98)</f>
        <v>47</v>
      </c>
      <c r="L139" s="85">
        <f t="shared" ca="1" si="7"/>
        <v>18</v>
      </c>
    </row>
    <row r="140" spans="2:12" s="85" customFormat="1" x14ac:dyDescent="0.2">
      <c r="B140" s="90">
        <v>5</v>
      </c>
      <c r="C140" s="90" t="str">
        <f t="shared" ref="C140:D140" ca="1" si="14">C61</f>
        <v>Sufyan</v>
      </c>
      <c r="D140" s="90">
        <f t="shared" ca="1" si="14"/>
        <v>69.166666666666671</v>
      </c>
      <c r="F140" s="90">
        <f t="shared" si="11"/>
        <v>30</v>
      </c>
      <c r="G140">
        <f t="shared" ca="1" si="12"/>
        <v>30</v>
      </c>
      <c r="H140" s="85">
        <f ca="1">VLOOKUP(C140,'20-Overs'!$B$9:$Q$99,16,0)</f>
        <v>20</v>
      </c>
      <c r="J140" s="85">
        <f>COUNTA('Database - 20 Overs'!$G$3:$G$98)</f>
        <v>47</v>
      </c>
      <c r="L140" s="85">
        <f t="shared" ca="1" si="7"/>
        <v>13</v>
      </c>
    </row>
    <row r="141" spans="2:12" s="85" customFormat="1" x14ac:dyDescent="0.2">
      <c r="B141" s="90">
        <v>6</v>
      </c>
      <c r="C141" s="90" t="str">
        <f t="shared" ref="C141:D141" ca="1" si="15">C62</f>
        <v>M.Bilal Shaikh</v>
      </c>
      <c r="D141" s="90">
        <f t="shared" ca="1" si="15"/>
        <v>58.666666666666664</v>
      </c>
      <c r="F141" s="90">
        <f t="shared" si="11"/>
        <v>29</v>
      </c>
      <c r="G141">
        <f t="shared" ca="1" si="12"/>
        <v>29</v>
      </c>
      <c r="H141" s="85">
        <f ca="1">VLOOKUP(C141,'20-Overs'!$B$9:$Q$99,16,0)</f>
        <v>27</v>
      </c>
      <c r="J141" s="85">
        <f>COUNTA('Database - 20 Overs'!$G$3:$G$98)</f>
        <v>47</v>
      </c>
      <c r="L141" s="85">
        <f t="shared" ca="1" si="7"/>
        <v>17</v>
      </c>
    </row>
    <row r="142" spans="2:12" s="85" customFormat="1" x14ac:dyDescent="0.2">
      <c r="B142" s="90">
        <v>7</v>
      </c>
      <c r="C142" s="90" t="str">
        <f t="shared" ref="C142:D142" ca="1" si="16">C63</f>
        <v>Huzaifa</v>
      </c>
      <c r="D142" s="90">
        <f t="shared" ca="1" si="16"/>
        <v>50.166666666666664</v>
      </c>
      <c r="F142" s="90">
        <f t="shared" si="11"/>
        <v>28</v>
      </c>
      <c r="G142">
        <f t="shared" ca="1" si="12"/>
        <v>28</v>
      </c>
      <c r="H142" s="85">
        <f ca="1">VLOOKUP(C142,'20-Overs'!$B$9:$Q$99,16,0)</f>
        <v>16</v>
      </c>
      <c r="J142" s="85">
        <f>COUNTA('Database - 20 Overs'!$G$3:$G$98)</f>
        <v>47</v>
      </c>
      <c r="L142" s="85">
        <f t="shared" ca="1" si="7"/>
        <v>10</v>
      </c>
    </row>
    <row r="143" spans="2:12" s="85" customFormat="1" x14ac:dyDescent="0.2">
      <c r="B143" s="90">
        <v>8</v>
      </c>
      <c r="C143" s="90" t="str">
        <f t="shared" ref="C143:D143" ca="1" si="17">C64</f>
        <v>Imran</v>
      </c>
      <c r="D143" s="90">
        <f t="shared" ca="1" si="17"/>
        <v>36.833333333333329</v>
      </c>
      <c r="F143" s="90">
        <f t="shared" si="11"/>
        <v>27</v>
      </c>
      <c r="G143">
        <f t="shared" ca="1" si="12"/>
        <v>27</v>
      </c>
      <c r="H143" s="85">
        <f ca="1">VLOOKUP(C143,'20-Overs'!$B$9:$Q$99,16,0)</f>
        <v>12</v>
      </c>
      <c r="J143" s="85">
        <f>COUNTA('Database - 20 Overs'!$G$3:$G$98)</f>
        <v>47</v>
      </c>
      <c r="L143" s="85">
        <f t="shared" ca="1" si="7"/>
        <v>7</v>
      </c>
    </row>
    <row r="144" spans="2:12" s="85" customFormat="1" x14ac:dyDescent="0.2">
      <c r="B144" s="90">
        <v>9</v>
      </c>
      <c r="C144" s="90" t="str">
        <f t="shared" ref="C144:D144" ca="1" si="18">C65</f>
        <v>Sumair</v>
      </c>
      <c r="D144" s="90">
        <f t="shared" ca="1" si="18"/>
        <v>35</v>
      </c>
      <c r="F144" s="90">
        <f t="shared" si="11"/>
        <v>26</v>
      </c>
      <c r="G144">
        <f t="shared" ca="1" si="12"/>
        <v>26</v>
      </c>
      <c r="H144" s="85">
        <f ca="1">VLOOKUP(C144,'20-Overs'!$B$9:$Q$99,16,0)</f>
        <v>10</v>
      </c>
      <c r="J144" s="85">
        <f>COUNTA('Database - 20 Overs'!$G$3:$G$98)</f>
        <v>47</v>
      </c>
      <c r="L144" s="85">
        <f t="shared" ca="1" si="7"/>
        <v>6</v>
      </c>
    </row>
    <row r="145" spans="2:12" s="85" customFormat="1" x14ac:dyDescent="0.2">
      <c r="B145" s="90">
        <v>10</v>
      </c>
      <c r="C145" s="90" t="str">
        <f t="shared" ref="C145:D145" ca="1" si="19">C66</f>
        <v>Asif</v>
      </c>
      <c r="D145" s="90">
        <f t="shared" ca="1" si="19"/>
        <v>34.5</v>
      </c>
      <c r="F145" s="90">
        <f t="shared" si="11"/>
        <v>25</v>
      </c>
      <c r="G145">
        <f t="shared" ca="1" si="12"/>
        <v>25</v>
      </c>
      <c r="H145" s="85">
        <f ca="1">VLOOKUP(C145,'20-Overs'!$B$9:$Q$99,16,0)</f>
        <v>15</v>
      </c>
      <c r="J145" s="85">
        <f>COUNTA('Database - 20 Overs'!$G$3:$G$98)</f>
        <v>47</v>
      </c>
      <c r="L145" s="85">
        <f t="shared" ca="1" si="7"/>
        <v>8</v>
      </c>
    </row>
    <row r="146" spans="2:12" s="85" customFormat="1" x14ac:dyDescent="0.2">
      <c r="B146" s="90">
        <v>11</v>
      </c>
      <c r="C146" s="90" t="str">
        <f t="shared" ref="C146:D146" ca="1" si="20">C67</f>
        <v>Zaem</v>
      </c>
      <c r="D146" s="90">
        <f t="shared" ca="1" si="20"/>
        <v>31</v>
      </c>
      <c r="F146" s="90">
        <f t="shared" si="11"/>
        <v>24</v>
      </c>
      <c r="G146">
        <f t="shared" ca="1" si="12"/>
        <v>24</v>
      </c>
      <c r="H146" s="85">
        <f ca="1">VLOOKUP(C146,'20-Overs'!$B$9:$Q$99,16,0)</f>
        <v>10</v>
      </c>
      <c r="J146" s="85">
        <f>COUNTA('Database - 20 Overs'!$G$3:$G$98)</f>
        <v>47</v>
      </c>
      <c r="L146" s="85">
        <f t="shared" ca="1" si="7"/>
        <v>5</v>
      </c>
    </row>
    <row r="147" spans="2:12" s="85" customFormat="1" x14ac:dyDescent="0.2">
      <c r="B147" s="90">
        <v>12</v>
      </c>
      <c r="C147" s="90" t="str">
        <f t="shared" ref="C147:D147" ca="1" si="21">C68</f>
        <v>M. Patel</v>
      </c>
      <c r="D147" s="90">
        <f t="shared" ca="1" si="21"/>
        <v>16</v>
      </c>
      <c r="F147" s="90">
        <f t="shared" si="11"/>
        <v>23</v>
      </c>
      <c r="G147">
        <f t="shared" ca="1" si="12"/>
        <v>23</v>
      </c>
      <c r="H147" s="85">
        <f ca="1">VLOOKUP(C147,'20-Overs'!$B$9:$Q$99,16,0)</f>
        <v>8</v>
      </c>
      <c r="J147" s="85">
        <f>COUNTA('Database - 20 Overs'!$G$3:$G$98)</f>
        <v>47</v>
      </c>
      <c r="L147" s="85">
        <f t="shared" ca="1" si="7"/>
        <v>4</v>
      </c>
    </row>
    <row r="148" spans="2:12" s="85" customFormat="1" x14ac:dyDescent="0.2">
      <c r="B148" s="90">
        <v>13</v>
      </c>
      <c r="C148" s="90" t="str">
        <f t="shared" ref="C148:D148" ca="1" si="22">C69</f>
        <v>Junaid</v>
      </c>
      <c r="D148" s="90">
        <f t="shared" ca="1" si="22"/>
        <v>10</v>
      </c>
      <c r="F148" s="90">
        <f t="shared" si="11"/>
        <v>22</v>
      </c>
      <c r="G148">
        <f t="shared" ca="1" si="12"/>
        <v>22</v>
      </c>
      <c r="H148" s="85">
        <f ca="1">VLOOKUP(C148,'20-Overs'!$B$9:$Q$99,16,0)</f>
        <v>4</v>
      </c>
      <c r="J148" s="85">
        <f>COUNTA('Database - 20 Overs'!$G$3:$G$98)</f>
        <v>47</v>
      </c>
      <c r="L148" s="85">
        <f t="shared" ca="1" si="7"/>
        <v>2</v>
      </c>
    </row>
    <row r="149" spans="2:12" s="85" customFormat="1" x14ac:dyDescent="0.2">
      <c r="B149" s="90">
        <v>14</v>
      </c>
      <c r="C149" s="90" t="str">
        <f t="shared" ref="C149:D149" ca="1" si="23">C70</f>
        <v>Sameer</v>
      </c>
      <c r="D149" s="90">
        <f t="shared" ca="1" si="23"/>
        <v>9</v>
      </c>
      <c r="F149" s="90">
        <f t="shared" si="11"/>
        <v>21</v>
      </c>
      <c r="G149">
        <f t="shared" ca="1" si="12"/>
        <v>21</v>
      </c>
      <c r="H149" s="85">
        <f ca="1">VLOOKUP(C149,'20-Overs'!$B$9:$Q$99,16,0)</f>
        <v>3</v>
      </c>
      <c r="J149" s="85">
        <f>COUNTA('Database - 20 Overs'!$G$3:$G$98)</f>
        <v>47</v>
      </c>
      <c r="L149" s="85">
        <f t="shared" ca="1" si="7"/>
        <v>1</v>
      </c>
    </row>
    <row r="150" spans="2:12" s="85" customFormat="1" x14ac:dyDescent="0.2">
      <c r="B150" s="90">
        <v>15</v>
      </c>
      <c r="C150" s="90" t="str">
        <f t="shared" ref="C150:D150" ca="1" si="24">C71</f>
        <v>Muzzamil</v>
      </c>
      <c r="D150" s="90">
        <f t="shared" ca="1" si="24"/>
        <v>8</v>
      </c>
      <c r="F150" s="90">
        <f t="shared" si="11"/>
        <v>20</v>
      </c>
      <c r="G150">
        <f t="shared" ca="1" si="12"/>
        <v>20</v>
      </c>
      <c r="H150" s="85">
        <f ca="1">VLOOKUP(C150,'20-Overs'!$B$9:$Q$99,16,0)</f>
        <v>5</v>
      </c>
      <c r="J150" s="85">
        <f>COUNTA('Database - 20 Overs'!$G$3:$G$98)</f>
        <v>47</v>
      </c>
      <c r="L150" s="85">
        <f t="shared" ca="1" si="7"/>
        <v>2</v>
      </c>
    </row>
    <row r="151" spans="2:12" s="85" customFormat="1" x14ac:dyDescent="0.2">
      <c r="B151" s="90">
        <v>16</v>
      </c>
      <c r="C151" s="90" t="str">
        <f t="shared" ref="C151:D151" ca="1" si="25">C72</f>
        <v>Bilal Mulla</v>
      </c>
      <c r="D151" s="90">
        <f t="shared" ca="1" si="25"/>
        <v>7</v>
      </c>
      <c r="F151" s="90">
        <f t="shared" si="11"/>
        <v>19</v>
      </c>
      <c r="G151">
        <f t="shared" ca="1" si="12"/>
        <v>19</v>
      </c>
      <c r="H151" s="85">
        <f ca="1">VLOOKUP(C151,'20-Overs'!$B$9:$Q$99,16,0)</f>
        <v>4</v>
      </c>
      <c r="J151" s="85">
        <f>COUNTA('Database - 20 Overs'!$G$3:$G$98)</f>
        <v>47</v>
      </c>
      <c r="L151" s="85">
        <f t="shared" ca="1" si="7"/>
        <v>2</v>
      </c>
    </row>
    <row r="152" spans="2:12" s="85" customFormat="1" x14ac:dyDescent="0.2">
      <c r="B152" s="90">
        <v>17</v>
      </c>
      <c r="C152" s="90" t="str">
        <f t="shared" ref="C152:D152" ca="1" si="26">C73</f>
        <v>Ahmed</v>
      </c>
      <c r="D152" s="90">
        <f t="shared" ca="1" si="26"/>
        <v>7</v>
      </c>
      <c r="F152" s="90">
        <f t="shared" si="11"/>
        <v>18</v>
      </c>
      <c r="G152">
        <f t="shared" ca="1" si="12"/>
        <v>19</v>
      </c>
      <c r="H152" s="85">
        <f ca="1">VLOOKUP(C152,'20-Overs'!$B$9:$Q$99,16,0)</f>
        <v>4</v>
      </c>
      <c r="J152" s="85">
        <f>COUNTA('Database - 20 Overs'!$G$3:$G$98)</f>
        <v>47</v>
      </c>
      <c r="L152" s="85">
        <f t="shared" ca="1" si="7"/>
        <v>2</v>
      </c>
    </row>
    <row r="153" spans="2:12" s="85" customFormat="1" x14ac:dyDescent="0.2">
      <c r="B153" s="90">
        <v>18</v>
      </c>
      <c r="C153" s="90" t="str">
        <f t="shared" ref="C153:D153" ca="1" si="27">C74</f>
        <v>Farooq</v>
      </c>
      <c r="D153" s="90">
        <f t="shared" ca="1" si="27"/>
        <v>5.1666666666666661</v>
      </c>
      <c r="F153" s="90">
        <f t="shared" si="11"/>
        <v>17</v>
      </c>
      <c r="G153">
        <f t="shared" ca="1" si="12"/>
        <v>17</v>
      </c>
      <c r="H153" s="85">
        <f ca="1">VLOOKUP(C153,'20-Overs'!$B$9:$Q$99,16,0)</f>
        <v>2</v>
      </c>
      <c r="J153" s="85">
        <f>COUNTA('Database - 20 Overs'!$G$3:$G$98)</f>
        <v>47</v>
      </c>
      <c r="L153" s="85">
        <f t="shared" ca="1" si="7"/>
        <v>1</v>
      </c>
    </row>
    <row r="154" spans="2:12" s="85" customFormat="1" x14ac:dyDescent="0.2">
      <c r="B154" s="90">
        <v>19</v>
      </c>
      <c r="C154" s="90" t="str">
        <f t="shared" ref="C154:D154" ca="1" si="28">C75</f>
        <v>Majid</v>
      </c>
      <c r="D154" s="90">
        <f t="shared" ca="1" si="28"/>
        <v>5</v>
      </c>
      <c r="F154" s="90">
        <f t="shared" si="11"/>
        <v>16</v>
      </c>
      <c r="G154">
        <f t="shared" ca="1" si="12"/>
        <v>16</v>
      </c>
      <c r="H154" s="85">
        <f ca="1">VLOOKUP(C154,'20-Overs'!$B$9:$Q$99,16,0)</f>
        <v>3</v>
      </c>
      <c r="J154" s="85">
        <f>COUNTA('Database - 20 Overs'!$G$3:$G$98)</f>
        <v>47</v>
      </c>
      <c r="L154" s="85">
        <f t="shared" ca="1" si="7"/>
        <v>1</v>
      </c>
    </row>
    <row r="155" spans="2:12" s="85" customFormat="1" x14ac:dyDescent="0.2">
      <c r="B155" s="90">
        <v>20</v>
      </c>
      <c r="C155" s="90" t="str">
        <f t="shared" ref="C155:D155" ca="1" si="29">C76</f>
        <v>Danish</v>
      </c>
      <c r="D155" s="90">
        <f t="shared" ca="1" si="29"/>
        <v>5</v>
      </c>
      <c r="F155" s="90">
        <f t="shared" si="11"/>
        <v>15</v>
      </c>
      <c r="G155">
        <f t="shared" ca="1" si="12"/>
        <v>16</v>
      </c>
      <c r="H155" s="85">
        <f ca="1">VLOOKUP(C155,'20-Overs'!$B$9:$Q$99,16,0)</f>
        <v>3</v>
      </c>
      <c r="J155" s="85">
        <f>COUNTA('Database - 20 Overs'!$G$3:$G$98)</f>
        <v>47</v>
      </c>
      <c r="L155" s="85">
        <f t="shared" ca="1" si="7"/>
        <v>1</v>
      </c>
    </row>
    <row r="156" spans="2:12" s="85" customFormat="1" x14ac:dyDescent="0.2">
      <c r="B156" s="90">
        <v>21</v>
      </c>
      <c r="C156" s="90" t="str">
        <f t="shared" ref="C156:D156" ca="1" si="30">C77</f>
        <v>Adnan Ali</v>
      </c>
      <c r="D156" s="90">
        <f t="shared" ca="1" si="30"/>
        <v>4</v>
      </c>
      <c r="F156" s="90">
        <f t="shared" si="11"/>
        <v>14</v>
      </c>
      <c r="G156">
        <f t="shared" ca="1" si="12"/>
        <v>14</v>
      </c>
      <c r="H156" s="85">
        <f ca="1">VLOOKUP(C156,'20-Overs'!$B$9:$Q$99,16,0)</f>
        <v>1</v>
      </c>
      <c r="J156" s="85">
        <f>COUNTA('Database - 20 Overs'!$G$3:$G$98)</f>
        <v>47</v>
      </c>
      <c r="L156" s="85">
        <f t="shared" ca="1" si="7"/>
        <v>0</v>
      </c>
    </row>
    <row r="157" spans="2:12" s="85" customFormat="1" x14ac:dyDescent="0.2">
      <c r="B157" s="90">
        <v>22</v>
      </c>
      <c r="C157" s="90" t="str">
        <f t="shared" ref="C157:D157" ca="1" si="31">C78</f>
        <v>Hassaan</v>
      </c>
      <c r="D157" s="90">
        <f t="shared" ca="1" si="31"/>
        <v>3.6666666666666665</v>
      </c>
      <c r="F157" s="90">
        <f t="shared" si="11"/>
        <v>13</v>
      </c>
      <c r="G157">
        <f t="shared" ca="1" si="12"/>
        <v>13</v>
      </c>
      <c r="H157" s="85">
        <f ca="1">VLOOKUP(C157,'20-Overs'!$B$9:$Q$99,16,0)</f>
        <v>2</v>
      </c>
      <c r="J157" s="85">
        <f>COUNTA('Database - 20 Overs'!$G$3:$G$98)</f>
        <v>47</v>
      </c>
      <c r="L157" s="85">
        <f t="shared" ca="1" si="7"/>
        <v>1</v>
      </c>
    </row>
    <row r="158" spans="2:12" s="85" customFormat="1" x14ac:dyDescent="0.2">
      <c r="B158" s="90">
        <v>23</v>
      </c>
      <c r="C158" s="90" t="str">
        <f t="shared" ref="C158:D158" ca="1" si="32">C79</f>
        <v>Abdal</v>
      </c>
      <c r="D158" s="90">
        <f t="shared" ca="1" si="32"/>
        <v>3</v>
      </c>
      <c r="F158" s="90">
        <f t="shared" si="11"/>
        <v>12</v>
      </c>
      <c r="G158">
        <f t="shared" ca="1" si="12"/>
        <v>12</v>
      </c>
      <c r="H158" s="85">
        <f ca="1">VLOOKUP(C158,'20-Overs'!$B$9:$Q$99,16,0)</f>
        <v>2</v>
      </c>
      <c r="J158" s="85">
        <f>COUNTA('Database - 20 Overs'!$G$3:$G$98)</f>
        <v>47</v>
      </c>
      <c r="L158" s="85">
        <f t="shared" ca="1" si="7"/>
        <v>1</v>
      </c>
    </row>
    <row r="159" spans="2:12" s="85" customFormat="1" x14ac:dyDescent="0.2">
      <c r="B159" s="90">
        <v>24</v>
      </c>
      <c r="C159" s="90" t="str">
        <f t="shared" ref="C159:D159" ca="1" si="33">C80</f>
        <v>Talha</v>
      </c>
      <c r="D159" s="90">
        <f t="shared" ca="1" si="33"/>
        <v>3</v>
      </c>
      <c r="F159" s="90">
        <f t="shared" si="11"/>
        <v>11</v>
      </c>
      <c r="G159">
        <f t="shared" ca="1" si="12"/>
        <v>12</v>
      </c>
      <c r="H159" s="85">
        <f ca="1">VLOOKUP(C159,'20-Overs'!$B$9:$Q$99,16,0)</f>
        <v>2</v>
      </c>
      <c r="J159" s="85">
        <f>COUNTA('Database - 20 Overs'!$G$3:$G$98)</f>
        <v>47</v>
      </c>
      <c r="L159" s="85">
        <f t="shared" ca="1" si="7"/>
        <v>1</v>
      </c>
    </row>
    <row r="160" spans="2:12" s="85" customFormat="1" x14ac:dyDescent="0.2">
      <c r="B160" s="90">
        <v>25</v>
      </c>
      <c r="C160" s="90" t="str">
        <f t="shared" ref="C160:D160" ca="1" si="34">C81</f>
        <v>Shahmeer</v>
      </c>
      <c r="D160" s="90">
        <f t="shared" ca="1" si="34"/>
        <v>2</v>
      </c>
      <c r="F160" s="90">
        <f t="shared" si="11"/>
        <v>10</v>
      </c>
      <c r="G160">
        <f t="shared" ca="1" si="12"/>
        <v>10</v>
      </c>
      <c r="H160" s="85">
        <f ca="1">VLOOKUP(C160,'20-Overs'!$B$9:$Q$99,16,0)</f>
        <v>1</v>
      </c>
      <c r="J160" s="85">
        <f>COUNTA('Database - 20 Overs'!$G$3:$G$98)</f>
        <v>47</v>
      </c>
      <c r="L160" s="85">
        <f t="shared" ca="1" si="7"/>
        <v>0</v>
      </c>
    </row>
    <row r="161" spans="2:12" s="85" customFormat="1" x14ac:dyDescent="0.2">
      <c r="B161" s="90">
        <v>26</v>
      </c>
      <c r="C161" s="90" t="str">
        <f t="shared" ref="C161:D161" ca="1" si="35">C82</f>
        <v>Taak</v>
      </c>
      <c r="D161" s="90">
        <f t="shared" ca="1" si="35"/>
        <v>2</v>
      </c>
      <c r="F161" s="90">
        <f t="shared" si="11"/>
        <v>9</v>
      </c>
      <c r="G161">
        <f t="shared" ca="1" si="12"/>
        <v>10</v>
      </c>
      <c r="H161" s="85">
        <f ca="1">VLOOKUP(C161,'20-Overs'!$B$9:$Q$99,16,0)</f>
        <v>1</v>
      </c>
      <c r="J161" s="85">
        <f>COUNTA('Database - 20 Overs'!$G$3:$G$98)</f>
        <v>47</v>
      </c>
      <c r="L161" s="85">
        <f t="shared" ca="1" si="7"/>
        <v>0</v>
      </c>
    </row>
    <row r="162" spans="2:12" s="85" customFormat="1" x14ac:dyDescent="0.2">
      <c r="B162" s="90">
        <v>27</v>
      </c>
      <c r="C162" s="90" t="str">
        <f t="shared" ref="C162:D162" ca="1" si="36">C83</f>
        <v>Sherjeel</v>
      </c>
      <c r="D162" s="90">
        <f t="shared" ca="1" si="36"/>
        <v>2</v>
      </c>
      <c r="F162" s="90">
        <f t="shared" si="11"/>
        <v>8</v>
      </c>
      <c r="G162">
        <f t="shared" ca="1" si="12"/>
        <v>10</v>
      </c>
      <c r="H162" s="85">
        <f ca="1">VLOOKUP(C162,'20-Overs'!$B$9:$Q$99,16,0)</f>
        <v>2</v>
      </c>
      <c r="J162" s="85">
        <f>COUNTA('Database - 20 Overs'!$G$3:$G$98)</f>
        <v>47</v>
      </c>
      <c r="L162" s="85">
        <f t="shared" ca="1" si="7"/>
        <v>0</v>
      </c>
    </row>
    <row r="163" spans="2:12" s="85" customFormat="1" x14ac:dyDescent="0.2">
      <c r="B163" s="90">
        <v>28</v>
      </c>
      <c r="C163" s="90" t="str">
        <f t="shared" ref="C163:D163" ca="1" si="37">C84</f>
        <v>Emaaz</v>
      </c>
      <c r="D163" s="90">
        <f t="shared" ca="1" si="37"/>
        <v>1</v>
      </c>
      <c r="F163" s="90">
        <f t="shared" si="11"/>
        <v>7</v>
      </c>
      <c r="G163">
        <f t="shared" ca="1" si="12"/>
        <v>7</v>
      </c>
      <c r="H163" s="85">
        <f ca="1">VLOOKUP(C163,'20-Overs'!$B$9:$Q$99,16,0)</f>
        <v>1</v>
      </c>
      <c r="J163" s="85">
        <f>COUNTA('Database - 20 Overs'!$G$3:$G$98)</f>
        <v>47</v>
      </c>
      <c r="L163" s="85">
        <f t="shared" ca="1" si="7"/>
        <v>0</v>
      </c>
    </row>
    <row r="164" spans="2:12" s="85" customFormat="1" x14ac:dyDescent="0.2">
      <c r="B164" s="90">
        <v>29</v>
      </c>
      <c r="C164" s="90" t="str">
        <f t="shared" ref="C164:D164" ca="1" si="38">C85</f>
        <v>Mustafa</v>
      </c>
      <c r="D164" s="90">
        <f t="shared" ca="1" si="38"/>
        <v>1</v>
      </c>
      <c r="F164" s="90">
        <f t="shared" si="11"/>
        <v>6</v>
      </c>
      <c r="G164">
        <f t="shared" ca="1" si="12"/>
        <v>7</v>
      </c>
      <c r="H164" s="85">
        <f ca="1">VLOOKUP(C164,'20-Overs'!$B$9:$Q$99,16,0)</f>
        <v>1</v>
      </c>
      <c r="J164" s="85">
        <f>COUNTA('Database - 20 Overs'!$G$3:$G$98)</f>
        <v>47</v>
      </c>
      <c r="L164" s="85">
        <f t="shared" ca="1" si="7"/>
        <v>0</v>
      </c>
    </row>
    <row r="165" spans="2:12" s="85" customFormat="1" x14ac:dyDescent="0.2">
      <c r="B165" s="90">
        <v>30</v>
      </c>
      <c r="C165" s="90" t="str">
        <f t="shared" ref="C165:D165" ca="1" si="39">C86</f>
        <v>Noman</v>
      </c>
      <c r="D165" s="90">
        <f t="shared" ca="1" si="39"/>
        <v>1</v>
      </c>
      <c r="F165" s="90">
        <f t="shared" si="11"/>
        <v>5</v>
      </c>
      <c r="G165">
        <f t="shared" ca="1" si="12"/>
        <v>7</v>
      </c>
      <c r="H165" s="85">
        <f ca="1">VLOOKUP(C165,'20-Overs'!$B$9:$Q$99,16,0)</f>
        <v>1</v>
      </c>
      <c r="J165" s="85">
        <f>COUNTA('Database - 20 Overs'!$G$3:$G$98)</f>
        <v>47</v>
      </c>
      <c r="L165" s="85">
        <f t="shared" ca="1" si="7"/>
        <v>0</v>
      </c>
    </row>
    <row r="166" spans="2:12" s="85" customFormat="1" x14ac:dyDescent="0.2">
      <c r="B166" s="90">
        <v>31</v>
      </c>
      <c r="C166" s="90" t="str">
        <f t="shared" ref="C166:D166" ca="1" si="40">C87</f>
        <v/>
      </c>
      <c r="D166" s="90" t="str">
        <f t="shared" ca="1" si="40"/>
        <v/>
      </c>
      <c r="F166" s="90">
        <f t="shared" si="11"/>
        <v>4</v>
      </c>
      <c r="G166">
        <f t="shared" ca="1" si="12"/>
        <v>4</v>
      </c>
      <c r="H166" s="85" t="e">
        <f ca="1">VLOOKUP(C166,'20-Overs'!$B$9:$Q$99,16,0)</f>
        <v>#N/A</v>
      </c>
      <c r="J166" s="85">
        <f>COUNTA('Database - 20 Overs'!$G$3:$G$98)</f>
        <v>47</v>
      </c>
      <c r="L166" s="85" t="e">
        <f t="shared" ca="1" si="7"/>
        <v>#N/A</v>
      </c>
    </row>
    <row r="167" spans="2:12" s="85" customFormat="1" x14ac:dyDescent="0.2">
      <c r="B167" s="90">
        <v>32</v>
      </c>
      <c r="C167" s="90" t="str">
        <f t="shared" ref="C167:D167" ca="1" si="41">C88</f>
        <v/>
      </c>
      <c r="D167" s="90" t="str">
        <f t="shared" ca="1" si="41"/>
        <v/>
      </c>
      <c r="F167" s="90">
        <f t="shared" si="11"/>
        <v>3</v>
      </c>
      <c r="G167">
        <f t="shared" ca="1" si="12"/>
        <v>4</v>
      </c>
      <c r="H167" s="85" t="e">
        <f ca="1">VLOOKUP(C167,'20-Overs'!$B$9:$Q$99,16,0)</f>
        <v>#N/A</v>
      </c>
      <c r="J167" s="85">
        <f>COUNTA('Database - 20 Overs'!$G$3:$G$98)</f>
        <v>47</v>
      </c>
      <c r="L167" s="85" t="e">
        <f t="shared" ca="1" si="7"/>
        <v>#N/A</v>
      </c>
    </row>
    <row r="168" spans="2:12" s="85" customFormat="1" x14ac:dyDescent="0.2">
      <c r="B168" s="90">
        <v>33</v>
      </c>
      <c r="C168" s="90" t="str">
        <f t="shared" ref="C168:D168" ca="1" si="42">C89</f>
        <v/>
      </c>
      <c r="D168" s="90" t="str">
        <f t="shared" ca="1" si="42"/>
        <v/>
      </c>
      <c r="F168" s="90">
        <f t="shared" si="11"/>
        <v>2</v>
      </c>
      <c r="G168">
        <f t="shared" ca="1" si="12"/>
        <v>4</v>
      </c>
      <c r="H168" s="85" t="e">
        <f ca="1">VLOOKUP(C168,'20-Overs'!$B$9:$Q$99,16,0)</f>
        <v>#N/A</v>
      </c>
      <c r="J168" s="85">
        <f>COUNTA('Database - 20 Overs'!$G$3:$G$98)</f>
        <v>47</v>
      </c>
      <c r="L168" s="85" t="e">
        <f t="shared" ca="1" si="7"/>
        <v>#N/A</v>
      </c>
    </row>
    <row r="169" spans="2:12" s="85" customFormat="1" x14ac:dyDescent="0.2">
      <c r="B169" s="90">
        <v>34</v>
      </c>
      <c r="C169" s="90" t="str">
        <f t="shared" ref="C169:D169" ca="1" si="43">C90</f>
        <v/>
      </c>
      <c r="D169" s="90" t="str">
        <f t="shared" ca="1" si="43"/>
        <v/>
      </c>
      <c r="F169" s="90">
        <f t="shared" si="11"/>
        <v>1</v>
      </c>
      <c r="G169">
        <f t="shared" ca="1" si="12"/>
        <v>4</v>
      </c>
      <c r="H169" s="85" t="e">
        <f ca="1">VLOOKUP(C169,'20-Overs'!$B$9:$Q$99,16,0)</f>
        <v>#N/A</v>
      </c>
      <c r="J169" s="85">
        <f>COUNTA('Database - 20 Overs'!$G$3:$G$98)</f>
        <v>47</v>
      </c>
      <c r="L169" s="85" t="e">
        <f t="shared" ca="1" si="7"/>
        <v>#N/A</v>
      </c>
    </row>
    <row r="170" spans="2:12" s="85" customFormat="1" x14ac:dyDescent="0.2">
      <c r="B170" s="90"/>
      <c r="C170" s="90"/>
      <c r="D170" s="90"/>
      <c r="G170"/>
    </row>
    <row r="171" spans="2:12" s="85" customFormat="1" x14ac:dyDescent="0.2"/>
    <row r="172" spans="2:12" s="85" customFormat="1" ht="24.75" x14ac:dyDescent="0.2">
      <c r="B172" s="171" t="s">
        <v>7</v>
      </c>
      <c r="C172" s="171"/>
      <c r="D172" s="171"/>
    </row>
    <row r="173" spans="2:12" x14ac:dyDescent="0.2">
      <c r="B173" s="92" t="s">
        <v>11</v>
      </c>
      <c r="C173" s="92" t="s">
        <v>148</v>
      </c>
      <c r="D173" s="92" t="s">
        <v>162</v>
      </c>
      <c r="E173" s="92"/>
      <c r="F173" s="92" t="s">
        <v>163</v>
      </c>
      <c r="G173" s="92" t="s">
        <v>164</v>
      </c>
      <c r="H173" s="92" t="s">
        <v>171</v>
      </c>
      <c r="J173" s="92" t="s">
        <v>167</v>
      </c>
      <c r="L173" s="92" t="s">
        <v>165</v>
      </c>
    </row>
    <row r="174" spans="2:12" s="85" customFormat="1" x14ac:dyDescent="0.2">
      <c r="B174" s="90">
        <f ca="1">B98</f>
        <v>1</v>
      </c>
      <c r="C174" s="90" t="str">
        <f ca="1">C98</f>
        <v>Abdal</v>
      </c>
      <c r="D174" s="90">
        <f ca="1">D98</f>
        <v>6</v>
      </c>
      <c r="F174" s="90">
        <f ca="1">MAX(B174:B207)</f>
        <v>34</v>
      </c>
      <c r="G174">
        <f ca="1">IF(D174=D172,G172,F174)</f>
        <v>34</v>
      </c>
      <c r="H174" s="85">
        <f ca="1">VLOOKUP(C174,'20-Overs'!$B$9:$Q$99,16,0)</f>
        <v>2</v>
      </c>
      <c r="J174" s="85">
        <f>COUNTA('Database - 20 Overs'!$G$3:$G$98)</f>
        <v>47</v>
      </c>
      <c r="L174" s="85">
        <f ca="1">ROUND(G174*H174/J174,0)</f>
        <v>1</v>
      </c>
    </row>
    <row r="175" spans="2:12" s="85" customFormat="1" x14ac:dyDescent="0.2">
      <c r="B175" s="90">
        <v>2</v>
      </c>
      <c r="C175" s="90" t="str">
        <f t="shared" ref="C175:D175" ca="1" si="44">C99</f>
        <v>Taak</v>
      </c>
      <c r="D175" s="90">
        <f t="shared" ca="1" si="44"/>
        <v>6</v>
      </c>
      <c r="F175" s="90">
        <f ca="1">F174-1</f>
        <v>33</v>
      </c>
      <c r="G175">
        <f t="shared" ref="G175:G207" ca="1" si="45">IF(D175=D174,G174,F175)</f>
        <v>34</v>
      </c>
      <c r="H175" s="85">
        <f ca="1">VLOOKUP(C175,'20-Overs'!$B$9:$Q$99,16,0)</f>
        <v>1</v>
      </c>
      <c r="J175" s="85">
        <f>COUNTA('Database - 20 Overs'!$G$3:$G$98)</f>
        <v>47</v>
      </c>
      <c r="L175" s="85">
        <f t="shared" ref="L175:L207" ca="1" si="46">ROUND(G175*H175/J175,0)</f>
        <v>1</v>
      </c>
    </row>
    <row r="176" spans="2:12" s="85" customFormat="1" x14ac:dyDescent="0.2">
      <c r="B176" s="90">
        <v>3</v>
      </c>
      <c r="C176" s="90" t="str">
        <f t="shared" ref="C176:D176" ca="1" si="47">C100</f>
        <v>Emaaz</v>
      </c>
      <c r="D176" s="90">
        <f t="shared" ca="1" si="47"/>
        <v>6</v>
      </c>
      <c r="F176" s="90">
        <f t="shared" ref="F176:F207" ca="1" si="48">F175-1</f>
        <v>32</v>
      </c>
      <c r="G176">
        <f t="shared" ca="1" si="45"/>
        <v>34</v>
      </c>
      <c r="H176" s="85">
        <f ca="1">VLOOKUP(C176,'20-Overs'!$B$9:$Q$99,16,0)</f>
        <v>1</v>
      </c>
      <c r="J176" s="85">
        <f>COUNTA('Database - 20 Overs'!$G$3:$G$98)</f>
        <v>47</v>
      </c>
      <c r="L176" s="85">
        <f t="shared" ca="1" si="46"/>
        <v>1</v>
      </c>
    </row>
    <row r="177" spans="2:12" s="85" customFormat="1" x14ac:dyDescent="0.2">
      <c r="B177" s="90">
        <v>4</v>
      </c>
      <c r="C177" s="90" t="str">
        <f t="shared" ref="C177:D177" ca="1" si="49">C101</f>
        <v>Majid</v>
      </c>
      <c r="D177" s="90">
        <f t="shared" ca="1" si="49"/>
        <v>7.5</v>
      </c>
      <c r="F177" s="90">
        <f t="shared" ca="1" si="48"/>
        <v>31</v>
      </c>
      <c r="G177">
        <f t="shared" ca="1" si="45"/>
        <v>31</v>
      </c>
      <c r="H177" s="85">
        <f ca="1">VLOOKUP(C177,'20-Overs'!$B$9:$Q$99,16,0)</f>
        <v>3</v>
      </c>
      <c r="J177" s="85">
        <f>COUNTA('Database - 20 Overs'!$G$3:$G$98)</f>
        <v>47</v>
      </c>
      <c r="L177" s="85">
        <f t="shared" ca="1" si="46"/>
        <v>2</v>
      </c>
    </row>
    <row r="178" spans="2:12" s="85" customFormat="1" x14ac:dyDescent="0.2">
      <c r="B178" s="90">
        <v>5</v>
      </c>
      <c r="C178" s="90" t="str">
        <f t="shared" ref="C178:D178" ca="1" si="50">C102</f>
        <v>Adnan Ali</v>
      </c>
      <c r="D178" s="90">
        <f t="shared" ca="1" si="50"/>
        <v>8</v>
      </c>
      <c r="F178" s="90">
        <f t="shared" ca="1" si="48"/>
        <v>30</v>
      </c>
      <c r="G178">
        <f t="shared" ca="1" si="45"/>
        <v>30</v>
      </c>
      <c r="H178" s="85">
        <f ca="1">VLOOKUP(C178,'20-Overs'!$B$9:$Q$99,16,0)</f>
        <v>1</v>
      </c>
      <c r="J178" s="85">
        <f>COUNTA('Database - 20 Overs'!$G$3:$G$98)</f>
        <v>47</v>
      </c>
      <c r="L178" s="85">
        <f t="shared" ca="1" si="46"/>
        <v>1</v>
      </c>
    </row>
    <row r="179" spans="2:12" s="85" customFormat="1" x14ac:dyDescent="0.2">
      <c r="B179" s="90">
        <v>6</v>
      </c>
      <c r="C179" s="90" t="str">
        <f t="shared" ref="C179:D179" ca="1" si="51">C103</f>
        <v>Hassaan</v>
      </c>
      <c r="D179" s="90">
        <f t="shared" ca="1" si="51"/>
        <v>11</v>
      </c>
      <c r="F179" s="90">
        <f t="shared" ca="1" si="48"/>
        <v>29</v>
      </c>
      <c r="G179">
        <f t="shared" ca="1" si="45"/>
        <v>29</v>
      </c>
      <c r="H179" s="85">
        <f ca="1">VLOOKUP(C179,'20-Overs'!$B$9:$Q$99,16,0)</f>
        <v>2</v>
      </c>
      <c r="J179" s="85">
        <f>COUNTA('Database - 20 Overs'!$G$3:$G$98)</f>
        <v>47</v>
      </c>
      <c r="L179" s="85">
        <f t="shared" ca="1" si="46"/>
        <v>1</v>
      </c>
    </row>
    <row r="180" spans="2:12" s="85" customFormat="1" x14ac:dyDescent="0.2">
      <c r="B180" s="90">
        <v>7</v>
      </c>
      <c r="C180" s="90" t="str">
        <f t="shared" ref="C180:D180" ca="1" si="52">C104</f>
        <v>Numair</v>
      </c>
      <c r="D180" s="90">
        <f t="shared" ca="1" si="52"/>
        <v>13.948717948717949</v>
      </c>
      <c r="F180" s="90">
        <f t="shared" ca="1" si="48"/>
        <v>28</v>
      </c>
      <c r="G180">
        <f t="shared" ca="1" si="45"/>
        <v>28</v>
      </c>
      <c r="H180" s="85">
        <f ca="1">VLOOKUP(C180,'20-Overs'!$B$9:$Q$99,16,0)</f>
        <v>32</v>
      </c>
      <c r="J180" s="85">
        <f>COUNTA('Database - 20 Overs'!$G$3:$G$98)</f>
        <v>47</v>
      </c>
      <c r="L180" s="85">
        <f t="shared" ca="1" si="46"/>
        <v>19</v>
      </c>
    </row>
    <row r="181" spans="2:12" s="85" customFormat="1" x14ac:dyDescent="0.2">
      <c r="B181" s="90">
        <v>8</v>
      </c>
      <c r="C181" s="90" t="str">
        <f t="shared" ref="C181:D181" ca="1" si="53">C105</f>
        <v>Ahmed</v>
      </c>
      <c r="D181" s="90">
        <f t="shared" ca="1" si="53"/>
        <v>14</v>
      </c>
      <c r="F181" s="90">
        <f t="shared" ca="1" si="48"/>
        <v>27</v>
      </c>
      <c r="G181">
        <f t="shared" ca="1" si="45"/>
        <v>27</v>
      </c>
      <c r="H181" s="85">
        <f ca="1">VLOOKUP(C181,'20-Overs'!$B$9:$Q$99,16,0)</f>
        <v>4</v>
      </c>
      <c r="J181" s="85">
        <f>COUNTA('Database - 20 Overs'!$G$3:$G$98)</f>
        <v>47</v>
      </c>
      <c r="L181" s="85">
        <f t="shared" ca="1" si="46"/>
        <v>2</v>
      </c>
    </row>
    <row r="182" spans="2:12" s="85" customFormat="1" x14ac:dyDescent="0.2">
      <c r="B182" s="90">
        <v>9</v>
      </c>
      <c r="C182" s="90" t="str">
        <f t="shared" ref="C182:D182" ca="1" si="54">C106</f>
        <v>Imran</v>
      </c>
      <c r="D182" s="90">
        <f t="shared" ca="1" si="54"/>
        <v>14.733333333333331</v>
      </c>
      <c r="F182" s="90">
        <f t="shared" ca="1" si="48"/>
        <v>26</v>
      </c>
      <c r="G182">
        <f t="shared" ca="1" si="45"/>
        <v>26</v>
      </c>
      <c r="H182" s="85">
        <f ca="1">VLOOKUP(C182,'20-Overs'!$B$9:$Q$99,16,0)</f>
        <v>12</v>
      </c>
      <c r="J182" s="85">
        <f>COUNTA('Database - 20 Overs'!$G$3:$G$98)</f>
        <v>47</v>
      </c>
      <c r="L182" s="85">
        <f t="shared" ca="1" si="46"/>
        <v>7</v>
      </c>
    </row>
    <row r="183" spans="2:12" s="85" customFormat="1" x14ac:dyDescent="0.2">
      <c r="B183" s="90">
        <v>10</v>
      </c>
      <c r="C183" s="90" t="str">
        <f t="shared" ref="C183:D183" ca="1" si="55">C107</f>
        <v>Zain</v>
      </c>
      <c r="D183" s="90">
        <f t="shared" ca="1" si="55"/>
        <v>14.8125</v>
      </c>
      <c r="F183" s="90">
        <f t="shared" ca="1" si="48"/>
        <v>25</v>
      </c>
      <c r="G183">
        <f t="shared" ca="1" si="45"/>
        <v>25</v>
      </c>
      <c r="H183" s="85">
        <f ca="1">VLOOKUP(C183,'20-Overs'!$B$9:$Q$99,16,0)</f>
        <v>27</v>
      </c>
      <c r="J183" s="85">
        <f>COUNTA('Database - 20 Overs'!$G$3:$G$98)</f>
        <v>47</v>
      </c>
      <c r="L183" s="85">
        <f t="shared" ca="1" si="46"/>
        <v>14</v>
      </c>
    </row>
    <row r="184" spans="2:12" s="85" customFormat="1" x14ac:dyDescent="0.2">
      <c r="B184" s="90">
        <v>11</v>
      </c>
      <c r="C184" s="90" t="str">
        <f t="shared" ref="C184:D184" ca="1" si="56">C108</f>
        <v>Danish</v>
      </c>
      <c r="D184" s="90">
        <f t="shared" ca="1" si="56"/>
        <v>15</v>
      </c>
      <c r="F184" s="90">
        <f t="shared" ca="1" si="48"/>
        <v>24</v>
      </c>
      <c r="G184">
        <f t="shared" ca="1" si="45"/>
        <v>24</v>
      </c>
      <c r="H184" s="85">
        <f ca="1">VLOOKUP(C184,'20-Overs'!$B$9:$Q$99,16,0)</f>
        <v>3</v>
      </c>
      <c r="J184" s="85">
        <f>COUNTA('Database - 20 Overs'!$G$3:$G$98)</f>
        <v>47</v>
      </c>
      <c r="L184" s="85">
        <f t="shared" ca="1" si="46"/>
        <v>2</v>
      </c>
    </row>
    <row r="185" spans="2:12" s="85" customFormat="1" x14ac:dyDescent="0.2">
      <c r="B185" s="90">
        <v>12</v>
      </c>
      <c r="C185" s="90" t="str">
        <f t="shared" ref="C185:D185" ca="1" si="57">C109</f>
        <v>Farooq</v>
      </c>
      <c r="D185" s="90">
        <f t="shared" ca="1" si="57"/>
        <v>15.499999999999998</v>
      </c>
      <c r="F185" s="90">
        <f t="shared" ca="1" si="48"/>
        <v>23</v>
      </c>
      <c r="G185">
        <f t="shared" ca="1" si="45"/>
        <v>23</v>
      </c>
      <c r="H185" s="85">
        <f ca="1">VLOOKUP(C185,'20-Overs'!$B$9:$Q$99,16,0)</f>
        <v>2</v>
      </c>
      <c r="J185" s="85">
        <f>COUNTA('Database - 20 Overs'!$G$3:$G$98)</f>
        <v>47</v>
      </c>
      <c r="L185" s="85">
        <f t="shared" ca="1" si="46"/>
        <v>1</v>
      </c>
    </row>
    <row r="186" spans="2:12" s="85" customFormat="1" x14ac:dyDescent="0.2">
      <c r="B186" s="90">
        <v>13</v>
      </c>
      <c r="C186" s="90" t="str">
        <f t="shared" ref="C186:D186" ca="1" si="58">C110</f>
        <v>Rehman</v>
      </c>
      <c r="D186" s="90">
        <f t="shared" ca="1" si="58"/>
        <v>15.894736842105264</v>
      </c>
      <c r="F186" s="90">
        <f t="shared" ca="1" si="48"/>
        <v>22</v>
      </c>
      <c r="G186">
        <f t="shared" ca="1" si="45"/>
        <v>22</v>
      </c>
      <c r="H186" s="85">
        <f ca="1">VLOOKUP(C186,'20-Overs'!$B$9:$Q$99,16,0)</f>
        <v>39</v>
      </c>
      <c r="J186" s="85">
        <f>COUNTA('Database - 20 Overs'!$G$3:$G$98)</f>
        <v>47</v>
      </c>
      <c r="L186" s="85">
        <f t="shared" ca="1" si="46"/>
        <v>18</v>
      </c>
    </row>
    <row r="187" spans="2:12" s="85" customFormat="1" x14ac:dyDescent="0.2">
      <c r="B187" s="90">
        <v>14</v>
      </c>
      <c r="C187" s="90" t="str">
        <f t="shared" ref="C187:D187" ca="1" si="59">C111</f>
        <v>Asif</v>
      </c>
      <c r="D187" s="90">
        <f t="shared" ca="1" si="59"/>
        <v>17.25</v>
      </c>
      <c r="F187" s="90">
        <f t="shared" ca="1" si="48"/>
        <v>21</v>
      </c>
      <c r="G187">
        <f t="shared" ca="1" si="45"/>
        <v>21</v>
      </c>
      <c r="H187" s="85">
        <f ca="1">VLOOKUP(C187,'20-Overs'!$B$9:$Q$99,16,0)</f>
        <v>15</v>
      </c>
      <c r="J187" s="85">
        <f>COUNTA('Database - 20 Overs'!$G$3:$G$98)</f>
        <v>47</v>
      </c>
      <c r="L187" s="85">
        <f t="shared" ca="1" si="46"/>
        <v>7</v>
      </c>
    </row>
    <row r="188" spans="2:12" s="85" customFormat="1" x14ac:dyDescent="0.2">
      <c r="B188" s="90">
        <v>15</v>
      </c>
      <c r="C188" s="90" t="str">
        <f t="shared" ref="C188:D188" ca="1" si="60">C112</f>
        <v>Huzaifa</v>
      </c>
      <c r="D188" s="90">
        <f t="shared" ca="1" si="60"/>
        <v>17.705882352941178</v>
      </c>
      <c r="F188" s="90">
        <f t="shared" ca="1" si="48"/>
        <v>20</v>
      </c>
      <c r="G188">
        <f t="shared" ca="1" si="45"/>
        <v>20</v>
      </c>
      <c r="H188" s="85">
        <f ca="1">VLOOKUP(C188,'20-Overs'!$B$9:$Q$99,16,0)</f>
        <v>16</v>
      </c>
      <c r="J188" s="85">
        <f>COUNTA('Database - 20 Overs'!$G$3:$G$98)</f>
        <v>47</v>
      </c>
      <c r="L188" s="85">
        <f t="shared" ca="1" si="46"/>
        <v>7</v>
      </c>
    </row>
    <row r="189" spans="2:12" s="85" customFormat="1" x14ac:dyDescent="0.2">
      <c r="B189" s="90">
        <v>16</v>
      </c>
      <c r="C189" s="90" t="str">
        <f t="shared" ref="C189:D189" ca="1" si="61">C113</f>
        <v>Nehal</v>
      </c>
      <c r="D189" s="90">
        <f t="shared" ca="1" si="61"/>
        <v>18.705882352941178</v>
      </c>
      <c r="F189" s="90">
        <f t="shared" ca="1" si="48"/>
        <v>19</v>
      </c>
      <c r="G189">
        <f t="shared" ca="1" si="45"/>
        <v>19</v>
      </c>
      <c r="H189" s="85">
        <f ca="1">VLOOKUP(C189,'20-Overs'!$B$9:$Q$99,16,0)</f>
        <v>38</v>
      </c>
      <c r="J189" s="85">
        <f>COUNTA('Database - 20 Overs'!$G$3:$G$98)</f>
        <v>47</v>
      </c>
      <c r="L189" s="85">
        <f t="shared" ca="1" si="46"/>
        <v>15</v>
      </c>
    </row>
    <row r="190" spans="2:12" s="85" customFormat="1" x14ac:dyDescent="0.2">
      <c r="B190" s="90">
        <v>17</v>
      </c>
      <c r="C190" s="90" t="str">
        <f t="shared" ref="C190:D190" ca="1" si="62">C114</f>
        <v>Sufyan</v>
      </c>
      <c r="D190" s="90">
        <f t="shared" ca="1" si="62"/>
        <v>18.863636363636363</v>
      </c>
      <c r="F190" s="90">
        <f t="shared" ca="1" si="48"/>
        <v>18</v>
      </c>
      <c r="G190">
        <f t="shared" ca="1" si="45"/>
        <v>18</v>
      </c>
      <c r="H190" s="85">
        <f ca="1">VLOOKUP(C190,'20-Overs'!$B$9:$Q$99,16,0)</f>
        <v>20</v>
      </c>
      <c r="J190" s="85">
        <f>COUNTA('Database - 20 Overs'!$G$3:$G$98)</f>
        <v>47</v>
      </c>
      <c r="L190" s="85">
        <f t="shared" ca="1" si="46"/>
        <v>8</v>
      </c>
    </row>
    <row r="191" spans="2:12" s="85" customFormat="1" x14ac:dyDescent="0.2">
      <c r="B191" s="90">
        <v>18</v>
      </c>
      <c r="C191" s="90" t="str">
        <f t="shared" ref="C191:D191" ca="1" si="63">C115</f>
        <v>Sumair</v>
      </c>
      <c r="D191" s="90">
        <f t="shared" ca="1" si="63"/>
        <v>21</v>
      </c>
      <c r="F191" s="90">
        <f t="shared" ca="1" si="48"/>
        <v>17</v>
      </c>
      <c r="G191">
        <f t="shared" ca="1" si="45"/>
        <v>17</v>
      </c>
      <c r="H191" s="85">
        <f ca="1">VLOOKUP(C191,'20-Overs'!$B$9:$Q$99,16,0)</f>
        <v>10</v>
      </c>
      <c r="J191" s="85">
        <f>COUNTA('Database - 20 Overs'!$G$3:$G$98)</f>
        <v>47</v>
      </c>
      <c r="L191" s="85">
        <f t="shared" ca="1" si="46"/>
        <v>4</v>
      </c>
    </row>
    <row r="192" spans="2:12" s="85" customFormat="1" x14ac:dyDescent="0.2">
      <c r="B192" s="90">
        <v>19</v>
      </c>
      <c r="C192" s="90" t="str">
        <f t="shared" ref="C192:D192" ca="1" si="64">C116</f>
        <v>M.Bilal Shaikh</v>
      </c>
      <c r="D192" s="90">
        <f t="shared" ca="1" si="64"/>
        <v>22</v>
      </c>
      <c r="F192" s="90">
        <f t="shared" ca="1" si="48"/>
        <v>16</v>
      </c>
      <c r="G192">
        <f t="shared" ca="1" si="45"/>
        <v>16</v>
      </c>
      <c r="H192" s="85">
        <f ca="1">VLOOKUP(C192,'20-Overs'!$B$9:$Q$99,16,0)</f>
        <v>27</v>
      </c>
      <c r="J192" s="85">
        <f>COUNTA('Database - 20 Overs'!$G$3:$G$98)</f>
        <v>47</v>
      </c>
      <c r="L192" s="85">
        <f t="shared" ca="1" si="46"/>
        <v>9</v>
      </c>
    </row>
    <row r="193" spans="2:12" s="85" customFormat="1" x14ac:dyDescent="0.2">
      <c r="B193" s="90">
        <v>20</v>
      </c>
      <c r="C193" s="90" t="str">
        <f t="shared" ref="C193:D193" ca="1" si="65">C117</f>
        <v>Zaem</v>
      </c>
      <c r="D193" s="90">
        <f t="shared" ca="1" si="65"/>
        <v>23.25</v>
      </c>
      <c r="F193" s="90">
        <f t="shared" ca="1" si="48"/>
        <v>15</v>
      </c>
      <c r="G193">
        <f t="shared" ca="1" si="45"/>
        <v>15</v>
      </c>
      <c r="H193" s="85">
        <f ca="1">VLOOKUP(C193,'20-Overs'!$B$9:$Q$99,16,0)</f>
        <v>10</v>
      </c>
      <c r="J193" s="85">
        <f>COUNTA('Database - 20 Overs'!$G$3:$G$98)</f>
        <v>47</v>
      </c>
      <c r="L193" s="85">
        <f t="shared" ca="1" si="46"/>
        <v>3</v>
      </c>
    </row>
    <row r="194" spans="2:12" s="85" customFormat="1" x14ac:dyDescent="0.2">
      <c r="B194" s="90">
        <v>21</v>
      </c>
      <c r="C194" s="90" t="str">
        <f t="shared" ref="C194:D194" ca="1" si="66">C118</f>
        <v>Muzzamil</v>
      </c>
      <c r="D194" s="90">
        <f t="shared" ca="1" si="66"/>
        <v>24</v>
      </c>
      <c r="F194" s="90">
        <f t="shared" ca="1" si="48"/>
        <v>14</v>
      </c>
      <c r="G194">
        <f t="shared" ca="1" si="45"/>
        <v>14</v>
      </c>
      <c r="H194" s="85">
        <f ca="1">VLOOKUP(C194,'20-Overs'!$B$9:$Q$99,16,0)</f>
        <v>5</v>
      </c>
      <c r="J194" s="85">
        <f>COUNTA('Database - 20 Overs'!$G$3:$G$98)</f>
        <v>47</v>
      </c>
      <c r="L194" s="85">
        <f t="shared" ca="1" si="46"/>
        <v>1</v>
      </c>
    </row>
    <row r="195" spans="2:12" s="85" customFormat="1" x14ac:dyDescent="0.2">
      <c r="B195" s="90">
        <v>22</v>
      </c>
      <c r="C195" s="90" t="str">
        <f t="shared" ref="C195:D195" ca="1" si="67">C119</f>
        <v>Sameer</v>
      </c>
      <c r="D195" s="90">
        <f t="shared" ca="1" si="67"/>
        <v>27</v>
      </c>
      <c r="F195" s="90">
        <f t="shared" ca="1" si="48"/>
        <v>13</v>
      </c>
      <c r="G195">
        <f t="shared" ca="1" si="45"/>
        <v>13</v>
      </c>
      <c r="H195" s="85">
        <f ca="1">VLOOKUP(C195,'20-Overs'!$B$9:$Q$99,16,0)</f>
        <v>3</v>
      </c>
      <c r="J195" s="85">
        <f>COUNTA('Database - 20 Overs'!$G$3:$G$98)</f>
        <v>47</v>
      </c>
      <c r="L195" s="85">
        <f t="shared" ca="1" si="46"/>
        <v>1</v>
      </c>
    </row>
    <row r="196" spans="2:12" s="85" customFormat="1" x14ac:dyDescent="0.2">
      <c r="B196" s="90">
        <v>23</v>
      </c>
      <c r="C196" s="90" t="str">
        <f t="shared" ref="C196:D196" ca="1" si="68">C120</f>
        <v>Junaid</v>
      </c>
      <c r="D196" s="90">
        <f t="shared" ca="1" si="68"/>
        <v>30</v>
      </c>
      <c r="F196" s="90">
        <f t="shared" ca="1" si="48"/>
        <v>12</v>
      </c>
      <c r="G196">
        <f t="shared" ca="1" si="45"/>
        <v>12</v>
      </c>
      <c r="H196" s="85">
        <f ca="1">VLOOKUP(C196,'20-Overs'!$B$9:$Q$99,16,0)</f>
        <v>4</v>
      </c>
      <c r="J196" s="85">
        <f>COUNTA('Database - 20 Overs'!$G$3:$G$98)</f>
        <v>47</v>
      </c>
      <c r="L196" s="85">
        <f t="shared" ca="1" si="46"/>
        <v>1</v>
      </c>
    </row>
    <row r="197" spans="2:12" s="85" customFormat="1" x14ac:dyDescent="0.2">
      <c r="B197" s="90">
        <v>24</v>
      </c>
      <c r="C197" s="90" t="str">
        <f t="shared" ref="C197:D197" ca="1" si="69">C121</f>
        <v>M. Patel</v>
      </c>
      <c r="D197" s="90">
        <f t="shared" ca="1" si="69"/>
        <v>32</v>
      </c>
      <c r="F197" s="90">
        <f t="shared" ca="1" si="48"/>
        <v>11</v>
      </c>
      <c r="G197">
        <f t="shared" ca="1" si="45"/>
        <v>11</v>
      </c>
      <c r="H197" s="85">
        <f ca="1">VLOOKUP(C197,'20-Overs'!$B$9:$Q$99,16,0)</f>
        <v>8</v>
      </c>
      <c r="J197" s="85">
        <f>COUNTA('Database - 20 Overs'!$G$3:$G$98)</f>
        <v>47</v>
      </c>
      <c r="L197" s="85">
        <f t="shared" ca="1" si="46"/>
        <v>2</v>
      </c>
    </row>
    <row r="198" spans="2:12" s="85" customFormat="1" x14ac:dyDescent="0.2">
      <c r="B198" s="90">
        <v>25</v>
      </c>
      <c r="C198" s="90" t="str">
        <f t="shared" ref="C198:D198" ca="1" si="70">C122</f>
        <v>Bilal Mulla</v>
      </c>
      <c r="D198" s="90">
        <f t="shared" ca="1" si="70"/>
        <v>42</v>
      </c>
      <c r="F198" s="90">
        <f t="shared" ca="1" si="48"/>
        <v>10</v>
      </c>
      <c r="G198">
        <f t="shared" ca="1" si="45"/>
        <v>10</v>
      </c>
      <c r="H198" s="85">
        <f ca="1">VLOOKUP(C198,'20-Overs'!$B$9:$Q$99,16,0)</f>
        <v>4</v>
      </c>
      <c r="J198" s="85">
        <f>COUNTA('Database - 20 Overs'!$G$3:$G$98)</f>
        <v>47</v>
      </c>
      <c r="L198" s="85">
        <f t="shared" ca="1" si="46"/>
        <v>1</v>
      </c>
    </row>
    <row r="199" spans="2:12" s="85" customFormat="1" x14ac:dyDescent="0.2">
      <c r="B199" s="90">
        <v>26</v>
      </c>
      <c r="C199" s="90" t="str">
        <f t="shared" ref="C199:D199" ca="1" si="71">C123</f>
        <v/>
      </c>
      <c r="D199" s="90" t="str">
        <f t="shared" ca="1" si="71"/>
        <v/>
      </c>
      <c r="F199" s="90">
        <f t="shared" ca="1" si="48"/>
        <v>9</v>
      </c>
      <c r="G199">
        <f t="shared" ca="1" si="45"/>
        <v>9</v>
      </c>
      <c r="H199" s="85" t="e">
        <f ca="1">VLOOKUP(C199,'20-Overs'!$B$9:$Q$99,16,0)</f>
        <v>#N/A</v>
      </c>
      <c r="J199" s="85">
        <f>COUNTA('Database - 20 Overs'!$G$3:$G$98)</f>
        <v>47</v>
      </c>
      <c r="L199" s="85" t="e">
        <f t="shared" ca="1" si="46"/>
        <v>#N/A</v>
      </c>
    </row>
    <row r="200" spans="2:12" s="85" customFormat="1" x14ac:dyDescent="0.2">
      <c r="B200" s="90">
        <v>27</v>
      </c>
      <c r="C200" s="90" t="str">
        <f t="shared" ref="C200:D200" ca="1" si="72">C124</f>
        <v/>
      </c>
      <c r="D200" s="90" t="str">
        <f t="shared" ca="1" si="72"/>
        <v/>
      </c>
      <c r="F200" s="90">
        <f t="shared" ca="1" si="48"/>
        <v>8</v>
      </c>
      <c r="G200">
        <f t="shared" ca="1" si="45"/>
        <v>9</v>
      </c>
      <c r="H200" s="85" t="e">
        <f ca="1">VLOOKUP(C200,'20-Overs'!$B$9:$Q$99,16,0)</f>
        <v>#N/A</v>
      </c>
      <c r="J200" s="85">
        <f>COUNTA('Database - 20 Overs'!$G$3:$G$98)</f>
        <v>47</v>
      </c>
      <c r="L200" s="85" t="e">
        <f t="shared" ca="1" si="46"/>
        <v>#N/A</v>
      </c>
    </row>
    <row r="201" spans="2:12" s="85" customFormat="1" x14ac:dyDescent="0.2">
      <c r="B201" s="90">
        <v>28</v>
      </c>
      <c r="C201" s="90" t="str">
        <f t="shared" ref="C201:D201" ca="1" si="73">C125</f>
        <v/>
      </c>
      <c r="D201" s="90" t="str">
        <f t="shared" ca="1" si="73"/>
        <v/>
      </c>
      <c r="F201" s="90">
        <f t="shared" ca="1" si="48"/>
        <v>7</v>
      </c>
      <c r="G201">
        <f t="shared" ca="1" si="45"/>
        <v>9</v>
      </c>
      <c r="H201" s="85" t="e">
        <f ca="1">VLOOKUP(C201,'20-Overs'!$B$9:$Q$99,16,0)</f>
        <v>#N/A</v>
      </c>
      <c r="J201" s="85">
        <f>COUNTA('Database - 20 Overs'!$G$3:$G$98)</f>
        <v>47</v>
      </c>
      <c r="L201" s="85" t="e">
        <f t="shared" ca="1" si="46"/>
        <v>#N/A</v>
      </c>
    </row>
    <row r="202" spans="2:12" s="85" customFormat="1" x14ac:dyDescent="0.2">
      <c r="B202" s="90">
        <v>29</v>
      </c>
      <c r="C202" s="90" t="str">
        <f t="shared" ref="C202:D202" ca="1" si="74">C126</f>
        <v/>
      </c>
      <c r="D202" s="90" t="str">
        <f t="shared" ca="1" si="74"/>
        <v/>
      </c>
      <c r="F202" s="90">
        <f t="shared" ca="1" si="48"/>
        <v>6</v>
      </c>
      <c r="G202">
        <f t="shared" ca="1" si="45"/>
        <v>9</v>
      </c>
      <c r="H202" s="85" t="e">
        <f ca="1">VLOOKUP(C202,'20-Overs'!$B$9:$Q$99,16,0)</f>
        <v>#N/A</v>
      </c>
      <c r="J202" s="85">
        <f>COUNTA('Database - 20 Overs'!$G$3:$G$98)</f>
        <v>47</v>
      </c>
      <c r="L202" s="85" t="e">
        <f t="shared" ca="1" si="46"/>
        <v>#N/A</v>
      </c>
    </row>
    <row r="203" spans="2:12" s="85" customFormat="1" x14ac:dyDescent="0.2">
      <c r="B203" s="90">
        <v>30</v>
      </c>
      <c r="C203" s="90" t="str">
        <f t="shared" ref="C203:D203" ca="1" si="75">C127</f>
        <v/>
      </c>
      <c r="D203" s="90" t="str">
        <f t="shared" ca="1" si="75"/>
        <v/>
      </c>
      <c r="F203" s="90">
        <f t="shared" ca="1" si="48"/>
        <v>5</v>
      </c>
      <c r="G203">
        <f t="shared" ca="1" si="45"/>
        <v>9</v>
      </c>
      <c r="H203" s="85" t="e">
        <f ca="1">VLOOKUP(C203,'20-Overs'!$B$9:$Q$99,16,0)</f>
        <v>#N/A</v>
      </c>
      <c r="J203" s="85">
        <f>COUNTA('Database - 20 Overs'!$G$3:$G$98)</f>
        <v>47</v>
      </c>
      <c r="L203" s="85" t="e">
        <f t="shared" ca="1" si="46"/>
        <v>#N/A</v>
      </c>
    </row>
    <row r="204" spans="2:12" s="85" customFormat="1" x14ac:dyDescent="0.2">
      <c r="B204" s="90">
        <v>31</v>
      </c>
      <c r="C204" s="90" t="str">
        <f t="shared" ref="C204:D204" ca="1" si="76">C128</f>
        <v/>
      </c>
      <c r="D204" s="90" t="str">
        <f t="shared" ca="1" si="76"/>
        <v/>
      </c>
      <c r="F204" s="90">
        <f t="shared" ca="1" si="48"/>
        <v>4</v>
      </c>
      <c r="G204">
        <f t="shared" ca="1" si="45"/>
        <v>9</v>
      </c>
      <c r="H204" s="85" t="e">
        <f ca="1">VLOOKUP(C204,'20-Overs'!$B$9:$Q$99,16,0)</f>
        <v>#N/A</v>
      </c>
      <c r="J204" s="85">
        <f>COUNTA('Database - 20 Overs'!$G$3:$G$98)</f>
        <v>47</v>
      </c>
      <c r="L204" s="85" t="e">
        <f t="shared" ca="1" si="46"/>
        <v>#N/A</v>
      </c>
    </row>
    <row r="205" spans="2:12" s="85" customFormat="1" x14ac:dyDescent="0.2">
      <c r="B205" s="90">
        <v>32</v>
      </c>
      <c r="C205" s="90">
        <f t="shared" ref="C205:D205" si="77">C129</f>
        <v>0</v>
      </c>
      <c r="D205" s="90">
        <f t="shared" si="77"/>
        <v>0</v>
      </c>
      <c r="F205" s="90">
        <f t="shared" ca="1" si="48"/>
        <v>3</v>
      </c>
      <c r="G205">
        <f t="shared" ca="1" si="45"/>
        <v>3</v>
      </c>
      <c r="H205" s="85" t="e">
        <f>VLOOKUP(C205,'20-Overs'!$B$9:$Q$99,16,0)</f>
        <v>#N/A</v>
      </c>
      <c r="J205" s="85">
        <f>COUNTA('Database - 20 Overs'!$G$3:$G$98)</f>
        <v>47</v>
      </c>
      <c r="L205" s="85" t="e">
        <f t="shared" ca="1" si="46"/>
        <v>#N/A</v>
      </c>
    </row>
    <row r="206" spans="2:12" s="85" customFormat="1" x14ac:dyDescent="0.2">
      <c r="B206" s="90">
        <v>33</v>
      </c>
      <c r="C206" s="90">
        <f t="shared" ref="C206:D206" si="78">C130</f>
        <v>0</v>
      </c>
      <c r="D206" s="90">
        <f t="shared" si="78"/>
        <v>0</v>
      </c>
      <c r="F206" s="90">
        <f t="shared" ca="1" si="48"/>
        <v>2</v>
      </c>
      <c r="G206">
        <f t="shared" ca="1" si="45"/>
        <v>3</v>
      </c>
      <c r="H206" s="85" t="e">
        <f>VLOOKUP(C206,'20-Overs'!$B$9:$Q$99,16,0)</f>
        <v>#N/A</v>
      </c>
      <c r="J206" s="85">
        <f>COUNTA('Database - 20 Overs'!$G$3:$G$98)</f>
        <v>47</v>
      </c>
      <c r="L206" s="85" t="e">
        <f t="shared" ca="1" si="46"/>
        <v>#N/A</v>
      </c>
    </row>
    <row r="207" spans="2:12" s="85" customFormat="1" x14ac:dyDescent="0.2">
      <c r="B207" s="90">
        <v>34</v>
      </c>
      <c r="C207" s="90">
        <f t="shared" ref="C207:D207" si="79">C131</f>
        <v>0</v>
      </c>
      <c r="D207" s="90">
        <f t="shared" si="79"/>
        <v>0</v>
      </c>
      <c r="F207" s="90">
        <f t="shared" ca="1" si="48"/>
        <v>1</v>
      </c>
      <c r="G207">
        <f t="shared" ca="1" si="45"/>
        <v>3</v>
      </c>
      <c r="H207" s="85" t="e">
        <f>VLOOKUP(C207,'20-Overs'!$B$9:$Q$99,16,0)</f>
        <v>#N/A</v>
      </c>
      <c r="J207" s="85">
        <f>COUNTA('Database - 20 Overs'!$G$3:$G$98)</f>
        <v>47</v>
      </c>
      <c r="L207" s="85" t="e">
        <f t="shared" ca="1" si="46"/>
        <v>#N/A</v>
      </c>
    </row>
    <row r="208" spans="2:12" s="85" customFormat="1" x14ac:dyDescent="0.2">
      <c r="B208" s="90"/>
      <c r="C208" s="90"/>
      <c r="D208" s="90"/>
      <c r="G208"/>
    </row>
    <row r="209" spans="2:12" s="85" customFormat="1" x14ac:dyDescent="0.2">
      <c r="B209" s="90"/>
      <c r="C209" s="90"/>
      <c r="D209" s="90"/>
      <c r="G209"/>
    </row>
    <row r="210" spans="2:12" s="85" customFormat="1" x14ac:dyDescent="0.2">
      <c r="B210" s="90"/>
      <c r="C210" s="90"/>
      <c r="D210" s="90"/>
      <c r="G210"/>
    </row>
    <row r="211" spans="2:12" s="85" customFormat="1" ht="24.75" x14ac:dyDescent="0.2">
      <c r="B211" s="171" t="s">
        <v>170</v>
      </c>
      <c r="C211" s="171"/>
      <c r="D211" s="171"/>
      <c r="G211"/>
    </row>
    <row r="212" spans="2:12" s="85" customFormat="1" x14ac:dyDescent="0.2">
      <c r="B212" s="92" t="s">
        <v>11</v>
      </c>
      <c r="C212" s="92" t="s">
        <v>148</v>
      </c>
      <c r="D212" s="92" t="s">
        <v>162</v>
      </c>
      <c r="E212" s="92"/>
      <c r="F212" s="92" t="s">
        <v>163</v>
      </c>
      <c r="G212" s="92" t="s">
        <v>164</v>
      </c>
      <c r="H212" s="92"/>
      <c r="I212"/>
      <c r="J212" s="92"/>
      <c r="K212"/>
      <c r="L212" s="92" t="s">
        <v>165</v>
      </c>
    </row>
    <row r="213" spans="2:12" s="85" customFormat="1" x14ac:dyDescent="0.2">
      <c r="B213" s="90">
        <f ca="1">F57</f>
        <v>1</v>
      </c>
      <c r="C213" s="90" t="str">
        <f ca="1">G57</f>
        <v>Numair</v>
      </c>
      <c r="D213" s="90">
        <f ca="1">H57</f>
        <v>39</v>
      </c>
      <c r="F213" s="90">
        <f ca="1">MAX(B213:B246)</f>
        <v>34</v>
      </c>
      <c r="G213">
        <f ca="1">IF(D213=D212,G212,F213)</f>
        <v>34</v>
      </c>
      <c r="L213" s="85">
        <f ca="1">G213</f>
        <v>34</v>
      </c>
    </row>
    <row r="214" spans="2:12" s="85" customFormat="1" x14ac:dyDescent="0.2">
      <c r="B214" s="90">
        <v>2</v>
      </c>
      <c r="C214" s="90" t="str">
        <f t="shared" ref="C214:D214" ca="1" si="80">G58</f>
        <v>Rehman</v>
      </c>
      <c r="D214" s="90">
        <f t="shared" ca="1" si="80"/>
        <v>38</v>
      </c>
      <c r="F214" s="90">
        <f ca="1">F213-1</f>
        <v>33</v>
      </c>
      <c r="G214">
        <f t="shared" ref="G214:G246" ca="1" si="81">IF(D214=D213,G213,F214)</f>
        <v>33</v>
      </c>
      <c r="L214" s="85">
        <f t="shared" ref="L214:L246" ca="1" si="82">G214</f>
        <v>33</v>
      </c>
    </row>
    <row r="215" spans="2:12" s="85" customFormat="1" x14ac:dyDescent="0.2">
      <c r="B215" s="90">
        <v>3</v>
      </c>
      <c r="C215" s="90" t="str">
        <f t="shared" ref="C215:D215" ca="1" si="83">G59</f>
        <v>Nehal</v>
      </c>
      <c r="D215" s="90">
        <f t="shared" ca="1" si="83"/>
        <v>34</v>
      </c>
      <c r="F215" s="90">
        <f t="shared" ref="F215:F246" ca="1" si="84">F214-1</f>
        <v>32</v>
      </c>
      <c r="G215">
        <f t="shared" ca="1" si="81"/>
        <v>32</v>
      </c>
      <c r="L215" s="85">
        <f t="shared" ca="1" si="82"/>
        <v>32</v>
      </c>
    </row>
    <row r="216" spans="2:12" s="85" customFormat="1" x14ac:dyDescent="0.2">
      <c r="B216" s="90">
        <v>4</v>
      </c>
      <c r="C216" s="90" t="str">
        <f t="shared" ref="C216:D216" ca="1" si="85">G60</f>
        <v>Zain</v>
      </c>
      <c r="D216" s="90">
        <f t="shared" ca="1" si="85"/>
        <v>32</v>
      </c>
      <c r="F216" s="90">
        <f t="shared" ca="1" si="84"/>
        <v>31</v>
      </c>
      <c r="G216">
        <f t="shared" ca="1" si="81"/>
        <v>31</v>
      </c>
      <c r="L216" s="85">
        <f t="shared" ca="1" si="82"/>
        <v>31</v>
      </c>
    </row>
    <row r="217" spans="2:12" s="85" customFormat="1" x14ac:dyDescent="0.2">
      <c r="B217" s="90">
        <v>5</v>
      </c>
      <c r="C217" s="90" t="str">
        <f t="shared" ref="C217:D217" ca="1" si="86">G61</f>
        <v>Sufyan</v>
      </c>
      <c r="D217" s="90">
        <f t="shared" ca="1" si="86"/>
        <v>22</v>
      </c>
      <c r="F217" s="90">
        <f t="shared" ca="1" si="84"/>
        <v>30</v>
      </c>
      <c r="G217">
        <f t="shared" ca="1" si="81"/>
        <v>30</v>
      </c>
      <c r="L217" s="85">
        <f t="shared" ca="1" si="82"/>
        <v>30</v>
      </c>
    </row>
    <row r="218" spans="2:12" s="85" customFormat="1" x14ac:dyDescent="0.2">
      <c r="B218" s="90">
        <v>6</v>
      </c>
      <c r="C218" s="90" t="str">
        <f t="shared" ref="C218:D218" ca="1" si="87">G62</f>
        <v>Huzaifa</v>
      </c>
      <c r="D218" s="90">
        <f t="shared" ca="1" si="87"/>
        <v>17</v>
      </c>
      <c r="F218" s="90">
        <f t="shared" ca="1" si="84"/>
        <v>29</v>
      </c>
      <c r="G218">
        <f t="shared" ca="1" si="81"/>
        <v>29</v>
      </c>
      <c r="L218" s="85">
        <f t="shared" ca="1" si="82"/>
        <v>29</v>
      </c>
    </row>
    <row r="219" spans="2:12" s="85" customFormat="1" x14ac:dyDescent="0.2">
      <c r="B219" s="90">
        <v>7</v>
      </c>
      <c r="C219" s="90" t="str">
        <f t="shared" ref="C219:D219" ca="1" si="88">G63</f>
        <v>M.Bilal Shaikh</v>
      </c>
      <c r="D219" s="90">
        <f t="shared" ca="1" si="88"/>
        <v>16</v>
      </c>
      <c r="F219" s="90">
        <f t="shared" ca="1" si="84"/>
        <v>28</v>
      </c>
      <c r="G219">
        <f t="shared" ca="1" si="81"/>
        <v>28</v>
      </c>
      <c r="L219" s="85">
        <f t="shared" ca="1" si="82"/>
        <v>28</v>
      </c>
    </row>
    <row r="220" spans="2:12" s="85" customFormat="1" x14ac:dyDescent="0.2">
      <c r="B220" s="90">
        <v>8</v>
      </c>
      <c r="C220" s="90" t="str">
        <f t="shared" ref="C220:D220" ca="1" si="89">G64</f>
        <v>Imran</v>
      </c>
      <c r="D220" s="90">
        <f t="shared" ca="1" si="89"/>
        <v>15</v>
      </c>
      <c r="F220" s="90">
        <f t="shared" ca="1" si="84"/>
        <v>27</v>
      </c>
      <c r="G220">
        <f t="shared" ca="1" si="81"/>
        <v>27</v>
      </c>
      <c r="L220" s="85">
        <f t="shared" ca="1" si="82"/>
        <v>27</v>
      </c>
    </row>
    <row r="221" spans="2:12" s="85" customFormat="1" x14ac:dyDescent="0.2">
      <c r="B221" s="90">
        <v>9</v>
      </c>
      <c r="C221" s="90" t="str">
        <f t="shared" ref="C221:D221" ca="1" si="90">G65</f>
        <v>Asif</v>
      </c>
      <c r="D221" s="90">
        <f t="shared" ca="1" si="90"/>
        <v>12</v>
      </c>
      <c r="F221" s="90">
        <f t="shared" ca="1" si="84"/>
        <v>26</v>
      </c>
      <c r="G221">
        <f t="shared" ca="1" si="81"/>
        <v>26</v>
      </c>
      <c r="L221" s="85">
        <f t="shared" ca="1" si="82"/>
        <v>26</v>
      </c>
    </row>
    <row r="222" spans="2:12" s="85" customFormat="1" x14ac:dyDescent="0.2">
      <c r="B222" s="90">
        <v>10</v>
      </c>
      <c r="C222" s="90" t="str">
        <f t="shared" ref="C222:D222" ca="1" si="91">G66</f>
        <v>Sumair</v>
      </c>
      <c r="D222" s="90">
        <f t="shared" ca="1" si="91"/>
        <v>10</v>
      </c>
      <c r="F222" s="90">
        <f t="shared" ca="1" si="84"/>
        <v>25</v>
      </c>
      <c r="G222">
        <f t="shared" ca="1" si="81"/>
        <v>25</v>
      </c>
      <c r="L222" s="85">
        <f t="shared" ca="1" si="82"/>
        <v>25</v>
      </c>
    </row>
    <row r="223" spans="2:12" s="85" customFormat="1" x14ac:dyDescent="0.2">
      <c r="B223" s="90">
        <v>11</v>
      </c>
      <c r="C223" s="90" t="str">
        <f t="shared" ref="C223:D223" ca="1" si="92">G67</f>
        <v>Zaem</v>
      </c>
      <c r="D223" s="90">
        <f t="shared" ca="1" si="92"/>
        <v>8</v>
      </c>
      <c r="F223" s="90">
        <f t="shared" ca="1" si="84"/>
        <v>24</v>
      </c>
      <c r="G223">
        <f t="shared" ca="1" si="81"/>
        <v>24</v>
      </c>
      <c r="L223" s="85">
        <f t="shared" ca="1" si="82"/>
        <v>24</v>
      </c>
    </row>
    <row r="224" spans="2:12" s="85" customFormat="1" x14ac:dyDescent="0.2">
      <c r="B224" s="90">
        <v>12</v>
      </c>
      <c r="C224" s="90" t="str">
        <f t="shared" ref="C224:D224" ca="1" si="93">G68</f>
        <v>Majid</v>
      </c>
      <c r="D224" s="90">
        <f t="shared" ca="1" si="93"/>
        <v>4</v>
      </c>
      <c r="F224" s="90">
        <f t="shared" ca="1" si="84"/>
        <v>23</v>
      </c>
      <c r="G224">
        <f t="shared" ca="1" si="81"/>
        <v>23</v>
      </c>
      <c r="L224" s="85">
        <f t="shared" ca="1" si="82"/>
        <v>23</v>
      </c>
    </row>
    <row r="225" spans="2:12" s="85" customFormat="1" x14ac:dyDescent="0.2">
      <c r="B225" s="90">
        <v>13</v>
      </c>
      <c r="C225" s="90" t="str">
        <f t="shared" ref="C225:D225" ca="1" si="94">G69</f>
        <v>Abdal</v>
      </c>
      <c r="D225" s="90">
        <f t="shared" ca="1" si="94"/>
        <v>3</v>
      </c>
      <c r="F225" s="90">
        <f t="shared" ca="1" si="84"/>
        <v>22</v>
      </c>
      <c r="G225">
        <f t="shared" ca="1" si="81"/>
        <v>22</v>
      </c>
      <c r="L225" s="85">
        <f t="shared" ca="1" si="82"/>
        <v>22</v>
      </c>
    </row>
    <row r="226" spans="2:12" s="85" customFormat="1" x14ac:dyDescent="0.2">
      <c r="B226" s="90">
        <v>14</v>
      </c>
      <c r="C226" s="90" t="str">
        <f t="shared" ref="C226:D226" ca="1" si="95">G70</f>
        <v>M. Patel</v>
      </c>
      <c r="D226" s="90">
        <f t="shared" ca="1" si="95"/>
        <v>3</v>
      </c>
      <c r="F226" s="90">
        <f t="shared" ca="1" si="84"/>
        <v>21</v>
      </c>
      <c r="G226">
        <f t="shared" ca="1" si="81"/>
        <v>22</v>
      </c>
      <c r="L226" s="85">
        <f t="shared" ca="1" si="82"/>
        <v>22</v>
      </c>
    </row>
    <row r="227" spans="2:12" s="85" customFormat="1" x14ac:dyDescent="0.2">
      <c r="B227" s="90">
        <v>15</v>
      </c>
      <c r="C227" s="90" t="str">
        <f t="shared" ref="C227:D227" ca="1" si="96">G71</f>
        <v>Ahmed</v>
      </c>
      <c r="D227" s="90">
        <f t="shared" ca="1" si="96"/>
        <v>3</v>
      </c>
      <c r="F227" s="90">
        <f t="shared" ca="1" si="84"/>
        <v>20</v>
      </c>
      <c r="G227">
        <f t="shared" ca="1" si="81"/>
        <v>22</v>
      </c>
      <c r="L227" s="85">
        <f t="shared" ca="1" si="82"/>
        <v>22</v>
      </c>
    </row>
    <row r="228" spans="2:12" s="85" customFormat="1" x14ac:dyDescent="0.2">
      <c r="B228" s="90">
        <v>16</v>
      </c>
      <c r="C228" s="90" t="str">
        <f t="shared" ref="C228:D228" ca="1" si="97">G72</f>
        <v>Adnan Ali</v>
      </c>
      <c r="D228" s="90">
        <f t="shared" ca="1" si="97"/>
        <v>3</v>
      </c>
      <c r="F228" s="90">
        <f t="shared" ca="1" si="84"/>
        <v>19</v>
      </c>
      <c r="G228">
        <f t="shared" ca="1" si="81"/>
        <v>22</v>
      </c>
      <c r="L228" s="85">
        <f t="shared" ca="1" si="82"/>
        <v>22</v>
      </c>
    </row>
    <row r="229" spans="2:12" s="85" customFormat="1" x14ac:dyDescent="0.2">
      <c r="B229" s="90">
        <v>17</v>
      </c>
      <c r="C229" s="90" t="str">
        <f t="shared" ref="C229:D229" ca="1" si="98">G73</f>
        <v>Muzzamil</v>
      </c>
      <c r="D229" s="90">
        <f t="shared" ca="1" si="98"/>
        <v>2</v>
      </c>
      <c r="F229" s="90">
        <f t="shared" ca="1" si="84"/>
        <v>18</v>
      </c>
      <c r="G229">
        <f t="shared" ca="1" si="81"/>
        <v>18</v>
      </c>
      <c r="L229" s="85">
        <f t="shared" ca="1" si="82"/>
        <v>18</v>
      </c>
    </row>
    <row r="230" spans="2:12" s="85" customFormat="1" x14ac:dyDescent="0.2">
      <c r="B230" s="90">
        <v>18</v>
      </c>
      <c r="C230" s="90" t="str">
        <f t="shared" ref="C230:D230" ca="1" si="99">G74</f>
        <v>Danish</v>
      </c>
      <c r="D230" s="90">
        <f t="shared" ca="1" si="99"/>
        <v>2</v>
      </c>
      <c r="F230" s="90">
        <f t="shared" ca="1" si="84"/>
        <v>17</v>
      </c>
      <c r="G230">
        <f t="shared" ca="1" si="81"/>
        <v>18</v>
      </c>
      <c r="L230" s="85">
        <f t="shared" ca="1" si="82"/>
        <v>18</v>
      </c>
    </row>
    <row r="231" spans="2:12" s="85" customFormat="1" x14ac:dyDescent="0.2">
      <c r="B231" s="90">
        <v>19</v>
      </c>
      <c r="C231" s="90" t="str">
        <f t="shared" ref="C231:D231" ca="1" si="100">G75</f>
        <v>Hassaan</v>
      </c>
      <c r="D231" s="90">
        <f t="shared" ca="1" si="100"/>
        <v>2</v>
      </c>
      <c r="F231" s="90">
        <f t="shared" ca="1" si="84"/>
        <v>16</v>
      </c>
      <c r="G231">
        <f t="shared" ca="1" si="81"/>
        <v>18</v>
      </c>
      <c r="L231" s="85">
        <f t="shared" ca="1" si="82"/>
        <v>18</v>
      </c>
    </row>
    <row r="232" spans="2:12" s="85" customFormat="1" x14ac:dyDescent="0.2">
      <c r="B232" s="90">
        <v>20</v>
      </c>
      <c r="C232" s="90" t="str">
        <f t="shared" ref="C232:D232" ca="1" si="101">G76</f>
        <v>Taak</v>
      </c>
      <c r="D232" s="90">
        <f t="shared" ca="1" si="101"/>
        <v>2</v>
      </c>
      <c r="F232" s="90">
        <f t="shared" ca="1" si="84"/>
        <v>15</v>
      </c>
      <c r="G232">
        <f t="shared" ca="1" si="81"/>
        <v>18</v>
      </c>
      <c r="L232" s="85">
        <f t="shared" ca="1" si="82"/>
        <v>18</v>
      </c>
    </row>
    <row r="233" spans="2:12" s="85" customFormat="1" x14ac:dyDescent="0.2">
      <c r="B233" s="90">
        <v>21</v>
      </c>
      <c r="C233" s="90" t="str">
        <f t="shared" ref="C233:D233" ca="1" si="102">G77</f>
        <v>Sameer</v>
      </c>
      <c r="D233" s="90">
        <f t="shared" ca="1" si="102"/>
        <v>2</v>
      </c>
      <c r="F233" s="90">
        <f t="shared" ca="1" si="84"/>
        <v>14</v>
      </c>
      <c r="G233">
        <f t="shared" ca="1" si="81"/>
        <v>18</v>
      </c>
      <c r="L233" s="85">
        <f t="shared" ca="1" si="82"/>
        <v>18</v>
      </c>
    </row>
    <row r="234" spans="2:12" s="85" customFormat="1" x14ac:dyDescent="0.2">
      <c r="B234" s="90">
        <v>22</v>
      </c>
      <c r="C234" s="90" t="str">
        <f t="shared" ref="C234:D234" ca="1" si="103">G78</f>
        <v>Junaid</v>
      </c>
      <c r="D234" s="90">
        <f t="shared" ca="1" si="103"/>
        <v>2</v>
      </c>
      <c r="F234" s="90">
        <f t="shared" ca="1" si="84"/>
        <v>13</v>
      </c>
      <c r="G234">
        <f t="shared" ca="1" si="81"/>
        <v>18</v>
      </c>
      <c r="L234" s="85">
        <f t="shared" ca="1" si="82"/>
        <v>18</v>
      </c>
    </row>
    <row r="235" spans="2:12" s="85" customFormat="1" x14ac:dyDescent="0.2">
      <c r="B235" s="90">
        <v>23</v>
      </c>
      <c r="C235" s="90" t="str">
        <f t="shared" ref="C235:D235" ca="1" si="104">G79</f>
        <v>Farooq</v>
      </c>
      <c r="D235" s="90">
        <f t="shared" ca="1" si="104"/>
        <v>2</v>
      </c>
      <c r="F235" s="90">
        <f t="shared" ca="1" si="84"/>
        <v>12</v>
      </c>
      <c r="G235">
        <f t="shared" ca="1" si="81"/>
        <v>18</v>
      </c>
      <c r="L235" s="85">
        <f t="shared" ca="1" si="82"/>
        <v>18</v>
      </c>
    </row>
    <row r="236" spans="2:12" s="85" customFormat="1" x14ac:dyDescent="0.2">
      <c r="B236" s="90">
        <v>24</v>
      </c>
      <c r="C236" s="90" t="str">
        <f t="shared" ref="C236:D236" ca="1" si="105">G80</f>
        <v>Emaaz</v>
      </c>
      <c r="D236" s="90">
        <f t="shared" ca="1" si="105"/>
        <v>1</v>
      </c>
      <c r="F236" s="90">
        <f t="shared" ca="1" si="84"/>
        <v>11</v>
      </c>
      <c r="G236">
        <f t="shared" ca="1" si="81"/>
        <v>11</v>
      </c>
      <c r="L236" s="85">
        <f t="shared" ca="1" si="82"/>
        <v>11</v>
      </c>
    </row>
    <row r="237" spans="2:12" s="85" customFormat="1" x14ac:dyDescent="0.2">
      <c r="B237" s="90">
        <v>25</v>
      </c>
      <c r="C237" s="90" t="str">
        <f t="shared" ref="C237:D237" ca="1" si="106">G81</f>
        <v>Bilal Mulla</v>
      </c>
      <c r="D237" s="90">
        <f t="shared" ca="1" si="106"/>
        <v>1</v>
      </c>
      <c r="F237" s="90">
        <f t="shared" ca="1" si="84"/>
        <v>10</v>
      </c>
      <c r="G237">
        <f t="shared" ca="1" si="81"/>
        <v>11</v>
      </c>
      <c r="L237" s="85">
        <f t="shared" ca="1" si="82"/>
        <v>11</v>
      </c>
    </row>
    <row r="238" spans="2:12" s="85" customFormat="1" x14ac:dyDescent="0.2">
      <c r="B238" s="90">
        <v>26</v>
      </c>
      <c r="C238" s="90" t="str">
        <f t="shared" ref="C238:D238" ca="1" si="107">G82</f>
        <v/>
      </c>
      <c r="D238" s="90" t="str">
        <f t="shared" ca="1" si="107"/>
        <v/>
      </c>
      <c r="F238" s="90">
        <f t="shared" ca="1" si="84"/>
        <v>9</v>
      </c>
      <c r="G238">
        <f t="shared" ca="1" si="81"/>
        <v>9</v>
      </c>
      <c r="L238" s="85">
        <f t="shared" ca="1" si="82"/>
        <v>9</v>
      </c>
    </row>
    <row r="239" spans="2:12" s="85" customFormat="1" x14ac:dyDescent="0.2">
      <c r="B239" s="90">
        <v>27</v>
      </c>
      <c r="C239" s="90" t="str">
        <f t="shared" ref="C239:D239" ca="1" si="108">G83</f>
        <v/>
      </c>
      <c r="D239" s="90" t="str">
        <f t="shared" ca="1" si="108"/>
        <v/>
      </c>
      <c r="F239" s="90">
        <f t="shared" ca="1" si="84"/>
        <v>8</v>
      </c>
      <c r="G239">
        <f t="shared" ca="1" si="81"/>
        <v>9</v>
      </c>
      <c r="L239" s="85">
        <f t="shared" ca="1" si="82"/>
        <v>9</v>
      </c>
    </row>
    <row r="240" spans="2:12" s="85" customFormat="1" x14ac:dyDescent="0.2">
      <c r="B240" s="90">
        <v>28</v>
      </c>
      <c r="C240" s="90" t="str">
        <f t="shared" ref="C240:D240" ca="1" si="109">G84</f>
        <v/>
      </c>
      <c r="D240" s="90" t="str">
        <f t="shared" ca="1" si="109"/>
        <v/>
      </c>
      <c r="F240" s="90">
        <f t="shared" ca="1" si="84"/>
        <v>7</v>
      </c>
      <c r="G240">
        <f t="shared" ca="1" si="81"/>
        <v>9</v>
      </c>
      <c r="L240" s="85">
        <f t="shared" ca="1" si="82"/>
        <v>9</v>
      </c>
    </row>
    <row r="241" spans="2:12" s="85" customFormat="1" x14ac:dyDescent="0.2">
      <c r="B241" s="90">
        <v>29</v>
      </c>
      <c r="C241" s="90" t="str">
        <f t="shared" ref="C241:D241" ca="1" si="110">G85</f>
        <v/>
      </c>
      <c r="D241" s="90" t="str">
        <f t="shared" ca="1" si="110"/>
        <v/>
      </c>
      <c r="F241" s="90">
        <f t="shared" ca="1" si="84"/>
        <v>6</v>
      </c>
      <c r="G241">
        <f t="shared" ca="1" si="81"/>
        <v>9</v>
      </c>
      <c r="L241" s="85">
        <f t="shared" ca="1" si="82"/>
        <v>9</v>
      </c>
    </row>
    <row r="242" spans="2:12" s="85" customFormat="1" x14ac:dyDescent="0.2">
      <c r="B242" s="90">
        <v>30</v>
      </c>
      <c r="C242" s="90" t="str">
        <f t="shared" ref="C242:D242" ca="1" si="111">G86</f>
        <v/>
      </c>
      <c r="D242" s="90" t="str">
        <f t="shared" ca="1" si="111"/>
        <v/>
      </c>
      <c r="F242" s="90">
        <f t="shared" ca="1" si="84"/>
        <v>5</v>
      </c>
      <c r="G242">
        <f t="shared" ca="1" si="81"/>
        <v>9</v>
      </c>
      <c r="L242" s="85">
        <f t="shared" ca="1" si="82"/>
        <v>9</v>
      </c>
    </row>
    <row r="243" spans="2:12" s="85" customFormat="1" x14ac:dyDescent="0.2">
      <c r="B243" s="90">
        <v>31</v>
      </c>
      <c r="C243" s="90" t="str">
        <f t="shared" ref="C243:D243" ca="1" si="112">G87</f>
        <v/>
      </c>
      <c r="D243" s="90" t="str">
        <f t="shared" ca="1" si="112"/>
        <v/>
      </c>
      <c r="F243" s="90">
        <f t="shared" ca="1" si="84"/>
        <v>4</v>
      </c>
      <c r="G243">
        <f t="shared" ca="1" si="81"/>
        <v>9</v>
      </c>
      <c r="L243" s="85">
        <f t="shared" ca="1" si="82"/>
        <v>9</v>
      </c>
    </row>
    <row r="244" spans="2:12" s="85" customFormat="1" x14ac:dyDescent="0.2">
      <c r="B244" s="90">
        <v>32</v>
      </c>
      <c r="C244" s="90" t="str">
        <f t="shared" ref="C244:D244" ca="1" si="113">G88</f>
        <v/>
      </c>
      <c r="D244" s="90" t="str">
        <f t="shared" ca="1" si="113"/>
        <v/>
      </c>
      <c r="F244" s="90">
        <f t="shared" ca="1" si="84"/>
        <v>3</v>
      </c>
      <c r="G244">
        <f t="shared" ca="1" si="81"/>
        <v>9</v>
      </c>
      <c r="L244" s="85">
        <f t="shared" ca="1" si="82"/>
        <v>9</v>
      </c>
    </row>
    <row r="245" spans="2:12" s="85" customFormat="1" x14ac:dyDescent="0.2">
      <c r="B245" s="90">
        <v>33</v>
      </c>
      <c r="C245" s="90" t="str">
        <f t="shared" ref="C245:D245" ca="1" si="114">G89</f>
        <v/>
      </c>
      <c r="D245" s="90" t="str">
        <f t="shared" ca="1" si="114"/>
        <v/>
      </c>
      <c r="F245" s="90">
        <f t="shared" ca="1" si="84"/>
        <v>2</v>
      </c>
      <c r="G245">
        <f t="shared" ca="1" si="81"/>
        <v>9</v>
      </c>
      <c r="L245" s="85">
        <f t="shared" ca="1" si="82"/>
        <v>9</v>
      </c>
    </row>
    <row r="246" spans="2:12" s="85" customFormat="1" x14ac:dyDescent="0.2">
      <c r="B246" s="90">
        <v>34</v>
      </c>
      <c r="C246" s="90" t="str">
        <f t="shared" ref="C246:D246" ca="1" si="115">G90</f>
        <v/>
      </c>
      <c r="D246" s="90" t="str">
        <f t="shared" ca="1" si="115"/>
        <v/>
      </c>
      <c r="F246" s="90">
        <f t="shared" ca="1" si="84"/>
        <v>1</v>
      </c>
      <c r="G246">
        <f t="shared" ca="1" si="81"/>
        <v>9</v>
      </c>
      <c r="L246" s="85">
        <f t="shared" ca="1" si="82"/>
        <v>9</v>
      </c>
    </row>
    <row r="247" spans="2:12" s="85" customFormat="1" x14ac:dyDescent="0.2">
      <c r="B247" s="90"/>
      <c r="C247" s="90"/>
      <c r="D247" s="90"/>
      <c r="F247" s="90"/>
      <c r="G247"/>
    </row>
    <row r="248" spans="2:12" s="85" customFormat="1" ht="24.75" x14ac:dyDescent="0.2">
      <c r="B248" s="171" t="s">
        <v>8</v>
      </c>
      <c r="C248" s="171"/>
      <c r="D248" s="171"/>
    </row>
    <row r="249" spans="2:12" s="85" customFormat="1" x14ac:dyDescent="0.2">
      <c r="B249" s="92" t="s">
        <v>11</v>
      </c>
      <c r="C249" s="92" t="s">
        <v>148</v>
      </c>
      <c r="D249" s="92" t="s">
        <v>162</v>
      </c>
      <c r="E249" s="92"/>
      <c r="F249" s="92" t="s">
        <v>163</v>
      </c>
      <c r="G249" s="92" t="s">
        <v>164</v>
      </c>
      <c r="H249" s="92" t="s">
        <v>171</v>
      </c>
      <c r="I249"/>
      <c r="J249" s="92" t="s">
        <v>167</v>
      </c>
      <c r="K249"/>
      <c r="L249" s="92" t="s">
        <v>165</v>
      </c>
    </row>
    <row r="250" spans="2:12" s="85" customFormat="1" x14ac:dyDescent="0.2">
      <c r="B250" s="90">
        <f ca="1">F98</f>
        <v>1</v>
      </c>
      <c r="C250" s="90" t="str">
        <f ca="1">G98</f>
        <v>Hassaan</v>
      </c>
      <c r="D250" s="90">
        <f ca="1">H98</f>
        <v>3.2727272727272729</v>
      </c>
      <c r="F250" s="90">
        <f ca="1">MAX(B250:B283)</f>
        <v>34</v>
      </c>
      <c r="G250">
        <f ca="1">IF(D250=D249,G249,F250)</f>
        <v>34</v>
      </c>
      <c r="H250" s="85">
        <f ca="1">VLOOKUP(C250,'20-Overs'!$B$9:$Q$99,16,0)</f>
        <v>2</v>
      </c>
      <c r="J250" s="85">
        <f>COUNTA('Database - 20 Overs'!$G$3:$G$98)</f>
        <v>47</v>
      </c>
      <c r="L250" s="85">
        <f ca="1">ROUND(G250*H250/J250,0)</f>
        <v>1</v>
      </c>
    </row>
    <row r="251" spans="2:12" s="85" customFormat="1" x14ac:dyDescent="0.2">
      <c r="B251" s="90">
        <v>2</v>
      </c>
      <c r="C251" s="90" t="str">
        <f t="shared" ref="C251:D251" ca="1" si="116">G99</f>
        <v>Emaaz</v>
      </c>
      <c r="D251" s="90">
        <f t="shared" ca="1" si="116"/>
        <v>5</v>
      </c>
      <c r="F251" s="90">
        <f ca="1">F250-1</f>
        <v>33</v>
      </c>
      <c r="G251">
        <f t="shared" ref="G251:G283" ca="1" si="117">IF(D251=D250,G250,F251)</f>
        <v>33</v>
      </c>
      <c r="H251" s="85">
        <f ca="1">VLOOKUP(C251,'20-Overs'!$B$9:$Q$99,16,0)</f>
        <v>1</v>
      </c>
      <c r="J251" s="85">
        <f>COUNTA('Database - 20 Overs'!$G$3:$G$98)</f>
        <v>47</v>
      </c>
      <c r="L251" s="85">
        <f t="shared" ref="L251:L283" ca="1" si="118">ROUND(G251*H251/J251,0)</f>
        <v>1</v>
      </c>
    </row>
    <row r="252" spans="2:12" s="85" customFormat="1" x14ac:dyDescent="0.2">
      <c r="B252" s="90">
        <v>3</v>
      </c>
      <c r="C252" s="90" t="str">
        <f t="shared" ref="C252:D252" ca="1" si="119">G100</f>
        <v>Majid</v>
      </c>
      <c r="D252" s="90">
        <f t="shared" ca="1" si="119"/>
        <v>5.6</v>
      </c>
      <c r="F252" s="90">
        <f t="shared" ref="F252:F283" ca="1" si="120">F251-1</f>
        <v>32</v>
      </c>
      <c r="G252">
        <f t="shared" ca="1" si="117"/>
        <v>32</v>
      </c>
      <c r="H252" s="85">
        <f ca="1">VLOOKUP(C252,'20-Overs'!$B$9:$Q$99,16,0)</f>
        <v>3</v>
      </c>
      <c r="J252" s="85">
        <f>COUNTA('Database - 20 Overs'!$G$3:$G$98)</f>
        <v>47</v>
      </c>
      <c r="L252" s="85">
        <f t="shared" ca="1" si="118"/>
        <v>2</v>
      </c>
    </row>
    <row r="253" spans="2:12" s="85" customFormat="1" x14ac:dyDescent="0.2">
      <c r="B253" s="90">
        <v>4</v>
      </c>
      <c r="C253" s="90" t="str">
        <f t="shared" ref="C253:D253" ca="1" si="121">G101</f>
        <v>Adnan Ali</v>
      </c>
      <c r="D253" s="90">
        <f t="shared" ca="1" si="121"/>
        <v>5.75</v>
      </c>
      <c r="F253" s="90">
        <f t="shared" ca="1" si="120"/>
        <v>31</v>
      </c>
      <c r="G253">
        <f t="shared" ca="1" si="117"/>
        <v>31</v>
      </c>
      <c r="H253" s="85">
        <f ca="1">VLOOKUP(C253,'20-Overs'!$B$9:$Q$99,16,0)</f>
        <v>1</v>
      </c>
      <c r="J253" s="85">
        <f>COUNTA('Database - 20 Overs'!$G$3:$G$98)</f>
        <v>47</v>
      </c>
      <c r="L253" s="85">
        <f t="shared" ca="1" si="118"/>
        <v>1</v>
      </c>
    </row>
    <row r="254" spans="2:12" s="85" customFormat="1" x14ac:dyDescent="0.2">
      <c r="B254" s="90">
        <v>5</v>
      </c>
      <c r="C254" s="90" t="str">
        <f t="shared" ref="C254:D254" ca="1" si="122">G102</f>
        <v>Farooq</v>
      </c>
      <c r="D254" s="90">
        <f t="shared" ca="1" si="122"/>
        <v>5.8064516129032269</v>
      </c>
      <c r="F254" s="90">
        <f t="shared" ca="1" si="120"/>
        <v>30</v>
      </c>
      <c r="G254">
        <f t="shared" ca="1" si="117"/>
        <v>30</v>
      </c>
      <c r="H254" s="85">
        <f ca="1">VLOOKUP(C254,'20-Overs'!$B$9:$Q$99,16,0)</f>
        <v>2</v>
      </c>
      <c r="J254" s="85">
        <f>COUNTA('Database - 20 Overs'!$G$3:$G$98)</f>
        <v>47</v>
      </c>
      <c r="L254" s="85">
        <f t="shared" ca="1" si="118"/>
        <v>1</v>
      </c>
    </row>
    <row r="255" spans="2:12" s="85" customFormat="1" x14ac:dyDescent="0.2">
      <c r="B255" s="90">
        <v>6</v>
      </c>
      <c r="C255" s="90" t="str">
        <f t="shared" ref="C255:D255" ca="1" si="123">G103</f>
        <v>Taak</v>
      </c>
      <c r="D255" s="90">
        <f t="shared" ca="1" si="123"/>
        <v>6</v>
      </c>
      <c r="F255" s="90">
        <f t="shared" ca="1" si="120"/>
        <v>29</v>
      </c>
      <c r="G255">
        <f t="shared" ca="1" si="117"/>
        <v>29</v>
      </c>
      <c r="H255" s="85">
        <f ca="1">VLOOKUP(C255,'20-Overs'!$B$9:$Q$99,16,0)</f>
        <v>1</v>
      </c>
      <c r="J255" s="85">
        <f>COUNTA('Database - 20 Overs'!$G$3:$G$98)</f>
        <v>47</v>
      </c>
      <c r="L255" s="85">
        <f t="shared" ca="1" si="118"/>
        <v>1</v>
      </c>
    </row>
    <row r="256" spans="2:12" s="85" customFormat="1" x14ac:dyDescent="0.2">
      <c r="B256" s="90">
        <v>7</v>
      </c>
      <c r="C256" s="90" t="str">
        <f t="shared" ref="C256:D256" ca="1" si="124">G104</f>
        <v>Sameer</v>
      </c>
      <c r="D256" s="90">
        <f t="shared" ca="1" si="124"/>
        <v>6.1111111111111107</v>
      </c>
      <c r="F256" s="90">
        <f t="shared" ca="1" si="120"/>
        <v>28</v>
      </c>
      <c r="G256">
        <f t="shared" ca="1" si="117"/>
        <v>28</v>
      </c>
      <c r="H256" s="85">
        <f ca="1">VLOOKUP(C256,'20-Overs'!$B$9:$Q$99,16,0)</f>
        <v>3</v>
      </c>
      <c r="J256" s="85">
        <f>COUNTA('Database - 20 Overs'!$G$3:$G$98)</f>
        <v>47</v>
      </c>
      <c r="L256" s="85">
        <f t="shared" ca="1" si="118"/>
        <v>2</v>
      </c>
    </row>
    <row r="257" spans="2:12" s="85" customFormat="1" x14ac:dyDescent="0.2">
      <c r="B257" s="90">
        <v>8</v>
      </c>
      <c r="C257" s="90" t="str">
        <f t="shared" ref="C257:D257" ca="1" si="125">G105</f>
        <v>Zaem</v>
      </c>
      <c r="D257" s="90">
        <f t="shared" ca="1" si="125"/>
        <v>6.32258064516129</v>
      </c>
      <c r="F257" s="90">
        <f t="shared" ca="1" si="120"/>
        <v>27</v>
      </c>
      <c r="G257">
        <f t="shared" ca="1" si="117"/>
        <v>27</v>
      </c>
      <c r="H257" s="85">
        <f ca="1">VLOOKUP(C257,'20-Overs'!$B$9:$Q$99,16,0)</f>
        <v>10</v>
      </c>
      <c r="J257" s="85">
        <f>COUNTA('Database - 20 Overs'!$G$3:$G$98)</f>
        <v>47</v>
      </c>
      <c r="L257" s="85">
        <f t="shared" ca="1" si="118"/>
        <v>6</v>
      </c>
    </row>
    <row r="258" spans="2:12" s="85" customFormat="1" x14ac:dyDescent="0.2">
      <c r="B258" s="90">
        <v>9</v>
      </c>
      <c r="C258" s="90" t="str">
        <f t="shared" ref="C258:D258" ca="1" si="126">G106</f>
        <v>Ahmed</v>
      </c>
      <c r="D258" s="90">
        <f t="shared" ca="1" si="126"/>
        <v>6.4285714285714288</v>
      </c>
      <c r="F258" s="90">
        <f t="shared" ca="1" si="120"/>
        <v>26</v>
      </c>
      <c r="G258">
        <f t="shared" ca="1" si="117"/>
        <v>26</v>
      </c>
      <c r="H258" s="85">
        <f ca="1">VLOOKUP(C258,'20-Overs'!$B$9:$Q$99,16,0)</f>
        <v>4</v>
      </c>
      <c r="J258" s="85">
        <f>COUNTA('Database - 20 Overs'!$G$3:$G$98)</f>
        <v>47</v>
      </c>
      <c r="L258" s="85">
        <f t="shared" ca="1" si="118"/>
        <v>2</v>
      </c>
    </row>
    <row r="259" spans="2:12" s="85" customFormat="1" x14ac:dyDescent="0.2">
      <c r="B259" s="90">
        <v>10</v>
      </c>
      <c r="C259" s="90" t="str">
        <f t="shared" ref="C259:D259" ca="1" si="127">G107</f>
        <v>Sherjeel</v>
      </c>
      <c r="D259" s="90">
        <f t="shared" ca="1" si="127"/>
        <v>6.5</v>
      </c>
      <c r="F259" s="90">
        <f t="shared" ca="1" si="120"/>
        <v>25</v>
      </c>
      <c r="G259">
        <f t="shared" ca="1" si="117"/>
        <v>25</v>
      </c>
      <c r="H259" s="85">
        <f ca="1">VLOOKUP(C259,'20-Overs'!$B$9:$Q$99,16,0)</f>
        <v>2</v>
      </c>
      <c r="J259" s="85">
        <f>COUNTA('Database - 20 Overs'!$G$3:$G$98)</f>
        <v>47</v>
      </c>
      <c r="L259" s="85">
        <f t="shared" ca="1" si="118"/>
        <v>1</v>
      </c>
    </row>
    <row r="260" spans="2:12" s="85" customFormat="1" x14ac:dyDescent="0.2">
      <c r="B260" s="90">
        <v>11</v>
      </c>
      <c r="C260" s="90" t="str">
        <f t="shared" ref="C260:D260" ca="1" si="128">G108</f>
        <v>Muzzamil</v>
      </c>
      <c r="D260" s="90">
        <f t="shared" ca="1" si="128"/>
        <v>6.625</v>
      </c>
      <c r="F260" s="90">
        <f t="shared" ca="1" si="120"/>
        <v>24</v>
      </c>
      <c r="G260">
        <f t="shared" ca="1" si="117"/>
        <v>24</v>
      </c>
      <c r="H260" s="85">
        <f ca="1">VLOOKUP(C260,'20-Overs'!$B$9:$Q$99,16,0)</f>
        <v>5</v>
      </c>
      <c r="J260" s="85">
        <f>COUNTA('Database - 20 Overs'!$G$3:$G$98)</f>
        <v>47</v>
      </c>
      <c r="L260" s="85">
        <f t="shared" ca="1" si="118"/>
        <v>3</v>
      </c>
    </row>
    <row r="261" spans="2:12" s="85" customFormat="1" x14ac:dyDescent="0.2">
      <c r="B261" s="90">
        <v>12</v>
      </c>
      <c r="C261" s="90" t="str">
        <f t="shared" ref="C261:D261" ca="1" si="129">G109</f>
        <v>Zain</v>
      </c>
      <c r="D261" s="90">
        <f t="shared" ca="1" si="129"/>
        <v>6.8481012658227849</v>
      </c>
      <c r="F261" s="90">
        <f t="shared" ca="1" si="120"/>
        <v>23</v>
      </c>
      <c r="G261">
        <f t="shared" ca="1" si="117"/>
        <v>23</v>
      </c>
      <c r="H261" s="85">
        <f ca="1">VLOOKUP(C261,'20-Overs'!$B$9:$Q$99,16,0)</f>
        <v>27</v>
      </c>
      <c r="J261" s="85">
        <f>COUNTA('Database - 20 Overs'!$G$3:$G$98)</f>
        <v>47</v>
      </c>
      <c r="L261" s="85">
        <f t="shared" ca="1" si="118"/>
        <v>13</v>
      </c>
    </row>
    <row r="262" spans="2:12" s="85" customFormat="1" x14ac:dyDescent="0.2">
      <c r="B262" s="90">
        <v>13</v>
      </c>
      <c r="C262" s="90" t="str">
        <f t="shared" ref="C262:D262" ca="1" si="130">G110</f>
        <v>Sufyan</v>
      </c>
      <c r="D262" s="90">
        <f t="shared" ca="1" si="130"/>
        <v>6.8530120481927703</v>
      </c>
      <c r="F262" s="90">
        <f t="shared" ca="1" si="120"/>
        <v>22</v>
      </c>
      <c r="G262">
        <f t="shared" ca="1" si="117"/>
        <v>22</v>
      </c>
      <c r="H262" s="85">
        <f ca="1">VLOOKUP(C262,'20-Overs'!$B$9:$Q$99,16,0)</f>
        <v>20</v>
      </c>
      <c r="J262" s="85">
        <f>COUNTA('Database - 20 Overs'!$G$3:$G$98)</f>
        <v>47</v>
      </c>
      <c r="L262" s="85">
        <f t="shared" ca="1" si="118"/>
        <v>9</v>
      </c>
    </row>
    <row r="263" spans="2:12" s="85" customFormat="1" x14ac:dyDescent="0.2">
      <c r="B263" s="90">
        <v>14</v>
      </c>
      <c r="C263" s="90" t="str">
        <f t="shared" ref="C263:D263" ca="1" si="131">G111</f>
        <v>Mustafa</v>
      </c>
      <c r="D263" s="90">
        <f t="shared" ca="1" si="131"/>
        <v>7</v>
      </c>
      <c r="F263" s="90">
        <f t="shared" ca="1" si="120"/>
        <v>21</v>
      </c>
      <c r="G263">
        <f t="shared" ca="1" si="117"/>
        <v>21</v>
      </c>
      <c r="H263" s="85">
        <f ca="1">VLOOKUP(C263,'20-Overs'!$B$9:$Q$99,16,0)</f>
        <v>1</v>
      </c>
      <c r="J263" s="85">
        <f>COUNTA('Database - 20 Overs'!$G$3:$G$98)</f>
        <v>47</v>
      </c>
      <c r="L263" s="85">
        <f t="shared" ca="1" si="118"/>
        <v>0</v>
      </c>
    </row>
    <row r="264" spans="2:12" s="85" customFormat="1" x14ac:dyDescent="0.2">
      <c r="B264" s="90">
        <v>15</v>
      </c>
      <c r="C264" s="90" t="str">
        <f t="shared" ref="C264:D264" ca="1" si="132">G112</f>
        <v>Huzaifa</v>
      </c>
      <c r="D264" s="90">
        <f t="shared" ca="1" si="132"/>
        <v>7.1362126245847177</v>
      </c>
      <c r="F264" s="90">
        <f t="shared" ca="1" si="120"/>
        <v>20</v>
      </c>
      <c r="G264">
        <f t="shared" ca="1" si="117"/>
        <v>20</v>
      </c>
      <c r="H264" s="85">
        <f ca="1">VLOOKUP(C264,'20-Overs'!$B$9:$Q$99,16,0)</f>
        <v>16</v>
      </c>
      <c r="J264" s="85">
        <f>COUNTA('Database - 20 Overs'!$G$3:$G$98)</f>
        <v>47</v>
      </c>
      <c r="L264" s="85">
        <f t="shared" ca="1" si="118"/>
        <v>7</v>
      </c>
    </row>
    <row r="265" spans="2:12" s="85" customFormat="1" x14ac:dyDescent="0.2">
      <c r="B265" s="90">
        <v>16</v>
      </c>
      <c r="C265" s="90" t="str">
        <f t="shared" ref="C265:D265" ca="1" si="133">G113</f>
        <v>Sumair</v>
      </c>
      <c r="D265" s="90">
        <f t="shared" ca="1" si="133"/>
        <v>7.2285714285714286</v>
      </c>
      <c r="F265" s="90">
        <f t="shared" ca="1" si="120"/>
        <v>19</v>
      </c>
      <c r="G265">
        <f t="shared" ca="1" si="117"/>
        <v>19</v>
      </c>
      <c r="H265" s="85">
        <f ca="1">VLOOKUP(C265,'20-Overs'!$B$9:$Q$99,16,0)</f>
        <v>10</v>
      </c>
      <c r="J265" s="85">
        <f>COUNTA('Database - 20 Overs'!$G$3:$G$98)</f>
        <v>47</v>
      </c>
      <c r="L265" s="85">
        <f t="shared" ca="1" si="118"/>
        <v>4</v>
      </c>
    </row>
    <row r="266" spans="2:12" s="85" customFormat="1" x14ac:dyDescent="0.2">
      <c r="B266" s="90">
        <v>17</v>
      </c>
      <c r="C266" s="90" t="str">
        <f t="shared" ref="C266:D266" ca="1" si="134">G114</f>
        <v>Numair</v>
      </c>
      <c r="D266" s="90">
        <f t="shared" ca="1" si="134"/>
        <v>7.2352941176470589</v>
      </c>
      <c r="F266" s="90">
        <f t="shared" ca="1" si="120"/>
        <v>18</v>
      </c>
      <c r="G266">
        <f t="shared" ca="1" si="117"/>
        <v>18</v>
      </c>
      <c r="H266" s="85">
        <f ca="1">VLOOKUP(C266,'20-Overs'!$B$9:$Q$99,16,0)</f>
        <v>32</v>
      </c>
      <c r="J266" s="85">
        <f>COUNTA('Database - 20 Overs'!$G$3:$G$98)</f>
        <v>47</v>
      </c>
      <c r="L266" s="85">
        <f t="shared" ca="1" si="118"/>
        <v>12</v>
      </c>
    </row>
    <row r="267" spans="2:12" s="85" customFormat="1" x14ac:dyDescent="0.2">
      <c r="B267" s="90">
        <v>18</v>
      </c>
      <c r="C267" s="90" t="str">
        <f t="shared" ref="C267:D267" ca="1" si="135">G115</f>
        <v>Junaid</v>
      </c>
      <c r="D267" s="90">
        <f t="shared" ca="1" si="135"/>
        <v>7.3</v>
      </c>
      <c r="F267" s="90">
        <f t="shared" ca="1" si="120"/>
        <v>17</v>
      </c>
      <c r="G267">
        <f t="shared" ca="1" si="117"/>
        <v>17</v>
      </c>
      <c r="H267" s="85">
        <f ca="1">VLOOKUP(C267,'20-Overs'!$B$9:$Q$99,16,0)</f>
        <v>4</v>
      </c>
      <c r="J267" s="85">
        <f>COUNTA('Database - 20 Overs'!$G$3:$G$98)</f>
        <v>47</v>
      </c>
      <c r="L267" s="85">
        <f t="shared" ca="1" si="118"/>
        <v>1</v>
      </c>
    </row>
    <row r="268" spans="2:12" s="85" customFormat="1" x14ac:dyDescent="0.2">
      <c r="B268" s="90">
        <v>19</v>
      </c>
      <c r="C268" s="90" t="str">
        <f t="shared" ref="C268:D268" ca="1" si="136">G116</f>
        <v>Nehal</v>
      </c>
      <c r="D268" s="90">
        <f t="shared" ca="1" si="136"/>
        <v>7.4528301886792452</v>
      </c>
      <c r="F268" s="90">
        <f t="shared" ca="1" si="120"/>
        <v>16</v>
      </c>
      <c r="G268">
        <f t="shared" ca="1" si="117"/>
        <v>16</v>
      </c>
      <c r="H268" s="85">
        <f ca="1">VLOOKUP(C268,'20-Overs'!$B$9:$Q$99,16,0)</f>
        <v>38</v>
      </c>
      <c r="J268" s="85">
        <f>COUNTA('Database - 20 Overs'!$G$3:$G$98)</f>
        <v>47</v>
      </c>
      <c r="L268" s="85">
        <f t="shared" ca="1" si="118"/>
        <v>13</v>
      </c>
    </row>
    <row r="269" spans="2:12" s="85" customFormat="1" x14ac:dyDescent="0.2">
      <c r="B269" s="90">
        <v>20</v>
      </c>
      <c r="C269" s="90" t="str">
        <f t="shared" ref="C269:D269" ca="1" si="137">G117</f>
        <v>Asif</v>
      </c>
      <c r="D269" s="90">
        <f t="shared" ca="1" si="137"/>
        <v>7.7391304347826084</v>
      </c>
      <c r="F269" s="90">
        <f t="shared" ca="1" si="120"/>
        <v>15</v>
      </c>
      <c r="G269">
        <f t="shared" ca="1" si="117"/>
        <v>15</v>
      </c>
      <c r="H269" s="85">
        <f ca="1">VLOOKUP(C269,'20-Overs'!$B$9:$Q$99,16,0)</f>
        <v>15</v>
      </c>
      <c r="J269" s="85">
        <f>COUNTA('Database - 20 Overs'!$G$3:$G$98)</f>
        <v>47</v>
      </c>
      <c r="L269" s="85">
        <f t="shared" ca="1" si="118"/>
        <v>5</v>
      </c>
    </row>
    <row r="270" spans="2:12" s="85" customFormat="1" x14ac:dyDescent="0.2">
      <c r="B270" s="90">
        <v>21</v>
      </c>
      <c r="C270" s="90" t="str">
        <f t="shared" ref="C270:D270" ca="1" si="138">G118</f>
        <v>Rehman</v>
      </c>
      <c r="D270" s="90">
        <f t="shared" ca="1" si="138"/>
        <v>8.0960264900662242</v>
      </c>
      <c r="F270" s="90">
        <f t="shared" ca="1" si="120"/>
        <v>14</v>
      </c>
      <c r="G270">
        <f t="shared" ca="1" si="117"/>
        <v>14</v>
      </c>
      <c r="H270" s="85">
        <f ca="1">VLOOKUP(C270,'20-Overs'!$B$9:$Q$99,16,0)</f>
        <v>39</v>
      </c>
      <c r="J270" s="85">
        <f>COUNTA('Database - 20 Overs'!$G$3:$G$98)</f>
        <v>47</v>
      </c>
      <c r="L270" s="85">
        <f t="shared" ca="1" si="118"/>
        <v>12</v>
      </c>
    </row>
    <row r="271" spans="2:12" s="85" customFormat="1" x14ac:dyDescent="0.2">
      <c r="B271" s="90">
        <v>22</v>
      </c>
      <c r="C271" s="90" t="str">
        <f t="shared" ref="C271:D271" ca="1" si="139">G119</f>
        <v>Abdal</v>
      </c>
      <c r="D271" s="90">
        <f t="shared" ca="1" si="139"/>
        <v>8.3333333333333339</v>
      </c>
      <c r="F271" s="90">
        <f t="shared" ca="1" si="120"/>
        <v>13</v>
      </c>
      <c r="G271">
        <f t="shared" ca="1" si="117"/>
        <v>13</v>
      </c>
      <c r="H271" s="85">
        <f ca="1">VLOOKUP(C271,'20-Overs'!$B$9:$Q$99,16,0)</f>
        <v>2</v>
      </c>
      <c r="J271" s="85">
        <f>COUNTA('Database - 20 Overs'!$G$3:$G$98)</f>
        <v>47</v>
      </c>
      <c r="L271" s="85">
        <f t="shared" ca="1" si="118"/>
        <v>1</v>
      </c>
    </row>
    <row r="272" spans="2:12" s="85" customFormat="1" x14ac:dyDescent="0.2">
      <c r="B272" s="90">
        <v>23</v>
      </c>
      <c r="C272" s="90" t="str">
        <f t="shared" ref="C272:D272" ca="1" si="140">G120</f>
        <v>Imran</v>
      </c>
      <c r="D272" s="90">
        <f t="shared" ca="1" si="140"/>
        <v>8.4977375565610878</v>
      </c>
      <c r="F272" s="90">
        <f t="shared" ca="1" si="120"/>
        <v>12</v>
      </c>
      <c r="G272">
        <f t="shared" ca="1" si="117"/>
        <v>12</v>
      </c>
      <c r="H272" s="85">
        <f ca="1">VLOOKUP(C272,'20-Overs'!$B$9:$Q$99,16,0)</f>
        <v>12</v>
      </c>
      <c r="J272" s="85">
        <f>COUNTA('Database - 20 Overs'!$G$3:$G$98)</f>
        <v>47</v>
      </c>
      <c r="L272" s="85">
        <f t="shared" ca="1" si="118"/>
        <v>3</v>
      </c>
    </row>
    <row r="273" spans="2:12" s="85" customFormat="1" x14ac:dyDescent="0.2">
      <c r="B273" s="90">
        <v>24</v>
      </c>
      <c r="C273" s="90" t="str">
        <f t="shared" ref="C273:D273" ca="1" si="141">G121</f>
        <v>M. Patel</v>
      </c>
      <c r="D273" s="90">
        <f t="shared" ca="1" si="141"/>
        <v>9.125</v>
      </c>
      <c r="F273" s="90">
        <f t="shared" ca="1" si="120"/>
        <v>11</v>
      </c>
      <c r="G273">
        <f t="shared" ca="1" si="117"/>
        <v>11</v>
      </c>
      <c r="H273" s="85">
        <f ca="1">VLOOKUP(C273,'20-Overs'!$B$9:$Q$99,16,0)</f>
        <v>8</v>
      </c>
      <c r="J273" s="85">
        <f>COUNTA('Database - 20 Overs'!$G$3:$G$98)</f>
        <v>47</v>
      </c>
      <c r="L273" s="85">
        <f t="shared" ca="1" si="118"/>
        <v>2</v>
      </c>
    </row>
    <row r="274" spans="2:12" s="85" customFormat="1" x14ac:dyDescent="0.2">
      <c r="B274" s="90">
        <v>25</v>
      </c>
      <c r="C274" s="90" t="str">
        <f t="shared" ref="C274:D274" ca="1" si="142">G122</f>
        <v>Talha</v>
      </c>
      <c r="D274" s="90">
        <f t="shared" ca="1" si="142"/>
        <v>9.3333333333333339</v>
      </c>
      <c r="F274" s="90">
        <f t="shared" ca="1" si="120"/>
        <v>10</v>
      </c>
      <c r="G274">
        <f t="shared" ca="1" si="117"/>
        <v>10</v>
      </c>
      <c r="H274" s="85">
        <f ca="1">VLOOKUP(C274,'20-Overs'!$B$9:$Q$99,16,0)</f>
        <v>2</v>
      </c>
      <c r="J274" s="85">
        <f>COUNTA('Database - 20 Overs'!$G$3:$G$98)</f>
        <v>47</v>
      </c>
      <c r="L274" s="85">
        <f t="shared" ca="1" si="118"/>
        <v>0</v>
      </c>
    </row>
    <row r="275" spans="2:12" s="85" customFormat="1" x14ac:dyDescent="0.2">
      <c r="B275" s="90">
        <v>26</v>
      </c>
      <c r="C275" s="90" t="str">
        <f t="shared" ref="C275:D275" ca="1" si="143">G123</f>
        <v>M.Bilal Shaikh</v>
      </c>
      <c r="D275" s="90">
        <f t="shared" ca="1" si="143"/>
        <v>9.9886363636363633</v>
      </c>
      <c r="F275" s="90">
        <f t="shared" ca="1" si="120"/>
        <v>9</v>
      </c>
      <c r="G275">
        <f t="shared" ca="1" si="117"/>
        <v>9</v>
      </c>
      <c r="H275" s="85">
        <f ca="1">VLOOKUP(C275,'20-Overs'!$B$9:$Q$99,16,0)</f>
        <v>27</v>
      </c>
      <c r="J275" s="85">
        <f>COUNTA('Database - 20 Overs'!$G$3:$G$98)</f>
        <v>47</v>
      </c>
      <c r="L275" s="85">
        <f t="shared" ca="1" si="118"/>
        <v>5</v>
      </c>
    </row>
    <row r="276" spans="2:12" s="85" customFormat="1" x14ac:dyDescent="0.2">
      <c r="B276" s="90">
        <v>27</v>
      </c>
      <c r="C276" s="90" t="str">
        <f t="shared" ref="C276:D276" ca="1" si="144">G124</f>
        <v>Danish</v>
      </c>
      <c r="D276" s="90">
        <f t="shared" ca="1" si="144"/>
        <v>10.4</v>
      </c>
      <c r="F276" s="90">
        <f t="shared" ca="1" si="120"/>
        <v>8</v>
      </c>
      <c r="G276">
        <f t="shared" ca="1" si="117"/>
        <v>8</v>
      </c>
      <c r="H276" s="85">
        <f ca="1">VLOOKUP(C276,'20-Overs'!$B$9:$Q$99,16,0)</f>
        <v>3</v>
      </c>
      <c r="J276" s="85">
        <f>COUNTA('Database - 20 Overs'!$G$3:$G$98)</f>
        <v>47</v>
      </c>
      <c r="L276" s="85">
        <f t="shared" ca="1" si="118"/>
        <v>1</v>
      </c>
    </row>
    <row r="277" spans="2:12" s="85" customFormat="1" x14ac:dyDescent="0.2">
      <c r="B277" s="90">
        <v>28</v>
      </c>
      <c r="C277" s="90" t="str">
        <f t="shared" ref="C277:D277" ca="1" si="145">G125</f>
        <v>Bilal Mulla</v>
      </c>
      <c r="D277" s="90">
        <f t="shared" ca="1" si="145"/>
        <v>10.571428571428571</v>
      </c>
      <c r="F277" s="90">
        <f t="shared" ca="1" si="120"/>
        <v>7</v>
      </c>
      <c r="G277">
        <f t="shared" ca="1" si="117"/>
        <v>7</v>
      </c>
      <c r="H277" s="85">
        <f ca="1">VLOOKUP(C277,'20-Overs'!$B$9:$Q$99,16,0)</f>
        <v>4</v>
      </c>
      <c r="J277" s="85">
        <f>COUNTA('Database - 20 Overs'!$G$3:$G$98)</f>
        <v>47</v>
      </c>
      <c r="L277" s="85">
        <f t="shared" ca="1" si="118"/>
        <v>1</v>
      </c>
    </row>
    <row r="278" spans="2:12" s="85" customFormat="1" x14ac:dyDescent="0.2">
      <c r="B278" s="90">
        <v>29</v>
      </c>
      <c r="C278" s="90" t="str">
        <f t="shared" ref="C278:D278" ca="1" si="146">G126</f>
        <v>Shahmeer</v>
      </c>
      <c r="D278" s="90">
        <f t="shared" ca="1" si="146"/>
        <v>12</v>
      </c>
      <c r="F278" s="90">
        <f t="shared" ca="1" si="120"/>
        <v>6</v>
      </c>
      <c r="G278">
        <f t="shared" ca="1" si="117"/>
        <v>6</v>
      </c>
      <c r="H278" s="85">
        <f ca="1">VLOOKUP(C278,'20-Overs'!$B$9:$Q$99,16,0)</f>
        <v>1</v>
      </c>
      <c r="J278" s="85">
        <f>COUNTA('Database - 20 Overs'!$G$3:$G$98)</f>
        <v>47</v>
      </c>
      <c r="L278" s="85">
        <f t="shared" ca="1" si="118"/>
        <v>0</v>
      </c>
    </row>
    <row r="279" spans="2:12" s="85" customFormat="1" x14ac:dyDescent="0.2">
      <c r="B279" s="90">
        <v>30</v>
      </c>
      <c r="C279" s="90" t="str">
        <f t="shared" ref="C279:D279" ca="1" si="147">G127</f>
        <v>Noman</v>
      </c>
      <c r="D279" s="90">
        <f t="shared" ca="1" si="147"/>
        <v>12</v>
      </c>
      <c r="F279" s="90">
        <f t="shared" ca="1" si="120"/>
        <v>5</v>
      </c>
      <c r="G279">
        <f t="shared" ca="1" si="117"/>
        <v>6</v>
      </c>
      <c r="H279" s="85">
        <f ca="1">VLOOKUP(C279,'20-Overs'!$B$9:$Q$99,16,0)</f>
        <v>1</v>
      </c>
      <c r="J279" s="85">
        <f>COUNTA('Database - 20 Overs'!$G$3:$G$98)</f>
        <v>47</v>
      </c>
      <c r="L279" s="85">
        <f t="shared" ca="1" si="118"/>
        <v>0</v>
      </c>
    </row>
    <row r="280" spans="2:12" s="85" customFormat="1" x14ac:dyDescent="0.2">
      <c r="B280" s="90">
        <v>31</v>
      </c>
      <c r="C280" s="90" t="str">
        <f t="shared" ref="C280:D280" ca="1" si="148">G128</f>
        <v/>
      </c>
      <c r="D280" s="90" t="str">
        <f t="shared" ca="1" si="148"/>
        <v/>
      </c>
      <c r="F280" s="90">
        <f t="shared" ca="1" si="120"/>
        <v>4</v>
      </c>
      <c r="G280">
        <f t="shared" ca="1" si="117"/>
        <v>4</v>
      </c>
      <c r="H280" s="85" t="e">
        <f ca="1">VLOOKUP(C280,'20-Overs'!$B$9:$Q$99,16,0)</f>
        <v>#N/A</v>
      </c>
      <c r="J280" s="85">
        <f>COUNTA('Database - 20 Overs'!$G$3:$G$98)</f>
        <v>47</v>
      </c>
      <c r="L280" s="85" t="e">
        <f t="shared" ca="1" si="118"/>
        <v>#N/A</v>
      </c>
    </row>
    <row r="281" spans="2:12" s="85" customFormat="1" x14ac:dyDescent="0.2">
      <c r="B281" s="90">
        <v>32</v>
      </c>
      <c r="C281" s="90">
        <f t="shared" ref="C281:D281" si="149">G129</f>
        <v>0</v>
      </c>
      <c r="D281" s="90">
        <f t="shared" si="149"/>
        <v>0</v>
      </c>
      <c r="F281" s="90">
        <f t="shared" ca="1" si="120"/>
        <v>3</v>
      </c>
      <c r="G281">
        <f t="shared" ca="1" si="117"/>
        <v>3</v>
      </c>
      <c r="H281" s="85" t="e">
        <f>VLOOKUP(C281,'20-Overs'!$B$9:$Q$99,16,0)</f>
        <v>#N/A</v>
      </c>
      <c r="J281" s="85">
        <f>COUNTA('Database - 20 Overs'!$G$3:$G$98)</f>
        <v>47</v>
      </c>
      <c r="L281" s="85" t="e">
        <f t="shared" ca="1" si="118"/>
        <v>#N/A</v>
      </c>
    </row>
    <row r="282" spans="2:12" s="85" customFormat="1" x14ac:dyDescent="0.2">
      <c r="B282" s="90">
        <v>33</v>
      </c>
      <c r="C282" s="90">
        <f t="shared" ref="C282:D282" si="150">G130</f>
        <v>0</v>
      </c>
      <c r="D282" s="90">
        <f t="shared" si="150"/>
        <v>0</v>
      </c>
      <c r="F282" s="90">
        <f t="shared" ca="1" si="120"/>
        <v>2</v>
      </c>
      <c r="G282">
        <f t="shared" ca="1" si="117"/>
        <v>3</v>
      </c>
      <c r="H282" s="85" t="e">
        <f>VLOOKUP(C282,'20-Overs'!$B$9:$Q$99,16,0)</f>
        <v>#N/A</v>
      </c>
      <c r="J282" s="85">
        <f>COUNTA('Database - 20 Overs'!$G$3:$G$98)</f>
        <v>47</v>
      </c>
      <c r="L282" s="85" t="e">
        <f t="shared" ca="1" si="118"/>
        <v>#N/A</v>
      </c>
    </row>
    <row r="283" spans="2:12" s="85" customFormat="1" x14ac:dyDescent="0.2">
      <c r="B283" s="90">
        <v>34</v>
      </c>
      <c r="C283" s="90">
        <f t="shared" ref="C283:D283" si="151">G131</f>
        <v>0</v>
      </c>
      <c r="D283" s="90">
        <f t="shared" si="151"/>
        <v>0</v>
      </c>
      <c r="F283" s="90">
        <f t="shared" ca="1" si="120"/>
        <v>1</v>
      </c>
      <c r="G283">
        <f t="shared" ca="1" si="117"/>
        <v>3</v>
      </c>
      <c r="H283" s="85" t="e">
        <f>VLOOKUP(C283,'20-Overs'!$B$9:$Q$99,16,0)</f>
        <v>#N/A</v>
      </c>
      <c r="J283" s="85">
        <f>COUNTA('Database - 20 Overs'!$G$3:$G$98)</f>
        <v>47</v>
      </c>
      <c r="L283" s="85" t="e">
        <f t="shared" ca="1" si="118"/>
        <v>#N/A</v>
      </c>
    </row>
    <row r="284" spans="2:12" s="85" customFormat="1" x14ac:dyDescent="0.2">
      <c r="B284" s="90"/>
      <c r="C284" s="90"/>
      <c r="D284" s="90"/>
      <c r="G284"/>
    </row>
    <row r="285" spans="2:12" s="85" customFormat="1" x14ac:dyDescent="0.2">
      <c r="B285" s="90"/>
      <c r="C285" s="90"/>
      <c r="D285" s="90"/>
      <c r="G285"/>
    </row>
    <row r="286" spans="2:12" s="85" customFormat="1" x14ac:dyDescent="0.2">
      <c r="B286" s="90"/>
      <c r="C286" s="90"/>
      <c r="D286" s="90"/>
      <c r="G286"/>
    </row>
    <row r="287" spans="2:12" s="85" customFormat="1" ht="24.75" x14ac:dyDescent="0.2">
      <c r="B287" s="171" t="s">
        <v>6</v>
      </c>
      <c r="C287" s="171"/>
      <c r="D287" s="171"/>
      <c r="G287"/>
    </row>
    <row r="288" spans="2:12" s="85" customFormat="1" x14ac:dyDescent="0.2">
      <c r="B288" s="92" t="s">
        <v>11</v>
      </c>
      <c r="C288" s="92" t="s">
        <v>148</v>
      </c>
      <c r="D288" s="92" t="s">
        <v>162</v>
      </c>
      <c r="E288" s="92"/>
      <c r="F288" s="92" t="s">
        <v>163</v>
      </c>
      <c r="G288" s="92" t="s">
        <v>164</v>
      </c>
      <c r="H288" s="92" t="s">
        <v>171</v>
      </c>
      <c r="I288"/>
      <c r="J288" s="92" t="s">
        <v>167</v>
      </c>
      <c r="K288"/>
      <c r="L288" s="92" t="s">
        <v>165</v>
      </c>
    </row>
    <row r="289" spans="2:12" s="85" customFormat="1" x14ac:dyDescent="0.2">
      <c r="B289" s="90">
        <f t="shared" ref="B289" ca="1" si="152">J57</f>
        <v>1</v>
      </c>
      <c r="C289" s="90" t="str">
        <f t="shared" ref="C289:C322" ca="1" si="153">K57</f>
        <v>Emaaz</v>
      </c>
      <c r="D289" s="90">
        <f t="shared" ref="D289:D322" ca="1" si="154">L57</f>
        <v>5</v>
      </c>
      <c r="F289" s="90">
        <f ca="1">MAX(B289:B322)</f>
        <v>34</v>
      </c>
      <c r="G289">
        <f t="shared" ref="G289:G322" ca="1" si="155">IF(D289=D288,G288,F289)</f>
        <v>34</v>
      </c>
      <c r="H289" s="85">
        <f ca="1">VLOOKUP(C289,'20-Overs'!$B$9:$Q$99,16,0)</f>
        <v>1</v>
      </c>
      <c r="J289" s="85">
        <f>COUNTA('Database - 20 Overs'!$G$3:$G$98)</f>
        <v>47</v>
      </c>
      <c r="L289" s="85">
        <f ca="1">ROUND(G289*H289/J289,0)</f>
        <v>1</v>
      </c>
    </row>
    <row r="290" spans="2:12" s="85" customFormat="1" x14ac:dyDescent="0.2">
      <c r="B290" s="90">
        <f t="shared" ref="B290:B322" ca="1" si="156">B289+1</f>
        <v>2</v>
      </c>
      <c r="C290" s="90" t="str">
        <f t="shared" ca="1" si="153"/>
        <v>Hassaan</v>
      </c>
      <c r="D290" s="90">
        <f t="shared" ca="1" si="154"/>
        <v>6</v>
      </c>
      <c r="F290" s="90">
        <f t="shared" ref="F290:F322" ca="1" si="157">F289-1</f>
        <v>33</v>
      </c>
      <c r="G290">
        <f t="shared" ca="1" si="155"/>
        <v>33</v>
      </c>
      <c r="H290" s="85">
        <f ca="1">VLOOKUP(C290,'20-Overs'!$B$9:$Q$99,16,0)</f>
        <v>2</v>
      </c>
      <c r="J290" s="85">
        <f>COUNTA('Database - 20 Overs'!$G$3:$G$98)</f>
        <v>47</v>
      </c>
      <c r="L290" s="85">
        <f t="shared" ref="L290:L322" ca="1" si="158">ROUND(G290*H290/J290,0)</f>
        <v>1</v>
      </c>
    </row>
    <row r="291" spans="2:12" s="85" customFormat="1" x14ac:dyDescent="0.2">
      <c r="B291" s="90">
        <f t="shared" ca="1" si="156"/>
        <v>3</v>
      </c>
      <c r="C291" s="90" t="str">
        <f t="shared" ca="1" si="153"/>
        <v>Taak</v>
      </c>
      <c r="D291" s="90">
        <f t="shared" ca="1" si="154"/>
        <v>6</v>
      </c>
      <c r="F291" s="90">
        <f t="shared" ca="1" si="157"/>
        <v>32</v>
      </c>
      <c r="G291">
        <f t="shared" ca="1" si="155"/>
        <v>33</v>
      </c>
      <c r="H291" s="85">
        <f ca="1">VLOOKUP(C291,'20-Overs'!$B$9:$Q$99,16,0)</f>
        <v>1</v>
      </c>
      <c r="J291" s="85">
        <f>COUNTA('Database - 20 Overs'!$G$3:$G$98)</f>
        <v>47</v>
      </c>
      <c r="L291" s="85">
        <f t="shared" ca="1" si="158"/>
        <v>1</v>
      </c>
    </row>
    <row r="292" spans="2:12" s="85" customFormat="1" x14ac:dyDescent="0.2">
      <c r="B292" s="90">
        <f t="shared" ca="1" si="156"/>
        <v>4</v>
      </c>
      <c r="C292" s="90" t="str">
        <f t="shared" ca="1" si="153"/>
        <v>Majid</v>
      </c>
      <c r="D292" s="90">
        <f t="shared" ca="1" si="154"/>
        <v>7</v>
      </c>
      <c r="F292" s="90">
        <f t="shared" ca="1" si="157"/>
        <v>31</v>
      </c>
      <c r="G292">
        <f t="shared" ca="1" si="155"/>
        <v>31</v>
      </c>
      <c r="H292" s="85">
        <f ca="1">VLOOKUP(C292,'20-Overs'!$B$9:$Q$99,16,0)</f>
        <v>3</v>
      </c>
      <c r="J292" s="85">
        <f>COUNTA('Database - 20 Overs'!$G$3:$G$98)</f>
        <v>47</v>
      </c>
      <c r="L292" s="85">
        <f t="shared" ca="1" si="158"/>
        <v>2</v>
      </c>
    </row>
    <row r="293" spans="2:12" s="85" customFormat="1" x14ac:dyDescent="0.2">
      <c r="B293" s="90">
        <f t="shared" ca="1" si="156"/>
        <v>5</v>
      </c>
      <c r="C293" s="90" t="str">
        <f t="shared" ca="1" si="153"/>
        <v>Adnan Ali</v>
      </c>
      <c r="D293" s="90">
        <f t="shared" ca="1" si="154"/>
        <v>7.666666666666667</v>
      </c>
      <c r="F293" s="90">
        <f t="shared" ca="1" si="157"/>
        <v>30</v>
      </c>
      <c r="G293">
        <f t="shared" ca="1" si="155"/>
        <v>30</v>
      </c>
      <c r="H293" s="85">
        <f ca="1">VLOOKUP(C293,'20-Overs'!$B$9:$Q$99,16,0)</f>
        <v>1</v>
      </c>
      <c r="J293" s="85">
        <f>COUNTA('Database - 20 Overs'!$G$3:$G$98)</f>
        <v>47</v>
      </c>
      <c r="L293" s="85">
        <f t="shared" ca="1" si="158"/>
        <v>1</v>
      </c>
    </row>
    <row r="294" spans="2:12" s="85" customFormat="1" x14ac:dyDescent="0.2">
      <c r="B294" s="90">
        <f t="shared" ca="1" si="156"/>
        <v>6</v>
      </c>
      <c r="C294" s="90" t="str">
        <f t="shared" ca="1" si="153"/>
        <v>Abdal</v>
      </c>
      <c r="D294" s="90">
        <f t="shared" ca="1" si="154"/>
        <v>8.3333333333333339</v>
      </c>
      <c r="F294" s="90">
        <f t="shared" ca="1" si="157"/>
        <v>29</v>
      </c>
      <c r="G294">
        <f t="shared" ca="1" si="155"/>
        <v>29</v>
      </c>
      <c r="H294" s="85">
        <f ca="1">VLOOKUP(C294,'20-Overs'!$B$9:$Q$99,16,0)</f>
        <v>2</v>
      </c>
      <c r="J294" s="85">
        <f>COUNTA('Database - 20 Overs'!$G$3:$G$98)</f>
        <v>47</v>
      </c>
      <c r="L294" s="85">
        <f t="shared" ca="1" si="158"/>
        <v>1</v>
      </c>
    </row>
    <row r="295" spans="2:12" s="85" customFormat="1" x14ac:dyDescent="0.2">
      <c r="B295" s="90">
        <f t="shared" ca="1" si="156"/>
        <v>7</v>
      </c>
      <c r="C295" s="90" t="str">
        <f t="shared" ca="1" si="153"/>
        <v>Ahmed</v>
      </c>
      <c r="D295" s="90">
        <f t="shared" ca="1" si="154"/>
        <v>15</v>
      </c>
      <c r="F295" s="90">
        <f t="shared" ca="1" si="157"/>
        <v>28</v>
      </c>
      <c r="G295">
        <f t="shared" ca="1" si="155"/>
        <v>28</v>
      </c>
      <c r="H295" s="85">
        <f ca="1">VLOOKUP(C295,'20-Overs'!$B$9:$Q$99,16,0)</f>
        <v>4</v>
      </c>
      <c r="J295" s="85">
        <f>COUNTA('Database - 20 Overs'!$G$3:$G$98)</f>
        <v>47</v>
      </c>
      <c r="L295" s="85">
        <f t="shared" ca="1" si="158"/>
        <v>2</v>
      </c>
    </row>
    <row r="296" spans="2:12" s="85" customFormat="1" x14ac:dyDescent="0.2">
      <c r="B296" s="90">
        <f t="shared" ca="1" si="156"/>
        <v>8</v>
      </c>
      <c r="C296" s="90" t="str">
        <f t="shared" ca="1" si="153"/>
        <v>Farooq</v>
      </c>
      <c r="D296" s="90">
        <f t="shared" ca="1" si="154"/>
        <v>15</v>
      </c>
      <c r="F296" s="90">
        <f t="shared" ca="1" si="157"/>
        <v>27</v>
      </c>
      <c r="G296">
        <f t="shared" ca="1" si="155"/>
        <v>28</v>
      </c>
      <c r="H296" s="85">
        <f ca="1">VLOOKUP(C296,'20-Overs'!$B$9:$Q$99,16,0)</f>
        <v>2</v>
      </c>
      <c r="J296" s="85">
        <f>COUNTA('Database - 20 Overs'!$G$3:$G$98)</f>
        <v>47</v>
      </c>
      <c r="L296" s="85">
        <f t="shared" ca="1" si="158"/>
        <v>1</v>
      </c>
    </row>
    <row r="297" spans="2:12" s="85" customFormat="1" x14ac:dyDescent="0.2">
      <c r="B297" s="90">
        <f t="shared" ca="1" si="156"/>
        <v>9</v>
      </c>
      <c r="C297" s="90" t="str">
        <f t="shared" ca="1" si="153"/>
        <v>Numair</v>
      </c>
      <c r="D297" s="90">
        <f t="shared" ca="1" si="154"/>
        <v>16.820512820512821</v>
      </c>
      <c r="F297" s="90">
        <f t="shared" ca="1" si="157"/>
        <v>26</v>
      </c>
      <c r="G297">
        <f t="shared" ca="1" si="155"/>
        <v>26</v>
      </c>
      <c r="H297" s="85">
        <f ca="1">VLOOKUP(C297,'20-Overs'!$B$9:$Q$99,16,0)</f>
        <v>32</v>
      </c>
      <c r="J297" s="85">
        <f>COUNTA('Database - 20 Overs'!$G$3:$G$98)</f>
        <v>47</v>
      </c>
      <c r="L297" s="85">
        <f t="shared" ca="1" si="158"/>
        <v>18</v>
      </c>
    </row>
    <row r="298" spans="2:12" s="85" customFormat="1" x14ac:dyDescent="0.2">
      <c r="B298" s="90">
        <f t="shared" ca="1" si="156"/>
        <v>10</v>
      </c>
      <c r="C298" s="90" t="str">
        <f t="shared" ca="1" si="153"/>
        <v>Zain</v>
      </c>
      <c r="D298" s="90">
        <f t="shared" ca="1" si="154"/>
        <v>16.90625</v>
      </c>
      <c r="F298" s="90">
        <f t="shared" ca="1" si="157"/>
        <v>25</v>
      </c>
      <c r="G298">
        <f t="shared" ca="1" si="155"/>
        <v>25</v>
      </c>
      <c r="H298" s="85">
        <f ca="1">VLOOKUP(C298,'20-Overs'!$B$9:$Q$99,16,0)</f>
        <v>27</v>
      </c>
      <c r="J298" s="85">
        <f>COUNTA('Database - 20 Overs'!$G$3:$G$98)</f>
        <v>47</v>
      </c>
      <c r="L298" s="85">
        <f t="shared" ca="1" si="158"/>
        <v>14</v>
      </c>
    </row>
    <row r="299" spans="2:12" s="85" customFormat="1" x14ac:dyDescent="0.2">
      <c r="B299" s="90">
        <f t="shared" ca="1" si="156"/>
        <v>11</v>
      </c>
      <c r="C299" s="90" t="str">
        <f t="shared" ca="1" si="153"/>
        <v>Imran</v>
      </c>
      <c r="D299" s="90">
        <f t="shared" ca="1" si="154"/>
        <v>20.866666666666667</v>
      </c>
      <c r="F299" s="90">
        <f t="shared" ca="1" si="157"/>
        <v>24</v>
      </c>
      <c r="G299">
        <f t="shared" ca="1" si="155"/>
        <v>24</v>
      </c>
      <c r="H299" s="85">
        <f ca="1">VLOOKUP(C299,'20-Overs'!$B$9:$Q$99,16,0)</f>
        <v>12</v>
      </c>
      <c r="J299" s="85">
        <f>COUNTA('Database - 20 Overs'!$G$3:$G$98)</f>
        <v>47</v>
      </c>
      <c r="L299" s="85">
        <f t="shared" ca="1" si="158"/>
        <v>6</v>
      </c>
    </row>
    <row r="300" spans="2:12" s="85" customFormat="1" x14ac:dyDescent="0.2">
      <c r="B300" s="90">
        <f t="shared" ca="1" si="156"/>
        <v>12</v>
      </c>
      <c r="C300" s="90" t="str">
        <f t="shared" ca="1" si="153"/>
        <v>Huzaifa</v>
      </c>
      <c r="D300" s="90">
        <f t="shared" ca="1" si="154"/>
        <v>21.058823529411764</v>
      </c>
      <c r="F300" s="90">
        <f t="shared" ca="1" si="157"/>
        <v>23</v>
      </c>
      <c r="G300">
        <f t="shared" ca="1" si="155"/>
        <v>23</v>
      </c>
      <c r="H300" s="85">
        <f ca="1">VLOOKUP(C300,'20-Overs'!$B$9:$Q$99,16,0)</f>
        <v>16</v>
      </c>
      <c r="J300" s="85">
        <f>COUNTA('Database - 20 Overs'!$G$3:$G$98)</f>
        <v>47</v>
      </c>
      <c r="L300" s="85">
        <f t="shared" ca="1" si="158"/>
        <v>8</v>
      </c>
    </row>
    <row r="301" spans="2:12" s="85" customFormat="1" x14ac:dyDescent="0.2">
      <c r="B301" s="90">
        <f t="shared" ca="1" si="156"/>
        <v>13</v>
      </c>
      <c r="C301" s="90" t="str">
        <f t="shared" ca="1" si="153"/>
        <v>Rehman</v>
      </c>
      <c r="D301" s="90">
        <f t="shared" ca="1" si="154"/>
        <v>21.44736842105263</v>
      </c>
      <c r="F301" s="90">
        <f t="shared" ca="1" si="157"/>
        <v>22</v>
      </c>
      <c r="G301">
        <f t="shared" ca="1" si="155"/>
        <v>22</v>
      </c>
      <c r="H301" s="85">
        <f ca="1">VLOOKUP(C301,'20-Overs'!$B$9:$Q$99,16,0)</f>
        <v>39</v>
      </c>
      <c r="J301" s="85">
        <f>COUNTA('Database - 20 Overs'!$G$3:$G$98)</f>
        <v>47</v>
      </c>
      <c r="L301" s="85">
        <f t="shared" ca="1" si="158"/>
        <v>18</v>
      </c>
    </row>
    <row r="302" spans="2:12" s="85" customFormat="1" x14ac:dyDescent="0.2">
      <c r="B302" s="90">
        <f t="shared" ca="1" si="156"/>
        <v>14</v>
      </c>
      <c r="C302" s="90" t="str">
        <f t="shared" ca="1" si="153"/>
        <v>Sufyan</v>
      </c>
      <c r="D302" s="90">
        <f t="shared" ca="1" si="154"/>
        <v>21.545454545454547</v>
      </c>
      <c r="F302" s="90">
        <f t="shared" ca="1" si="157"/>
        <v>21</v>
      </c>
      <c r="G302">
        <f t="shared" ca="1" si="155"/>
        <v>21</v>
      </c>
      <c r="H302" s="85">
        <f ca="1">VLOOKUP(C302,'20-Overs'!$B$9:$Q$99,16,0)</f>
        <v>20</v>
      </c>
      <c r="J302" s="85">
        <f>COUNTA('Database - 20 Overs'!$G$3:$G$98)</f>
        <v>47</v>
      </c>
      <c r="L302" s="85">
        <f t="shared" ca="1" si="158"/>
        <v>9</v>
      </c>
    </row>
    <row r="303" spans="2:12" s="85" customFormat="1" x14ac:dyDescent="0.2">
      <c r="B303" s="90">
        <f t="shared" ca="1" si="156"/>
        <v>15</v>
      </c>
      <c r="C303" s="90" t="str">
        <f t="shared" ca="1" si="153"/>
        <v>Asif</v>
      </c>
      <c r="D303" s="90">
        <f t="shared" ca="1" si="154"/>
        <v>22.25</v>
      </c>
      <c r="F303" s="90">
        <f t="shared" ca="1" si="157"/>
        <v>20</v>
      </c>
      <c r="G303">
        <f t="shared" ca="1" si="155"/>
        <v>20</v>
      </c>
      <c r="H303" s="85">
        <f ca="1">VLOOKUP(C303,'20-Overs'!$B$9:$Q$99,16,0)</f>
        <v>15</v>
      </c>
      <c r="J303" s="85">
        <f>COUNTA('Database - 20 Overs'!$G$3:$G$98)</f>
        <v>47</v>
      </c>
      <c r="L303" s="85">
        <f t="shared" ca="1" si="158"/>
        <v>6</v>
      </c>
    </row>
    <row r="304" spans="2:12" s="85" customFormat="1" x14ac:dyDescent="0.2">
      <c r="B304" s="90">
        <f t="shared" ca="1" si="156"/>
        <v>16</v>
      </c>
      <c r="C304" s="90" t="str">
        <f t="shared" ca="1" si="153"/>
        <v>Nehal</v>
      </c>
      <c r="D304" s="90">
        <f t="shared" ca="1" si="154"/>
        <v>23.235294117647058</v>
      </c>
      <c r="F304" s="90">
        <f t="shared" ca="1" si="157"/>
        <v>19</v>
      </c>
      <c r="G304">
        <f t="shared" ca="1" si="155"/>
        <v>19</v>
      </c>
      <c r="H304" s="85">
        <f ca="1">VLOOKUP(C304,'20-Overs'!$B$9:$Q$99,16,0)</f>
        <v>38</v>
      </c>
      <c r="J304" s="85">
        <f>COUNTA('Database - 20 Overs'!$G$3:$G$98)</f>
        <v>47</v>
      </c>
      <c r="L304" s="85">
        <f t="shared" ca="1" si="158"/>
        <v>15</v>
      </c>
    </row>
    <row r="305" spans="2:12" s="85" customFormat="1" x14ac:dyDescent="0.2">
      <c r="B305" s="90">
        <f t="shared" ca="1" si="156"/>
        <v>17</v>
      </c>
      <c r="C305" s="90" t="str">
        <f t="shared" ca="1" si="153"/>
        <v>Zaem</v>
      </c>
      <c r="D305" s="90">
        <f t="shared" ca="1" si="154"/>
        <v>24.5</v>
      </c>
      <c r="F305" s="90">
        <f t="shared" ca="1" si="157"/>
        <v>18</v>
      </c>
      <c r="G305">
        <f t="shared" ca="1" si="155"/>
        <v>18</v>
      </c>
      <c r="H305" s="85">
        <f ca="1">VLOOKUP(C305,'20-Overs'!$B$9:$Q$99,16,0)</f>
        <v>10</v>
      </c>
      <c r="J305" s="85">
        <f>COUNTA('Database - 20 Overs'!$G$3:$G$98)</f>
        <v>47</v>
      </c>
      <c r="L305" s="85">
        <f t="shared" ca="1" si="158"/>
        <v>4</v>
      </c>
    </row>
    <row r="306" spans="2:12" s="85" customFormat="1" x14ac:dyDescent="0.2">
      <c r="B306" s="90">
        <f t="shared" ca="1" si="156"/>
        <v>18</v>
      </c>
      <c r="C306" s="90" t="str">
        <f t="shared" ca="1" si="153"/>
        <v>Sumair</v>
      </c>
      <c r="D306" s="90">
        <f t="shared" ca="1" si="154"/>
        <v>25.3</v>
      </c>
      <c r="F306" s="90">
        <f t="shared" ca="1" si="157"/>
        <v>17</v>
      </c>
      <c r="G306">
        <f t="shared" ca="1" si="155"/>
        <v>17</v>
      </c>
      <c r="H306" s="85">
        <f ca="1">VLOOKUP(C306,'20-Overs'!$B$9:$Q$99,16,0)</f>
        <v>10</v>
      </c>
      <c r="J306" s="85">
        <f>COUNTA('Database - 20 Overs'!$G$3:$G$98)</f>
        <v>47</v>
      </c>
      <c r="L306" s="85">
        <f t="shared" ca="1" si="158"/>
        <v>4</v>
      </c>
    </row>
    <row r="307" spans="2:12" s="85" customFormat="1" x14ac:dyDescent="0.2">
      <c r="B307" s="90">
        <f t="shared" ca="1" si="156"/>
        <v>19</v>
      </c>
      <c r="C307" s="90" t="str">
        <f t="shared" ca="1" si="153"/>
        <v>Danish</v>
      </c>
      <c r="D307" s="90">
        <f t="shared" ca="1" si="154"/>
        <v>26</v>
      </c>
      <c r="F307" s="90">
        <f t="shared" ca="1" si="157"/>
        <v>16</v>
      </c>
      <c r="G307">
        <f t="shared" ca="1" si="155"/>
        <v>16</v>
      </c>
      <c r="H307" s="85">
        <f ca="1">VLOOKUP(C307,'20-Overs'!$B$9:$Q$99,16,0)</f>
        <v>3</v>
      </c>
      <c r="J307" s="85">
        <f>COUNTA('Database - 20 Overs'!$G$3:$G$98)</f>
        <v>47</v>
      </c>
      <c r="L307" s="85">
        <f t="shared" ca="1" si="158"/>
        <v>1</v>
      </c>
    </row>
    <row r="308" spans="2:12" s="85" customFormat="1" x14ac:dyDescent="0.2">
      <c r="B308" s="90">
        <f t="shared" ca="1" si="156"/>
        <v>20</v>
      </c>
      <c r="C308" s="90" t="str">
        <f t="shared" ca="1" si="153"/>
        <v>Muzzamil</v>
      </c>
      <c r="D308" s="90">
        <f t="shared" ca="1" si="154"/>
        <v>26.5</v>
      </c>
      <c r="F308" s="90">
        <f t="shared" ca="1" si="157"/>
        <v>15</v>
      </c>
      <c r="G308">
        <f t="shared" ca="1" si="155"/>
        <v>15</v>
      </c>
      <c r="H308" s="85">
        <f ca="1">VLOOKUP(C308,'20-Overs'!$B$9:$Q$99,16,0)</f>
        <v>5</v>
      </c>
      <c r="J308" s="85">
        <f>COUNTA('Database - 20 Overs'!$G$3:$G$98)</f>
        <v>47</v>
      </c>
      <c r="L308" s="85">
        <f t="shared" ca="1" si="158"/>
        <v>2</v>
      </c>
    </row>
    <row r="309" spans="2:12" s="85" customFormat="1" x14ac:dyDescent="0.2">
      <c r="B309" s="90">
        <f t="shared" ca="1" si="156"/>
        <v>21</v>
      </c>
      <c r="C309" s="90" t="str">
        <f t="shared" ca="1" si="153"/>
        <v>Sameer</v>
      </c>
      <c r="D309" s="90">
        <f t="shared" ca="1" si="154"/>
        <v>27.5</v>
      </c>
      <c r="F309" s="90">
        <f t="shared" ca="1" si="157"/>
        <v>14</v>
      </c>
      <c r="G309">
        <f t="shared" ca="1" si="155"/>
        <v>14</v>
      </c>
      <c r="H309" s="85">
        <f ca="1">VLOOKUP(C309,'20-Overs'!$B$9:$Q$99,16,0)</f>
        <v>3</v>
      </c>
      <c r="J309" s="85">
        <f>COUNTA('Database - 20 Overs'!$G$3:$G$98)</f>
        <v>47</v>
      </c>
      <c r="L309" s="85">
        <f t="shared" ca="1" si="158"/>
        <v>1</v>
      </c>
    </row>
    <row r="310" spans="2:12" s="85" customFormat="1" x14ac:dyDescent="0.2">
      <c r="B310" s="90">
        <f t="shared" ca="1" si="156"/>
        <v>22</v>
      </c>
      <c r="C310" s="90" t="str">
        <f t="shared" ca="1" si="153"/>
        <v>Junaid</v>
      </c>
      <c r="D310" s="90">
        <f t="shared" ca="1" si="154"/>
        <v>36.5</v>
      </c>
      <c r="F310" s="90">
        <f t="shared" ca="1" si="157"/>
        <v>13</v>
      </c>
      <c r="G310">
        <f t="shared" ca="1" si="155"/>
        <v>13</v>
      </c>
      <c r="H310" s="85">
        <f ca="1">VLOOKUP(C310,'20-Overs'!$B$9:$Q$99,16,0)</f>
        <v>4</v>
      </c>
      <c r="J310" s="85">
        <f>COUNTA('Database - 20 Overs'!$G$3:$G$98)</f>
        <v>47</v>
      </c>
      <c r="L310" s="85">
        <f t="shared" ca="1" si="158"/>
        <v>1</v>
      </c>
    </row>
    <row r="311" spans="2:12" s="85" customFormat="1" x14ac:dyDescent="0.2">
      <c r="B311" s="90">
        <f t="shared" ca="1" si="156"/>
        <v>23</v>
      </c>
      <c r="C311" s="90" t="str">
        <f t="shared" ca="1" si="153"/>
        <v>M.Bilal Shaikh</v>
      </c>
      <c r="D311" s="90">
        <f t="shared" ca="1" si="154"/>
        <v>36.625</v>
      </c>
      <c r="F311" s="90">
        <f t="shared" ca="1" si="157"/>
        <v>12</v>
      </c>
      <c r="G311">
        <f t="shared" ca="1" si="155"/>
        <v>12</v>
      </c>
      <c r="H311" s="85">
        <f ca="1">VLOOKUP(C311,'20-Overs'!$B$9:$Q$99,16,0)</f>
        <v>27</v>
      </c>
      <c r="J311" s="85">
        <f>COUNTA('Database - 20 Overs'!$G$3:$G$98)</f>
        <v>47</v>
      </c>
      <c r="L311" s="85">
        <f t="shared" ca="1" si="158"/>
        <v>7</v>
      </c>
    </row>
    <row r="312" spans="2:12" s="85" customFormat="1" x14ac:dyDescent="0.2">
      <c r="B312" s="90">
        <f t="shared" ca="1" si="156"/>
        <v>24</v>
      </c>
      <c r="C312" s="90" t="str">
        <f t="shared" ca="1" si="153"/>
        <v>M. Patel</v>
      </c>
      <c r="D312" s="90">
        <f t="shared" ca="1" si="154"/>
        <v>48.666666666666664</v>
      </c>
      <c r="F312" s="90">
        <f t="shared" ca="1" si="157"/>
        <v>11</v>
      </c>
      <c r="G312">
        <f t="shared" ca="1" si="155"/>
        <v>11</v>
      </c>
      <c r="H312" s="85">
        <f ca="1">VLOOKUP(C312,'20-Overs'!$B$9:$Q$99,16,0)</f>
        <v>8</v>
      </c>
      <c r="J312" s="85">
        <f>COUNTA('Database - 20 Overs'!$G$3:$G$98)</f>
        <v>47</v>
      </c>
      <c r="L312" s="85">
        <f t="shared" ca="1" si="158"/>
        <v>2</v>
      </c>
    </row>
    <row r="313" spans="2:12" s="85" customFormat="1" x14ac:dyDescent="0.2">
      <c r="B313" s="90">
        <f t="shared" ca="1" si="156"/>
        <v>25</v>
      </c>
      <c r="C313" s="90" t="str">
        <f t="shared" ca="1" si="153"/>
        <v>Bilal Mulla</v>
      </c>
      <c r="D313" s="90">
        <f t="shared" ca="1" si="154"/>
        <v>74</v>
      </c>
      <c r="F313" s="90">
        <f t="shared" ca="1" si="157"/>
        <v>10</v>
      </c>
      <c r="G313">
        <f t="shared" ca="1" si="155"/>
        <v>10</v>
      </c>
      <c r="H313" s="85">
        <f ca="1">VLOOKUP(C313,'20-Overs'!$B$9:$Q$99,16,0)</f>
        <v>4</v>
      </c>
      <c r="J313" s="85">
        <f>COUNTA('Database - 20 Overs'!$G$3:$G$98)</f>
        <v>47</v>
      </c>
      <c r="L313" s="85">
        <f t="shared" ca="1" si="158"/>
        <v>1</v>
      </c>
    </row>
    <row r="314" spans="2:12" s="85" customFormat="1" x14ac:dyDescent="0.2">
      <c r="B314" s="90">
        <f t="shared" ca="1" si="156"/>
        <v>26</v>
      </c>
      <c r="C314" s="90" t="str">
        <f t="shared" ca="1" si="153"/>
        <v/>
      </c>
      <c r="D314" s="90" t="str">
        <f t="shared" ca="1" si="154"/>
        <v/>
      </c>
      <c r="F314" s="90">
        <f t="shared" ca="1" si="157"/>
        <v>9</v>
      </c>
      <c r="G314">
        <f t="shared" ca="1" si="155"/>
        <v>9</v>
      </c>
      <c r="H314" s="85" t="e">
        <f ca="1">VLOOKUP(C314,'20-Overs'!$B$9:$Q$99,16,0)</f>
        <v>#N/A</v>
      </c>
      <c r="J314" s="85">
        <f>COUNTA('Database - 20 Overs'!$G$3:$G$98)</f>
        <v>47</v>
      </c>
      <c r="L314" s="85" t="e">
        <f t="shared" ca="1" si="158"/>
        <v>#N/A</v>
      </c>
    </row>
    <row r="315" spans="2:12" s="85" customFormat="1" x14ac:dyDescent="0.2">
      <c r="B315" s="90">
        <f t="shared" ca="1" si="156"/>
        <v>27</v>
      </c>
      <c r="C315" s="90" t="str">
        <f t="shared" ca="1" si="153"/>
        <v/>
      </c>
      <c r="D315" s="90" t="str">
        <f t="shared" ca="1" si="154"/>
        <v/>
      </c>
      <c r="F315" s="90">
        <f t="shared" ca="1" si="157"/>
        <v>8</v>
      </c>
      <c r="G315">
        <f t="shared" ca="1" si="155"/>
        <v>9</v>
      </c>
      <c r="H315" s="85" t="e">
        <f ca="1">VLOOKUP(C315,'20-Overs'!$B$9:$Q$99,16,0)</f>
        <v>#N/A</v>
      </c>
      <c r="J315" s="85">
        <f>COUNTA('Database - 20 Overs'!$G$3:$G$98)</f>
        <v>47</v>
      </c>
      <c r="L315" s="85" t="e">
        <f t="shared" ca="1" si="158"/>
        <v>#N/A</v>
      </c>
    </row>
    <row r="316" spans="2:12" s="85" customFormat="1" x14ac:dyDescent="0.2">
      <c r="B316" s="90">
        <f t="shared" ca="1" si="156"/>
        <v>28</v>
      </c>
      <c r="C316" s="90" t="str">
        <f t="shared" ca="1" si="153"/>
        <v/>
      </c>
      <c r="D316" s="90" t="str">
        <f t="shared" ca="1" si="154"/>
        <v/>
      </c>
      <c r="F316" s="90">
        <f t="shared" ca="1" si="157"/>
        <v>7</v>
      </c>
      <c r="G316">
        <f t="shared" ca="1" si="155"/>
        <v>9</v>
      </c>
      <c r="H316" s="85" t="e">
        <f ca="1">VLOOKUP(C316,'20-Overs'!$B$9:$Q$99,16,0)</f>
        <v>#N/A</v>
      </c>
      <c r="J316" s="85">
        <f>COUNTA('Database - 20 Overs'!$G$3:$G$98)</f>
        <v>47</v>
      </c>
      <c r="L316" s="85" t="e">
        <f t="shared" ca="1" si="158"/>
        <v>#N/A</v>
      </c>
    </row>
    <row r="317" spans="2:12" s="85" customFormat="1" x14ac:dyDescent="0.2">
      <c r="B317" s="90">
        <f t="shared" ca="1" si="156"/>
        <v>29</v>
      </c>
      <c r="C317" s="90" t="str">
        <f t="shared" ca="1" si="153"/>
        <v/>
      </c>
      <c r="D317" s="90" t="str">
        <f t="shared" ca="1" si="154"/>
        <v/>
      </c>
      <c r="F317" s="90">
        <f t="shared" ca="1" si="157"/>
        <v>6</v>
      </c>
      <c r="G317">
        <f t="shared" ca="1" si="155"/>
        <v>9</v>
      </c>
      <c r="H317" s="85" t="e">
        <f ca="1">VLOOKUP(C317,'20-Overs'!$B$9:$Q$99,16,0)</f>
        <v>#N/A</v>
      </c>
      <c r="J317" s="85">
        <f>COUNTA('Database - 20 Overs'!$G$3:$G$98)</f>
        <v>47</v>
      </c>
      <c r="L317" s="85" t="e">
        <f t="shared" ca="1" si="158"/>
        <v>#N/A</v>
      </c>
    </row>
    <row r="318" spans="2:12" s="85" customFormat="1" x14ac:dyDescent="0.2">
      <c r="B318" s="90">
        <f t="shared" ca="1" si="156"/>
        <v>30</v>
      </c>
      <c r="C318" s="90" t="str">
        <f t="shared" ca="1" si="153"/>
        <v/>
      </c>
      <c r="D318" s="90" t="str">
        <f t="shared" ca="1" si="154"/>
        <v/>
      </c>
      <c r="F318" s="90">
        <f t="shared" ca="1" si="157"/>
        <v>5</v>
      </c>
      <c r="G318">
        <f t="shared" ca="1" si="155"/>
        <v>9</v>
      </c>
      <c r="H318" s="85" t="e">
        <f ca="1">VLOOKUP(C318,'20-Overs'!$B$9:$Q$99,16,0)</f>
        <v>#N/A</v>
      </c>
      <c r="J318" s="85">
        <f>COUNTA('Database - 20 Overs'!$G$3:$G$98)</f>
        <v>47</v>
      </c>
      <c r="L318" s="85" t="e">
        <f t="shared" ca="1" si="158"/>
        <v>#N/A</v>
      </c>
    </row>
    <row r="319" spans="2:12" s="85" customFormat="1" x14ac:dyDescent="0.2">
      <c r="B319" s="90">
        <f t="shared" ca="1" si="156"/>
        <v>31</v>
      </c>
      <c r="C319" s="90" t="str">
        <f t="shared" ca="1" si="153"/>
        <v/>
      </c>
      <c r="D319" s="90" t="str">
        <f t="shared" ca="1" si="154"/>
        <v/>
      </c>
      <c r="F319" s="90">
        <f t="shared" ca="1" si="157"/>
        <v>4</v>
      </c>
      <c r="G319">
        <f t="shared" ca="1" si="155"/>
        <v>9</v>
      </c>
      <c r="H319" s="85" t="e">
        <f ca="1">VLOOKUP(C319,'20-Overs'!$B$9:$Q$99,16,0)</f>
        <v>#N/A</v>
      </c>
      <c r="J319" s="85">
        <f>COUNTA('Database - 20 Overs'!$G$3:$G$98)</f>
        <v>47</v>
      </c>
      <c r="L319" s="85" t="e">
        <f t="shared" ca="1" si="158"/>
        <v>#N/A</v>
      </c>
    </row>
    <row r="320" spans="2:12" s="85" customFormat="1" x14ac:dyDescent="0.2">
      <c r="B320" s="90">
        <f t="shared" ca="1" si="156"/>
        <v>32</v>
      </c>
      <c r="C320" s="90" t="str">
        <f t="shared" ca="1" si="153"/>
        <v/>
      </c>
      <c r="D320" s="90" t="str">
        <f t="shared" ca="1" si="154"/>
        <v/>
      </c>
      <c r="F320" s="90">
        <f t="shared" ca="1" si="157"/>
        <v>3</v>
      </c>
      <c r="G320">
        <f t="shared" ca="1" si="155"/>
        <v>9</v>
      </c>
      <c r="H320" s="85" t="e">
        <f ca="1">VLOOKUP(C320,'20-Overs'!$B$9:$Q$99,16,0)</f>
        <v>#N/A</v>
      </c>
      <c r="J320" s="85">
        <f>COUNTA('Database - 20 Overs'!$G$3:$G$98)</f>
        <v>47</v>
      </c>
      <c r="L320" s="85" t="e">
        <f t="shared" ca="1" si="158"/>
        <v>#N/A</v>
      </c>
    </row>
    <row r="321" spans="2:12" s="85" customFormat="1" x14ac:dyDescent="0.2">
      <c r="B321" s="90">
        <f t="shared" ca="1" si="156"/>
        <v>33</v>
      </c>
      <c r="C321" s="90" t="str">
        <f t="shared" ca="1" si="153"/>
        <v/>
      </c>
      <c r="D321" s="90" t="str">
        <f t="shared" ca="1" si="154"/>
        <v/>
      </c>
      <c r="F321" s="90">
        <f t="shared" ca="1" si="157"/>
        <v>2</v>
      </c>
      <c r="G321">
        <f t="shared" ca="1" si="155"/>
        <v>9</v>
      </c>
      <c r="H321" s="85" t="e">
        <f ca="1">VLOOKUP(C321,'20-Overs'!$B$9:$Q$99,16,0)</f>
        <v>#N/A</v>
      </c>
      <c r="J321" s="85">
        <f>COUNTA('Database - 20 Overs'!$G$3:$G$98)</f>
        <v>47</v>
      </c>
      <c r="L321" s="85" t="e">
        <f t="shared" ca="1" si="158"/>
        <v>#N/A</v>
      </c>
    </row>
    <row r="322" spans="2:12" s="85" customFormat="1" x14ac:dyDescent="0.2">
      <c r="B322" s="90">
        <f t="shared" ca="1" si="156"/>
        <v>34</v>
      </c>
      <c r="C322" s="90" t="str">
        <f t="shared" ca="1" si="153"/>
        <v/>
      </c>
      <c r="D322" s="90" t="str">
        <f t="shared" ca="1" si="154"/>
        <v/>
      </c>
      <c r="F322" s="90">
        <f t="shared" ca="1" si="157"/>
        <v>1</v>
      </c>
      <c r="G322">
        <f t="shared" ca="1" si="155"/>
        <v>9</v>
      </c>
      <c r="H322" s="85" t="e">
        <f ca="1">VLOOKUP(C322,'20-Overs'!$B$9:$Q$99,16,0)</f>
        <v>#N/A</v>
      </c>
      <c r="J322" s="85">
        <f>COUNTA('Database - 20 Overs'!$G$3:$G$98)</f>
        <v>47</v>
      </c>
      <c r="L322" s="85" t="e">
        <f t="shared" ca="1" si="158"/>
        <v>#N/A</v>
      </c>
    </row>
    <row r="323" spans="2:12" s="85" customFormat="1" x14ac:dyDescent="0.2">
      <c r="B323" s="90"/>
      <c r="C323" s="90"/>
      <c r="D323" s="90"/>
      <c r="G323"/>
    </row>
    <row r="324" spans="2:12" s="85" customFormat="1" x14ac:dyDescent="0.2">
      <c r="B324" s="90"/>
      <c r="C324" s="90"/>
      <c r="D324" s="90"/>
      <c r="G324"/>
    </row>
    <row r="325" spans="2:12" s="85" customFormat="1" x14ac:dyDescent="0.2">
      <c r="B325" s="90"/>
      <c r="C325" s="90"/>
      <c r="D325" s="90"/>
      <c r="G325"/>
    </row>
    <row r="326" spans="2:12" s="85" customFormat="1" x14ac:dyDescent="0.2">
      <c r="B326" s="90"/>
      <c r="C326" s="90"/>
      <c r="D326" s="90"/>
      <c r="G326"/>
    </row>
    <row r="327" spans="2:12" s="85" customFormat="1" x14ac:dyDescent="0.2"/>
    <row r="328" spans="2:12" s="85" customFormat="1" x14ac:dyDescent="0.2"/>
    <row r="329" spans="2:12" s="85" customFormat="1" x14ac:dyDescent="0.2">
      <c r="B329" s="90"/>
      <c r="C329" s="90"/>
      <c r="D329" s="90"/>
      <c r="G329"/>
    </row>
    <row r="330" spans="2:12" s="85" customFormat="1" x14ac:dyDescent="0.2">
      <c r="B330" s="90"/>
      <c r="C330" s="90"/>
      <c r="D330" s="90"/>
      <c r="G330"/>
    </row>
    <row r="331" spans="2:12" s="85" customFormat="1" x14ac:dyDescent="0.2">
      <c r="B331" s="90"/>
      <c r="C331" s="90"/>
      <c r="D331" s="90"/>
      <c r="G331"/>
    </row>
    <row r="332" spans="2:12" s="85" customFormat="1" x14ac:dyDescent="0.2">
      <c r="B332" s="90"/>
      <c r="C332" s="90"/>
      <c r="D332" s="90"/>
      <c r="G332"/>
    </row>
    <row r="333" spans="2:12" s="85" customFormat="1" x14ac:dyDescent="0.2">
      <c r="B333" s="90"/>
      <c r="C333" s="90"/>
      <c r="D333" s="90"/>
      <c r="G333"/>
    </row>
    <row r="334" spans="2:12" s="85" customFormat="1" x14ac:dyDescent="0.2">
      <c r="B334" s="90"/>
      <c r="C334" s="90"/>
      <c r="D334" s="90"/>
      <c r="G334"/>
    </row>
    <row r="335" spans="2:12" s="85" customFormat="1" x14ac:dyDescent="0.2">
      <c r="B335" s="90"/>
      <c r="C335" s="90"/>
      <c r="D335" s="90"/>
      <c r="G335"/>
    </row>
    <row r="336" spans="2:12" s="85" customFormat="1" x14ac:dyDescent="0.2">
      <c r="B336" s="90"/>
      <c r="C336" s="90"/>
      <c r="D336" s="90"/>
      <c r="G336"/>
    </row>
    <row r="337" spans="2:7" s="85" customFormat="1" x14ac:dyDescent="0.2">
      <c r="B337" s="90"/>
      <c r="C337" s="90"/>
      <c r="D337" s="90"/>
      <c r="G337"/>
    </row>
    <row r="338" spans="2:7" s="85" customFormat="1" x14ac:dyDescent="0.2">
      <c r="B338" s="90"/>
      <c r="C338" s="90"/>
      <c r="D338" s="90"/>
      <c r="G338"/>
    </row>
    <row r="339" spans="2:7" s="85" customFormat="1" x14ac:dyDescent="0.2">
      <c r="B339" s="90"/>
      <c r="C339" s="90"/>
      <c r="D339" s="90"/>
      <c r="G339"/>
    </row>
    <row r="340" spans="2:7" s="85" customFormat="1" x14ac:dyDescent="0.2">
      <c r="B340" s="90"/>
      <c r="C340" s="90"/>
      <c r="D340" s="90"/>
      <c r="G340"/>
    </row>
    <row r="341" spans="2:7" s="85" customFormat="1" x14ac:dyDescent="0.2">
      <c r="B341" s="90"/>
      <c r="C341" s="90"/>
      <c r="D341" s="90"/>
      <c r="G341"/>
    </row>
    <row r="342" spans="2:7" s="85" customFormat="1" x14ac:dyDescent="0.2">
      <c r="B342" s="90"/>
      <c r="C342" s="90"/>
      <c r="D342" s="90"/>
      <c r="G342"/>
    </row>
    <row r="343" spans="2:7" s="85" customFormat="1" x14ac:dyDescent="0.2">
      <c r="B343" s="90"/>
      <c r="C343" s="90"/>
      <c r="D343" s="90"/>
      <c r="G343"/>
    </row>
    <row r="344" spans="2:7" s="85" customFormat="1" x14ac:dyDescent="0.2">
      <c r="B344" s="90"/>
      <c r="C344" s="90"/>
      <c r="D344" s="90"/>
      <c r="G344"/>
    </row>
    <row r="345" spans="2:7" s="85" customFormat="1" x14ac:dyDescent="0.2">
      <c r="B345" s="90"/>
      <c r="C345" s="90"/>
      <c r="D345" s="90"/>
      <c r="G345"/>
    </row>
    <row r="346" spans="2:7" s="85" customFormat="1" x14ac:dyDescent="0.2">
      <c r="B346" s="90"/>
      <c r="C346" s="90"/>
      <c r="D346" s="90"/>
      <c r="G346"/>
    </row>
  </sheetData>
  <sortState xmlns:xlrd2="http://schemas.microsoft.com/office/spreadsheetml/2017/richdata2" ref="G14:H48">
    <sortCondition descending="1" ref="H14:H48"/>
  </sortState>
  <mergeCells count="11">
    <mergeCell ref="B133:D133"/>
    <mergeCell ref="B172:D172"/>
    <mergeCell ref="B211:D211"/>
    <mergeCell ref="B248:D248"/>
    <mergeCell ref="B287:D287"/>
    <mergeCell ref="F11:H11"/>
    <mergeCell ref="B56:D56"/>
    <mergeCell ref="F56:H56"/>
    <mergeCell ref="J56:L56"/>
    <mergeCell ref="B97:D97"/>
    <mergeCell ref="F97:H97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3"/>
  <sheetViews>
    <sheetView showGridLines="0" topLeftCell="B1" zoomScale="80" workbookViewId="0">
      <pane xSplit="4" ySplit="8" topLeftCell="F9" activePane="bottomRight" state="frozen"/>
      <selection pane="topRight"/>
      <selection pane="bottomLeft"/>
      <selection pane="bottomRight" activeCell="H12" sqref="H12"/>
    </sheetView>
  </sheetViews>
  <sheetFormatPr defaultColWidth="14.42578125" defaultRowHeight="15.75" customHeight="1" x14ac:dyDescent="0.2"/>
  <cols>
    <col min="1" max="1" width="0.85546875" customWidth="1"/>
    <col min="2" max="2" width="13.7109375" bestFit="1" customWidth="1"/>
    <col min="3" max="3" width="9.28515625" bestFit="1" customWidth="1"/>
    <col min="4" max="4" width="7.42578125" bestFit="1" customWidth="1"/>
    <col min="5" max="5" width="12.5703125" bestFit="1" customWidth="1"/>
    <col min="6" max="6" width="12.140625" bestFit="1" customWidth="1"/>
    <col min="7" max="7" width="10" bestFit="1" customWidth="1"/>
    <col min="8" max="8" width="10.5703125" bestFit="1" customWidth="1"/>
    <col min="9" max="9" width="13.140625" bestFit="1" customWidth="1"/>
    <col min="10" max="10" width="15.5703125" bestFit="1" customWidth="1"/>
    <col min="11" max="11" width="13.140625" bestFit="1" customWidth="1"/>
    <col min="12" max="12" width="8.140625" bestFit="1" customWidth="1"/>
    <col min="13" max="13" width="8.42578125" bestFit="1" customWidth="1"/>
    <col min="14" max="14" width="9.42578125" bestFit="1" customWidth="1"/>
    <col min="15" max="16" width="7.42578125" bestFit="1" customWidth="1"/>
    <col min="17" max="17" width="12.140625" bestFit="1" customWidth="1"/>
    <col min="19" max="19" width="10.7109375" bestFit="1" customWidth="1"/>
  </cols>
  <sheetData>
    <row r="1" spans="1:26" s="63" customFormat="1" ht="4.5" customHeight="1" thickBot="1" x14ac:dyDescent="0.25">
      <c r="A1" s="64"/>
    </row>
    <row r="2" spans="1:26" s="65" customFormat="1" ht="29.25" customHeight="1" x14ac:dyDescent="0.2">
      <c r="A2" s="73"/>
      <c r="B2" s="162" t="s">
        <v>30</v>
      </c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4"/>
    </row>
    <row r="3" spans="1:26" s="65" customFormat="1" ht="29.25" customHeight="1" x14ac:dyDescent="0.2">
      <c r="A3" s="78"/>
      <c r="B3" s="165" t="s">
        <v>31</v>
      </c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7"/>
    </row>
    <row r="4" spans="1:26" s="65" customFormat="1" ht="29.25" customHeight="1" thickBot="1" x14ac:dyDescent="0.25">
      <c r="A4" s="74"/>
      <c r="B4" s="168" t="s">
        <v>172</v>
      </c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70"/>
    </row>
    <row r="5" spans="1:26" ht="4.5" customHeight="1" thickBot="1" x14ac:dyDescent="0.25"/>
    <row r="6" spans="1:26" ht="12.75" customHeight="1" x14ac:dyDescent="0.2">
      <c r="B6" s="179" t="s">
        <v>34</v>
      </c>
      <c r="C6" s="182" t="s">
        <v>173</v>
      </c>
      <c r="D6" s="182" t="s">
        <v>174</v>
      </c>
      <c r="E6" s="185" t="s">
        <v>175</v>
      </c>
      <c r="F6" s="188" t="s">
        <v>176</v>
      </c>
      <c r="G6" s="189"/>
      <c r="H6" s="189"/>
      <c r="I6" s="189"/>
      <c r="J6" s="189"/>
      <c r="K6" s="189"/>
      <c r="L6" s="189"/>
      <c r="M6" s="189"/>
      <c r="N6" s="189"/>
      <c r="O6" s="189"/>
      <c r="P6" s="190"/>
      <c r="Q6" s="194" t="s">
        <v>177</v>
      </c>
      <c r="R6" s="195"/>
      <c r="S6" s="195"/>
      <c r="T6" s="195"/>
      <c r="U6" s="195"/>
      <c r="V6" s="195"/>
      <c r="W6" s="196"/>
      <c r="X6" s="173" t="s">
        <v>178</v>
      </c>
      <c r="Y6" s="174"/>
      <c r="Z6" s="175"/>
    </row>
    <row r="7" spans="1:26" ht="12.75" customHeight="1" x14ac:dyDescent="0.2">
      <c r="B7" s="180"/>
      <c r="C7" s="183"/>
      <c r="D7" s="183"/>
      <c r="E7" s="186"/>
      <c r="F7" s="191"/>
      <c r="G7" s="192"/>
      <c r="H7" s="192"/>
      <c r="I7" s="192"/>
      <c r="J7" s="192"/>
      <c r="K7" s="192"/>
      <c r="L7" s="192"/>
      <c r="M7" s="192"/>
      <c r="N7" s="192"/>
      <c r="O7" s="192"/>
      <c r="P7" s="193"/>
      <c r="Q7" s="197"/>
      <c r="R7" s="198"/>
      <c r="S7" s="198"/>
      <c r="T7" s="198"/>
      <c r="U7" s="198"/>
      <c r="V7" s="198"/>
      <c r="W7" s="199"/>
      <c r="X7" s="176"/>
      <c r="Y7" s="177"/>
      <c r="Z7" s="178"/>
    </row>
    <row r="8" spans="1:26" ht="13.5" thickBot="1" x14ac:dyDescent="0.25">
      <c r="B8" s="181"/>
      <c r="C8" s="184"/>
      <c r="D8" s="184"/>
      <c r="E8" s="187"/>
      <c r="F8" s="66" t="s">
        <v>179</v>
      </c>
      <c r="G8" s="4" t="s">
        <v>180</v>
      </c>
      <c r="H8" s="4" t="s">
        <v>181</v>
      </c>
      <c r="I8" s="5" t="s">
        <v>182</v>
      </c>
      <c r="J8" s="5" t="s">
        <v>183</v>
      </c>
      <c r="K8" s="4" t="s">
        <v>184</v>
      </c>
      <c r="L8" s="4" t="s">
        <v>185</v>
      </c>
      <c r="M8" s="4" t="s">
        <v>26</v>
      </c>
      <c r="N8" s="4" t="s">
        <v>19</v>
      </c>
      <c r="O8" s="4" t="s">
        <v>186</v>
      </c>
      <c r="P8" s="4" t="s">
        <v>187</v>
      </c>
      <c r="Q8" s="6" t="s">
        <v>179</v>
      </c>
      <c r="R8" s="6" t="s">
        <v>188</v>
      </c>
      <c r="S8" s="6" t="s">
        <v>189</v>
      </c>
      <c r="T8" s="6" t="s">
        <v>190</v>
      </c>
      <c r="U8" s="6" t="s">
        <v>182</v>
      </c>
      <c r="V8" s="7" t="s">
        <v>183</v>
      </c>
      <c r="W8" s="7" t="s">
        <v>191</v>
      </c>
      <c r="X8" s="8" t="s">
        <v>192</v>
      </c>
      <c r="Y8" s="8" t="s">
        <v>193</v>
      </c>
      <c r="Z8" s="8" t="s">
        <v>194</v>
      </c>
    </row>
    <row r="9" spans="1:26" ht="12.75" x14ac:dyDescent="0.2">
      <c r="B9" s="23" t="s">
        <v>151</v>
      </c>
      <c r="C9" s="24" t="s">
        <v>195</v>
      </c>
      <c r="D9" s="11">
        <v>2021</v>
      </c>
      <c r="E9" s="49">
        <f>COUNTIF('Database - 20 Overs'!H3:H101, "Yes")</f>
        <v>41</v>
      </c>
      <c r="F9" s="13">
        <f>COUNTIF('Database - 20 Overs'!I3:I101, "Yes")</f>
        <v>34</v>
      </c>
      <c r="G9" s="14">
        <f>SUM('Database - 20 Overs'!K3:K101)</f>
        <v>441</v>
      </c>
      <c r="H9" s="14">
        <f>SUM('Database - 20 Overs'!J3:J101)</f>
        <v>531</v>
      </c>
      <c r="I9" s="15">
        <f t="shared" ref="I9:I15" si="0">IFERROR((H9/(F9-K9)), "-")</f>
        <v>16.09090909090909</v>
      </c>
      <c r="J9" s="27">
        <f t="shared" ref="J9:J29" si="1">IFERROR(((H9/G9)*100),0)</f>
        <v>120.40816326530613</v>
      </c>
      <c r="K9" s="14">
        <f>COUNTIF('Database - 20 Overs'!L3:L101, "Yes")</f>
        <v>1</v>
      </c>
      <c r="L9" s="14">
        <f>MAX('Database - 20 Overs'!J3:J101)</f>
        <v>80</v>
      </c>
      <c r="M9" s="14">
        <f>COUNTIFS('Database - 20 Overs'!J3:J101, "&gt;=50",'Database - 20 Overs'!J3:J101, "&lt;100")</f>
        <v>2</v>
      </c>
      <c r="N9" s="14">
        <f>COUNTIF('Database - 20 Overs'!J3:J101, "&gt;=100")</f>
        <v>0</v>
      </c>
      <c r="O9" s="14">
        <f>SUM('Database - 20 Overs'!N3:N101)</f>
        <v>13</v>
      </c>
      <c r="P9" s="57">
        <f>SUM('Database - 20 Overs'!M3:M101)</f>
        <v>53</v>
      </c>
      <c r="Q9" s="16">
        <f>COUNTIF('Database - 20 Overs'!Q$3:Q$101, "Yes")</f>
        <v>3</v>
      </c>
      <c r="R9" s="16">
        <f>SUM('Database - 20 Overs'!T$3:T$99)</f>
        <v>28</v>
      </c>
      <c r="S9" s="140">
        <f>SUM('Database - 20 Overs'!R$3:R$99)</f>
        <v>5</v>
      </c>
      <c r="T9" s="16">
        <f>SUM('Database - 20 Overs'!U$3:U$99)</f>
        <v>4</v>
      </c>
      <c r="U9" s="18">
        <f>IFERROR((R9/T9),"0")</f>
        <v>7</v>
      </c>
      <c r="V9" s="19">
        <f t="shared" ref="V9:V42" si="2">IFERROR(((S9*6)/T9),"-")</f>
        <v>7.5</v>
      </c>
      <c r="W9" s="20">
        <f t="shared" ref="W9:W42" si="3">IFERROR((R9/S9),"-")</f>
        <v>5.6</v>
      </c>
      <c r="X9" s="21"/>
      <c r="Y9" s="21"/>
      <c r="Z9" s="22"/>
    </row>
    <row r="10" spans="1:26" ht="12.75" x14ac:dyDescent="0.2">
      <c r="B10" s="23" t="s">
        <v>28</v>
      </c>
      <c r="C10" s="24" t="s">
        <v>195</v>
      </c>
      <c r="D10" s="24">
        <v>2021</v>
      </c>
      <c r="E10" s="24">
        <f>COUNTIF('Database - 20 Overs'!DX3:DX101, "Yes")</f>
        <v>17</v>
      </c>
      <c r="F10" s="25">
        <f>COUNTIF('Database - 20 Overs'!DY3:DY101, "Yes")</f>
        <v>13</v>
      </c>
      <c r="G10" s="26">
        <f>SUM('Database - 20 Overs'!EA3:EA101)</f>
        <v>302</v>
      </c>
      <c r="H10" s="26">
        <f>SUM('Database - 20 Overs'!DZ3:DZ101)</f>
        <v>364</v>
      </c>
      <c r="I10" s="27">
        <f t="shared" si="0"/>
        <v>28</v>
      </c>
      <c r="J10" s="27">
        <f t="shared" si="1"/>
        <v>120.52980132450331</v>
      </c>
      <c r="K10" s="26">
        <f>COUNTIF('Database - 20 Overs'!EB3:EB101, "Yes")</f>
        <v>0</v>
      </c>
      <c r="L10" s="26">
        <f>MAX('Database - 20 Overs'!DZ3:DZ101)</f>
        <v>63</v>
      </c>
      <c r="M10" s="26">
        <f>COUNTIFS('Database - 20 Overs'!DZ3:DZ101, "&gt;=50",'Database - 20 Overs'!DZ3:DZ101, "&lt;100")</f>
        <v>2</v>
      </c>
      <c r="N10" s="26">
        <f>COUNTIF('Database - 20 Overs'!DZ3:DZ101, "&gt;=100")</f>
        <v>0</v>
      </c>
      <c r="O10" s="26">
        <f>SUM('Database - 20 Overs'!ED3:ED101)</f>
        <v>2</v>
      </c>
      <c r="P10" s="26">
        <f>SUM('Database - 20 Overs'!EC3:EC101)</f>
        <v>26</v>
      </c>
      <c r="Q10" s="28">
        <f>COUNTIF('Database - 20 Overs'!EG$3:EG$101, "Yes")</f>
        <v>5</v>
      </c>
      <c r="R10" s="30">
        <f>SUM('Database - 20 Overs'!EJ$3:EJ$99)</f>
        <v>53</v>
      </c>
      <c r="S10" s="141">
        <f>SUM('Database - 20 Overs'!EH$3:EH$99)</f>
        <v>8</v>
      </c>
      <c r="T10" s="30">
        <f>SUM('Database - 20 Overs'!EK$3:EK$99)</f>
        <v>2</v>
      </c>
      <c r="U10" s="18">
        <f t="shared" ref="U10:U43" si="4">IFERROR((R10/T10),"-")</f>
        <v>26.5</v>
      </c>
      <c r="V10" s="18">
        <f t="shared" si="2"/>
        <v>24</v>
      </c>
      <c r="W10" s="20">
        <f t="shared" si="3"/>
        <v>6.625</v>
      </c>
      <c r="X10" s="31"/>
      <c r="Y10" s="31"/>
      <c r="Z10" s="32"/>
    </row>
    <row r="11" spans="1:26" ht="12.75" x14ac:dyDescent="0.2">
      <c r="B11" s="23" t="s">
        <v>150</v>
      </c>
      <c r="C11" s="24" t="s">
        <v>195</v>
      </c>
      <c r="D11" s="11">
        <v>2021</v>
      </c>
      <c r="E11" s="24">
        <f>COUNTIF('Database - 20 Overs'!AV3:AV101, "Yes")</f>
        <v>35</v>
      </c>
      <c r="F11" s="25">
        <f>COUNTIF('Database - 20 Overs'!AW3:AW101, "Yes")</f>
        <v>35</v>
      </c>
      <c r="G11" s="26">
        <f>SUM('Database - 20 Overs'!AY3:AY101)</f>
        <v>668</v>
      </c>
      <c r="H11" s="26">
        <f>SUM('Database - 20 Overs'!AX3:AX101)</f>
        <v>844</v>
      </c>
      <c r="I11" s="27">
        <f t="shared" si="0"/>
        <v>27.225806451612904</v>
      </c>
      <c r="J11" s="27">
        <f t="shared" si="1"/>
        <v>126.34730538922156</v>
      </c>
      <c r="K11" s="26">
        <f>COUNTIF('Database - 20 Overs'!AZ3:AZ101, "Yes")</f>
        <v>4</v>
      </c>
      <c r="L11" s="26">
        <f>MAX('Database - 20 Overs'!AX3:AX101)</f>
        <v>106</v>
      </c>
      <c r="M11" s="26">
        <f>COUNTIFS('Database - 20 Overs'!AX3:AX101, "&gt;=50",'Database - 20 Overs'!AX3:AX101, "&lt;100")</f>
        <v>4</v>
      </c>
      <c r="N11" s="26">
        <f>COUNTIF('Database - 20 Overs'!AX3:AX101, "&gt;=100")</f>
        <v>1</v>
      </c>
      <c r="O11" s="26">
        <f>SUM('Database - 20 Overs'!BB3:BB101)</f>
        <v>8</v>
      </c>
      <c r="P11" s="26">
        <f>SUM('Database - 20 Overs'!BA3:BA101)</f>
        <v>86</v>
      </c>
      <c r="Q11" s="28">
        <f>COUNTIF('Database - 20 Overs'!BE$3:BE$101, "Yes")</f>
        <v>2</v>
      </c>
      <c r="R11" s="30">
        <f>SUM('Database - 20 Overs'!BH$3:BH$99)</f>
        <v>25</v>
      </c>
      <c r="S11" s="141">
        <f>SUM('Database - 20 Overs'!BF$3:BF$99)</f>
        <v>3</v>
      </c>
      <c r="T11" s="30">
        <f>SUM('Database - 20 Overs'!BI$3:BI$99)</f>
        <v>3</v>
      </c>
      <c r="U11" s="18">
        <f t="shared" si="4"/>
        <v>8.3333333333333339</v>
      </c>
      <c r="V11" s="18">
        <f t="shared" si="2"/>
        <v>6</v>
      </c>
      <c r="W11" s="20">
        <f t="shared" si="3"/>
        <v>8.3333333333333339</v>
      </c>
      <c r="X11" s="31"/>
      <c r="Y11" s="31"/>
      <c r="Z11" s="32"/>
    </row>
    <row r="12" spans="1:26" ht="12.75" x14ac:dyDescent="0.2">
      <c r="B12" s="23" t="s">
        <v>152</v>
      </c>
      <c r="C12" s="24" t="s">
        <v>196</v>
      </c>
      <c r="D12" s="11">
        <v>2021</v>
      </c>
      <c r="E12" s="24">
        <f>COUNTIF('Database - 20 Overs'!ER3:ER101, "Yes")</f>
        <v>21</v>
      </c>
      <c r="F12" s="25">
        <f>COUNTIF('Database - 20 Overs'!ES3:ES101, "Yes")</f>
        <v>21</v>
      </c>
      <c r="G12" s="26">
        <f>SUM('Database - 20 Overs'!EU3:EU101)</f>
        <v>267</v>
      </c>
      <c r="H12" s="26">
        <f>SUM('Database - 20 Overs'!ET3:ET101)</f>
        <v>366</v>
      </c>
      <c r="I12" s="27">
        <f t="shared" si="0"/>
        <v>17.428571428571427</v>
      </c>
      <c r="J12" s="27">
        <f t="shared" si="1"/>
        <v>137.07865168539325</v>
      </c>
      <c r="K12" s="26">
        <f>COUNTIF('Database - 20 Overs'!EV3:EV101, "Yes")</f>
        <v>0</v>
      </c>
      <c r="L12" s="26">
        <f>MAX('Database - 20 Overs'!ET3:ET101)</f>
        <v>47</v>
      </c>
      <c r="M12" s="26">
        <f>COUNTIFS('Database - 20 Overs'!ET3:ET101, "&gt;=50",'Database - 20 Overs'!ET3:ET101, "&lt;100")</f>
        <v>0</v>
      </c>
      <c r="N12" s="26">
        <f>COUNTIF('Database - 20 Overs'!ET3:ET101, "&gt;=100")</f>
        <v>0</v>
      </c>
      <c r="O12" s="26">
        <f>SUM('Database - 20 Overs'!EX3:EX101)</f>
        <v>10</v>
      </c>
      <c r="P12" s="26">
        <f>SUM('Database - 20 Overs'!EW3:EW101)</f>
        <v>42</v>
      </c>
      <c r="Q12" s="28">
        <f>COUNTIF('Database - 20 Overs'!FA$3:FA$101, "Yes")</f>
        <v>20</v>
      </c>
      <c r="R12" s="30">
        <f>SUM('Database - 20 Overs'!FD$3:FD$99)</f>
        <v>474</v>
      </c>
      <c r="S12" s="141">
        <f>SUM('Database - 20 Overs'!FB$3:FB$99)</f>
        <v>69.166666666666671</v>
      </c>
      <c r="T12" s="30">
        <f>SUM('Database - 20 Overs'!FE$3:FE$99)</f>
        <v>22</v>
      </c>
      <c r="U12" s="18">
        <f t="shared" si="4"/>
        <v>21.545454545454547</v>
      </c>
      <c r="V12" s="18">
        <f t="shared" si="2"/>
        <v>18.863636363636363</v>
      </c>
      <c r="W12" s="20">
        <f t="shared" si="3"/>
        <v>6.8530120481927703</v>
      </c>
      <c r="X12" s="31"/>
      <c r="Y12" s="31"/>
      <c r="Z12" s="32"/>
    </row>
    <row r="13" spans="1:26" ht="12.75" x14ac:dyDescent="0.2">
      <c r="B13" s="23" t="s">
        <v>154</v>
      </c>
      <c r="C13" s="24" t="s">
        <v>196</v>
      </c>
      <c r="D13" s="11">
        <v>2021</v>
      </c>
      <c r="E13" s="24">
        <f>COUNTIF('Database - 20 Overs'!AB3:AB101, "Yes")</f>
        <v>36</v>
      </c>
      <c r="F13" s="25">
        <f>COUNTIF('Database - 20 Overs'!AC3:AC101, "Yes")</f>
        <v>28</v>
      </c>
      <c r="G13" s="26">
        <f>SUM('Database - 20 Overs'!AE3:AE101)</f>
        <v>348</v>
      </c>
      <c r="H13" s="26">
        <f>SUM('Database - 20 Overs'!AD3:AD101)</f>
        <v>349</v>
      </c>
      <c r="I13" s="27">
        <f t="shared" si="0"/>
        <v>15.173913043478262</v>
      </c>
      <c r="J13" s="27">
        <f t="shared" si="1"/>
        <v>100.28735632183907</v>
      </c>
      <c r="K13" s="26">
        <f>COUNTIF('Database - 20 Overs'!AF3:AF101, "Yes")</f>
        <v>5</v>
      </c>
      <c r="L13" s="26">
        <f>MAX('Database - 20 Overs'!AD3:AD101)</f>
        <v>52</v>
      </c>
      <c r="M13" s="26">
        <f>COUNTIFS('Database - 20 Overs'!AD3:AD101, "&gt;=50",'Database - 20 Overs'!AD3:AD101, "&lt;100")</f>
        <v>1</v>
      </c>
      <c r="N13" s="26">
        <f>COUNTIF('Database - 20 Overs'!AD3:AD101, "&gt;=100")</f>
        <v>0</v>
      </c>
      <c r="O13" s="26">
        <f>SUM('Database - 20 Overs'!AH3:AH101)</f>
        <v>2</v>
      </c>
      <c r="P13" s="26">
        <f>SUM('Database - 20 Overs'!AG3:AG101)</f>
        <v>34</v>
      </c>
      <c r="Q13" s="28">
        <f>COUNTIF('Database - 20 Overs'!AK$3:AK$101, "Yes")</f>
        <v>27</v>
      </c>
      <c r="R13" s="30">
        <f>SUM('Database - 20 Overs'!AN$3:AN$99)</f>
        <v>586</v>
      </c>
      <c r="S13" s="141">
        <f>SUM('Database - 20 Overs'!AL$3:AL$99)</f>
        <v>58.666666666666664</v>
      </c>
      <c r="T13" s="30">
        <f>SUM('Database - 20 Overs'!AO$3:AO$99)</f>
        <v>16</v>
      </c>
      <c r="U13" s="18">
        <f t="shared" si="4"/>
        <v>36.625</v>
      </c>
      <c r="V13" s="18">
        <f t="shared" si="2"/>
        <v>22</v>
      </c>
      <c r="W13" s="20">
        <f t="shared" si="3"/>
        <v>9.9886363636363633</v>
      </c>
      <c r="X13" s="31"/>
      <c r="Y13" s="31"/>
      <c r="Z13" s="32"/>
    </row>
    <row r="14" spans="1:26" ht="12.75" x14ac:dyDescent="0.2">
      <c r="B14" s="23" t="s">
        <v>29</v>
      </c>
      <c r="C14" s="24" t="s">
        <v>195</v>
      </c>
      <c r="D14" s="11">
        <v>2021</v>
      </c>
      <c r="E14" s="24">
        <f>COUNTIF('Database - 20 Overs'!CJ3:CJ101, "Yes")</f>
        <v>19</v>
      </c>
      <c r="F14" s="25">
        <f>COUNTIF('Database - 20 Overs'!CK3:CK101, "Yes")</f>
        <v>16</v>
      </c>
      <c r="G14" s="26">
        <f>SUM('Database - 20 Overs'!CM3:CM101)</f>
        <v>269</v>
      </c>
      <c r="H14" s="26">
        <f>SUM('Database - 20 Overs'!CL3:CL101)</f>
        <v>283</v>
      </c>
      <c r="I14" s="27">
        <f t="shared" si="0"/>
        <v>20.214285714285715</v>
      </c>
      <c r="J14" s="27">
        <f t="shared" si="1"/>
        <v>105.20446096654274</v>
      </c>
      <c r="K14" s="26">
        <f>COUNTIF('Database - 20 Overs'!CN3:CN101, "Yes")</f>
        <v>2</v>
      </c>
      <c r="L14" s="26">
        <f>MAX('Database - 20 Overs'!CL3:CL101)</f>
        <v>62</v>
      </c>
      <c r="M14" s="26">
        <f>COUNTIFS('Database - 20 Overs'!CL3:CL101, "&gt;=50",'Database - 20 Overs'!CL3:CL101, "&lt;100")</f>
        <v>1</v>
      </c>
      <c r="N14" s="26">
        <f>COUNTIF('Database - 20 Overs'!CL3:CL101, "&gt;=100")</f>
        <v>0</v>
      </c>
      <c r="O14" s="26">
        <f>SUM('Database - 20 Overs'!CP3:CP101)</f>
        <v>1</v>
      </c>
      <c r="P14" s="26">
        <f>SUM('Database - 20 Overs'!CO3:CO101)</f>
        <v>28</v>
      </c>
      <c r="Q14" s="28">
        <f>COUNTIF('Database - 20 Overs'!CS$3:CS$101, "Yes")</f>
        <v>1</v>
      </c>
      <c r="R14" s="30">
        <f>SUM('Database - 20 Overs'!CV$3:CV$99)</f>
        <v>24</v>
      </c>
      <c r="S14" s="141">
        <f>SUM('Database - 20 Overs'!CT$3:CT$99)</f>
        <v>2</v>
      </c>
      <c r="T14" s="30">
        <f>SUM('Database - 20 Overs'!CW$3:CW$99)</f>
        <v>0</v>
      </c>
      <c r="U14" s="18" t="str">
        <f t="shared" si="4"/>
        <v>-</v>
      </c>
      <c r="V14" s="18" t="str">
        <f t="shared" si="2"/>
        <v>-</v>
      </c>
      <c r="W14" s="20">
        <f t="shared" si="3"/>
        <v>12</v>
      </c>
      <c r="X14" s="31"/>
      <c r="Y14" s="31"/>
      <c r="Z14" s="32"/>
    </row>
    <row r="15" spans="1:26" ht="12.75" x14ac:dyDescent="0.2">
      <c r="B15" s="23" t="s">
        <v>27</v>
      </c>
      <c r="C15" s="24" t="s">
        <v>195</v>
      </c>
      <c r="D15" s="11">
        <v>2021</v>
      </c>
      <c r="E15" s="24">
        <f>COUNTIF('Database - 20 Overs'!MH3:MH101, "Yes")</f>
        <v>27</v>
      </c>
      <c r="F15" s="25">
        <f>COUNTIF('Database - 20 Overs'!MI4:MI101, "Yes")</f>
        <v>23</v>
      </c>
      <c r="G15" s="26">
        <f>SUM('Database - 20 Overs'!MK4:MK101)</f>
        <v>383</v>
      </c>
      <c r="H15" s="26">
        <f>SUM('Database - 20 Overs'!MJ4:MJ101)</f>
        <v>478</v>
      </c>
      <c r="I15" s="27">
        <f t="shared" si="0"/>
        <v>29.875</v>
      </c>
      <c r="J15" s="27">
        <f t="shared" si="1"/>
        <v>124.80417754569191</v>
      </c>
      <c r="K15" s="26">
        <f>COUNTIF('Database - 20 Overs'!ML4:ML101, "Yes")</f>
        <v>7</v>
      </c>
      <c r="L15" s="26">
        <f>MAX('Database - 20 Overs'!MJ4:MJ101)</f>
        <v>96</v>
      </c>
      <c r="M15" s="26">
        <f>COUNTIFS('Database - 20 Overs'!MJ4:MJ101, "&gt;=50",'Database - 20 Overs'!MJ4:MJ101, "&lt;100")</f>
        <v>1</v>
      </c>
      <c r="N15" s="26">
        <f>COUNTIF('Database - 20 Overs'!MJ4:MJ101, "&gt;=100")</f>
        <v>0</v>
      </c>
      <c r="O15" s="26">
        <f>SUM('Database - 20 Overs'!MN4:MN101)</f>
        <v>8</v>
      </c>
      <c r="P15" s="26">
        <f>SUM('Database - 20 Overs'!MM4:MM101)</f>
        <v>46</v>
      </c>
      <c r="Q15" s="28">
        <f>COUNTIF('Database - 20 Overs'!MQ$3:MQ$101, "Yes")</f>
        <v>3</v>
      </c>
      <c r="R15" s="30">
        <f>SUM('Database - 20 Overs'!MT$3:MT$99)</f>
        <v>52</v>
      </c>
      <c r="S15" s="141">
        <f>SUM('Database - 20 Overs'!MR$3:MR$99)</f>
        <v>5</v>
      </c>
      <c r="T15" s="30">
        <f>SUM('Database - 20 Overs'!MU$3:MU$99)</f>
        <v>2</v>
      </c>
      <c r="U15" s="18">
        <f t="shared" si="4"/>
        <v>26</v>
      </c>
      <c r="V15" s="18">
        <f t="shared" si="2"/>
        <v>15</v>
      </c>
      <c r="W15" s="20">
        <f t="shared" si="3"/>
        <v>10.4</v>
      </c>
      <c r="X15" s="31"/>
      <c r="Y15" s="31"/>
      <c r="Z15" s="32"/>
    </row>
    <row r="16" spans="1:26" ht="12.75" x14ac:dyDescent="0.2">
      <c r="B16" s="125" t="s">
        <v>122</v>
      </c>
      <c r="C16" s="24" t="s">
        <v>196</v>
      </c>
      <c r="D16" s="11">
        <v>2021</v>
      </c>
      <c r="E16" s="24">
        <f>COUNTIF('Database - 20 Overs'!OP3:OP104, "Yes")</f>
        <v>12</v>
      </c>
      <c r="F16" s="25">
        <f>COUNTIF('Database - 20 Overs'!OQ3:OQ104, "Yes")</f>
        <v>12</v>
      </c>
      <c r="G16" s="26">
        <f>SUM('Database - 20 Overs'!OS3:OS104)</f>
        <v>285</v>
      </c>
      <c r="H16" s="26">
        <f>SUM('Database - 20 Overs'!OR3:OR104)</f>
        <v>375</v>
      </c>
      <c r="I16" s="27">
        <f>IFERROR((H16/(F16-K16)),0)</f>
        <v>31.25</v>
      </c>
      <c r="J16" s="27">
        <f t="shared" si="1"/>
        <v>131.57894736842107</v>
      </c>
      <c r="K16" s="26">
        <f>COUNTIF('Database - 20 Overs'!OT3:OT104, "Yes")</f>
        <v>0</v>
      </c>
      <c r="L16" s="26">
        <f>MAX('Database - 20 Overs'!OR3:OR104)</f>
        <v>71</v>
      </c>
      <c r="M16" s="26">
        <f>COUNTIFS('Database - 20 Overs'!OR3:OR104, "&gt;=50",'Database - 20 Overs'!OR3:OR104, "&lt;100")</f>
        <v>3</v>
      </c>
      <c r="N16" s="26">
        <f>COUNTIF('Database - 20 Overs'!OR3:OR104, "&gt;=100")</f>
        <v>0</v>
      </c>
      <c r="O16" s="26">
        <f>SUM('Database - 20 Overs'!OV3:OV104)</f>
        <v>6</v>
      </c>
      <c r="P16" s="26">
        <f>SUM('Database - 20 Overs'!OU3:OU104)</f>
        <v>44</v>
      </c>
      <c r="Q16" s="28">
        <f>COUNTIF('Database - 20 Overs'!OY$3:OY$101, "Yes")</f>
        <v>10</v>
      </c>
      <c r="R16" s="30">
        <f>SUM('Database - 20 Overs'!PB$3:PB$99)</f>
        <v>253</v>
      </c>
      <c r="S16" s="141">
        <f>SUM('Database - 20 Overs'!OZ$3:OZ$99)</f>
        <v>35</v>
      </c>
      <c r="T16" s="30">
        <f>SUM('Database - 20 Overs'!PC$3:PC$99)</f>
        <v>10</v>
      </c>
      <c r="U16" s="18">
        <f t="shared" si="4"/>
        <v>25.3</v>
      </c>
      <c r="V16" s="18">
        <f t="shared" si="2"/>
        <v>21</v>
      </c>
      <c r="W16" s="20">
        <f t="shared" si="3"/>
        <v>7.2285714285714286</v>
      </c>
      <c r="X16" s="31"/>
      <c r="Y16" s="31"/>
      <c r="Z16" s="32"/>
    </row>
    <row r="17" spans="2:26" ht="12.75" x14ac:dyDescent="0.2">
      <c r="B17" s="23" t="s">
        <v>155</v>
      </c>
      <c r="C17" s="24" t="s">
        <v>195</v>
      </c>
      <c r="D17" s="11">
        <v>2021</v>
      </c>
      <c r="E17" s="24">
        <f>COUNTIF('Database - 20 Overs'!DD3:DD101, "Yes")</f>
        <v>36</v>
      </c>
      <c r="F17" s="25">
        <f>COUNTIF('Database - 20 Overs'!DE3:DE101, "Yes")</f>
        <v>28</v>
      </c>
      <c r="G17" s="26">
        <f>SUM('Database - 20 Overs'!DG3:DG101)</f>
        <v>291</v>
      </c>
      <c r="H17" s="26">
        <f>SUM('Database - 20 Overs'!DF3:DF101)</f>
        <v>293</v>
      </c>
      <c r="I17" s="27">
        <f t="shared" ref="I17:I24" si="5">IFERROR((H17/(F17-K17)), "-")</f>
        <v>10.851851851851851</v>
      </c>
      <c r="J17" s="27">
        <f t="shared" si="1"/>
        <v>100.6872852233677</v>
      </c>
      <c r="K17" s="26">
        <f>COUNTIF('Database - 20 Overs'!HX4:HX101, "Yes")</f>
        <v>1</v>
      </c>
      <c r="L17" s="26">
        <f>MAX('Database - 20 Overs'!DF3:DF101)</f>
        <v>35</v>
      </c>
      <c r="M17" s="26">
        <f>COUNTIFS('Database - 20 Overs'!DF3:DF101, "&gt;=50",'Database - 20 Overs'!DF3:DF101, "&lt;100")</f>
        <v>0</v>
      </c>
      <c r="N17" s="26">
        <f>COUNTIF('Database - 20 Overs'!DF3:DF101, "&gt;=100")</f>
        <v>0</v>
      </c>
      <c r="O17" s="26">
        <f>SUM('Database - 20 Overs'!DJ3:DJ101)</f>
        <v>2</v>
      </c>
      <c r="P17" s="26">
        <f>SUM('Database - 20 Overs'!DI3:DI101)</f>
        <v>32</v>
      </c>
      <c r="Q17" s="28">
        <f>COUNTIF('Database - 20 Overs'!DM$3:DM$101, "Yes")</f>
        <v>2</v>
      </c>
      <c r="R17" s="30">
        <f>SUM('Database - 20 Overs'!DP$3:DP$99)</f>
        <v>12</v>
      </c>
      <c r="S17" s="141">
        <f>SUM('Database - 20 Overs'!DN$3:DN$99)</f>
        <v>3.6666666666666665</v>
      </c>
      <c r="T17" s="30">
        <f>SUM('Database - 20 Overs'!DQ$3:DQ$99)</f>
        <v>2</v>
      </c>
      <c r="U17" s="18">
        <f t="shared" si="4"/>
        <v>6</v>
      </c>
      <c r="V17" s="18">
        <f t="shared" si="2"/>
        <v>11</v>
      </c>
      <c r="W17" s="20">
        <f t="shared" si="3"/>
        <v>3.2727272727272729</v>
      </c>
      <c r="X17" s="31"/>
      <c r="Y17" s="31"/>
      <c r="Z17" s="32"/>
    </row>
    <row r="18" spans="2:26" ht="12.75" x14ac:dyDescent="0.2">
      <c r="B18" s="23" t="s">
        <v>98</v>
      </c>
      <c r="C18" s="24" t="s">
        <v>196</v>
      </c>
      <c r="D18" s="11">
        <v>2021</v>
      </c>
      <c r="E18" s="24">
        <f>COUNTIF('Database - 20 Overs'!HT3:HT101, "Yes")</f>
        <v>15</v>
      </c>
      <c r="F18" s="25">
        <f>COUNTIF('Database - 20 Overs'!HU3:HU101, "Yes")</f>
        <v>13</v>
      </c>
      <c r="G18" s="26">
        <f>SUM('Database - 20 Overs'!HW3:HW101)</f>
        <v>103</v>
      </c>
      <c r="H18" s="26">
        <f>SUM('Database - 20 Overs'!HV3:HV101)</f>
        <v>93</v>
      </c>
      <c r="I18" s="27">
        <f t="shared" si="5"/>
        <v>7.75</v>
      </c>
      <c r="J18" s="27">
        <f t="shared" si="1"/>
        <v>90.291262135922338</v>
      </c>
      <c r="K18" s="26">
        <f>COUNTIF('Database - 20 Overs'!HX3:HX101, "Yes")</f>
        <v>1</v>
      </c>
      <c r="L18" s="26">
        <f>MAX('Database - 20 Overs'!HV3:HV101)</f>
        <v>20</v>
      </c>
      <c r="M18" s="26">
        <f>COUNTIFS('Database - 20 Overs'!HV3:HV101, "&gt;=50",'Database - 20 Overs'!HV3:HV101, "&lt;100")</f>
        <v>0</v>
      </c>
      <c r="N18" s="26">
        <f>COUNTIF('Database - 20 Overs'!HV3:HV101, "&gt;=100")</f>
        <v>0</v>
      </c>
      <c r="O18" s="26">
        <f>SUM('Database - 20 Overs'!HZ3:HZ101)</f>
        <v>0</v>
      </c>
      <c r="P18" s="26">
        <f>SUM('Database - 20 Overs'!HY3:HY101)</f>
        <v>7</v>
      </c>
      <c r="Q18" s="28">
        <f>COUNTIF('Database - 20 Overs'!IC$3:IC$101, "Yes")</f>
        <v>12</v>
      </c>
      <c r="R18" s="30">
        <f>SUM('Database - 20 Overs'!IF$3:IF$99)</f>
        <v>313</v>
      </c>
      <c r="S18" s="141">
        <f>SUM('Database - 20 Overs'!ID$3:ID$99)</f>
        <v>36.833333333333329</v>
      </c>
      <c r="T18" s="30">
        <f>SUM('Database - 20 Overs'!IG$3:IG$99)</f>
        <v>15</v>
      </c>
      <c r="U18" s="18">
        <f t="shared" si="4"/>
        <v>20.866666666666667</v>
      </c>
      <c r="V18" s="18">
        <f t="shared" si="2"/>
        <v>14.733333333333331</v>
      </c>
      <c r="W18" s="20">
        <f t="shared" si="3"/>
        <v>8.4977375565610878</v>
      </c>
      <c r="X18" s="31"/>
      <c r="Y18" s="31"/>
      <c r="Z18" s="32"/>
    </row>
    <row r="19" spans="2:26" ht="12.75" x14ac:dyDescent="0.2">
      <c r="B19" s="23" t="s">
        <v>157</v>
      </c>
      <c r="C19" s="24" t="s">
        <v>195</v>
      </c>
      <c r="D19" s="11">
        <v>2021</v>
      </c>
      <c r="E19" s="24">
        <f>COUNTIF('Database - 20 Overs'!FL3:FL101, "Yes")</f>
        <v>21</v>
      </c>
      <c r="F19" s="25">
        <f>COUNTIF('Database - 20 Overs'!FM3:FM101, "Yes")</f>
        <v>17</v>
      </c>
      <c r="G19" s="26">
        <f>SUM('Database - 20 Overs'!FO3:FO101)</f>
        <v>176</v>
      </c>
      <c r="H19" s="26">
        <f>SUM('Database - 20 Overs'!FN3:FN101)</f>
        <v>176</v>
      </c>
      <c r="I19" s="27">
        <f t="shared" si="5"/>
        <v>13.538461538461538</v>
      </c>
      <c r="J19" s="27">
        <f t="shared" si="1"/>
        <v>100</v>
      </c>
      <c r="K19" s="26">
        <f>COUNTIF('Database - 20 Overs'!FP3:FP101, "Yes")</f>
        <v>4</v>
      </c>
      <c r="L19" s="26">
        <f>MAX('Database - 20 Overs'!FN3:FN101)</f>
        <v>35</v>
      </c>
      <c r="M19" s="26">
        <f>COUNTIFS('Database - 20 Overs'!FN3:FN101, "&gt;=50",'Database - 20 Overs'!FN3:FN101, "&lt;100")</f>
        <v>0</v>
      </c>
      <c r="N19" s="26">
        <f>COUNTIF('Database - 20 Overs'!FN3:FN101, "&gt;=100")</f>
        <v>0</v>
      </c>
      <c r="O19" s="26">
        <f>SUM('Database - 20 Overs'!FR3:FR101)</f>
        <v>3</v>
      </c>
      <c r="P19" s="26">
        <f>SUM('Database - 20 Overs'!FQ3:FQ101)</f>
        <v>15</v>
      </c>
      <c r="Q19" s="28">
        <f>COUNTIF('Database - 20 Overs'!FU$3:FU$101, "Yes")</f>
        <v>1</v>
      </c>
      <c r="R19" s="30">
        <f>SUM('Database - 20 Overs'!FX$3:FX$99)</f>
        <v>12</v>
      </c>
      <c r="S19" s="141">
        <f>SUM('Database - 20 Overs'!FV$3:FV$99)</f>
        <v>2</v>
      </c>
      <c r="T19" s="30">
        <f>SUM('Database - 20 Overs'!FY$3:FY$99)</f>
        <v>2</v>
      </c>
      <c r="U19" s="18">
        <f t="shared" si="4"/>
        <v>6</v>
      </c>
      <c r="V19" s="18">
        <f t="shared" si="2"/>
        <v>6</v>
      </c>
      <c r="W19" s="20">
        <f t="shared" si="3"/>
        <v>6</v>
      </c>
      <c r="X19" s="31"/>
      <c r="Y19" s="31"/>
      <c r="Z19" s="32"/>
    </row>
    <row r="20" spans="2:26" ht="12.75" x14ac:dyDescent="0.2">
      <c r="B20" s="23" t="s">
        <v>160</v>
      </c>
      <c r="C20" s="24" t="s">
        <v>196</v>
      </c>
      <c r="D20" s="11">
        <v>2021</v>
      </c>
      <c r="E20" s="24">
        <f>COUNTIF('Database - 20 Overs'!GZ3:GZ101, "Yes")</f>
        <v>17</v>
      </c>
      <c r="F20" s="25">
        <f>COUNTIF('Database - 20 Overs'!HA3:HA101, "Yes")</f>
        <v>13</v>
      </c>
      <c r="G20" s="26">
        <f>SUM('Database - 20 Overs'!HC3:HC101)</f>
        <v>102</v>
      </c>
      <c r="H20" s="26">
        <f>SUM('Database - 20 Overs'!HB3:HB101)</f>
        <v>80</v>
      </c>
      <c r="I20" s="27">
        <f t="shared" si="5"/>
        <v>8</v>
      </c>
      <c r="J20" s="27">
        <f t="shared" si="1"/>
        <v>78.431372549019613</v>
      </c>
      <c r="K20" s="26">
        <f>COUNTIF('Database - 20 Overs'!HD3:HD101, "Yes")</f>
        <v>3</v>
      </c>
      <c r="L20" s="26">
        <f>MAX('Database - 20 Overs'!HB3:HB101)</f>
        <v>17</v>
      </c>
      <c r="M20" s="26">
        <f>COUNTIFS('Database - 20 Overs'!HB3:HB101, "&gt;=50",'Database - 20 Overs'!HB3:HB101, "&lt;100")</f>
        <v>0</v>
      </c>
      <c r="N20" s="26">
        <f>COUNTIF('Database - 20 Overs'!HB3:HB101, "&gt;=100")</f>
        <v>0</v>
      </c>
      <c r="O20" s="26">
        <f>SUM('Database - 20 Overs'!HF3:HF101)</f>
        <v>0</v>
      </c>
      <c r="P20" s="26">
        <f>SUM('Database - 20 Overs'!HE3:HE101)</f>
        <v>4</v>
      </c>
      <c r="Q20" s="28">
        <f>COUNTIF('Database - 20 Overs'!HI$3:HI$101, "Yes")</f>
        <v>16</v>
      </c>
      <c r="R20" s="30">
        <f>SUM('Database - 20 Overs'!HL$3:HL$99)</f>
        <v>358</v>
      </c>
      <c r="S20" s="141">
        <f>SUM('Database - 20 Overs'!HJ$3:HJ$99)</f>
        <v>50.166666666666664</v>
      </c>
      <c r="T20" s="30">
        <f>SUM('Database - 20 Overs'!HM$3:HM$99)</f>
        <v>17</v>
      </c>
      <c r="U20" s="18">
        <f t="shared" si="4"/>
        <v>21.058823529411764</v>
      </c>
      <c r="V20" s="18">
        <f t="shared" si="2"/>
        <v>17.705882352941178</v>
      </c>
      <c r="W20" s="20">
        <f t="shared" si="3"/>
        <v>7.1362126245847177</v>
      </c>
      <c r="X20" s="31"/>
      <c r="Y20" s="31"/>
      <c r="Z20" s="32"/>
    </row>
    <row r="21" spans="2:26" ht="12.75" x14ac:dyDescent="0.2">
      <c r="B21" s="23" t="s">
        <v>156</v>
      </c>
      <c r="C21" s="24" t="s">
        <v>196</v>
      </c>
      <c r="D21" s="11">
        <v>2021</v>
      </c>
      <c r="E21" s="24">
        <f>COUNTIF('Database - 20 Overs'!JH3:JH101, "Yes")</f>
        <v>40</v>
      </c>
      <c r="F21" s="25">
        <f>COUNTIF('Database - 20 Overs'!JI3:JI101, "Yes")</f>
        <v>24</v>
      </c>
      <c r="G21" s="26">
        <f>SUM('Database - 20 Overs'!JK3:JK101)</f>
        <v>157</v>
      </c>
      <c r="H21" s="26">
        <f>SUM('Database - 20 Overs'!JJ3:JJ101)</f>
        <v>181</v>
      </c>
      <c r="I21" s="27">
        <f t="shared" si="5"/>
        <v>9.526315789473685</v>
      </c>
      <c r="J21" s="27">
        <f t="shared" si="1"/>
        <v>115.28662420382165</v>
      </c>
      <c r="K21" s="26">
        <f>COUNTIF('Database - 20 Overs'!JL3:JL101, "Yes")</f>
        <v>5</v>
      </c>
      <c r="L21" s="26">
        <f>MAX('Database - 20 Overs'!JJ3:JJ101)</f>
        <v>25</v>
      </c>
      <c r="M21" s="26">
        <f>COUNTIFS('Database - 20 Overs'!JJ3:JJ101, "&gt;=50",'Database - 20 Overs'!JJ3:JJ101, "&lt;100")</f>
        <v>0</v>
      </c>
      <c r="N21" s="26">
        <f>COUNTIF('Database - 20 Overs'!JJ3:JJ101, "&gt;=100")</f>
        <v>0</v>
      </c>
      <c r="O21" s="26">
        <f>SUM('Database - 20 Overs'!JN3:JN101)</f>
        <v>7</v>
      </c>
      <c r="P21" s="26">
        <f>SUM('Database - 20 Overs'!JM3:JM101)</f>
        <v>10</v>
      </c>
      <c r="Q21" s="28">
        <f>COUNTIF('Database - 20 Overs'!JQ$3:JQ$101, "Yes")</f>
        <v>38</v>
      </c>
      <c r="R21" s="30">
        <f>SUM('Database - 20 Overs'!JT$3:JT$99)</f>
        <v>790</v>
      </c>
      <c r="S21" s="141">
        <f>SUM('Database - 20 Overs'!JR$3:JR$99)</f>
        <v>106</v>
      </c>
      <c r="T21" s="30">
        <f>SUM('Database - 20 Overs'!JU$3:JU$99)</f>
        <v>34</v>
      </c>
      <c r="U21" s="18">
        <f t="shared" si="4"/>
        <v>23.235294117647058</v>
      </c>
      <c r="V21" s="18">
        <f t="shared" si="2"/>
        <v>18.705882352941178</v>
      </c>
      <c r="W21" s="20">
        <f t="shared" si="3"/>
        <v>7.4528301886792452</v>
      </c>
      <c r="X21" s="31"/>
      <c r="Y21" s="31"/>
      <c r="Z21" s="32"/>
    </row>
    <row r="22" spans="2:26" ht="12.75" x14ac:dyDescent="0.2">
      <c r="B22" s="23" t="s">
        <v>158</v>
      </c>
      <c r="C22" s="24" t="s">
        <v>196</v>
      </c>
      <c r="D22" s="11">
        <v>2021</v>
      </c>
      <c r="E22" s="24">
        <f>COUNTIF('Database - 20 Overs'!GF3:GF101, "Yes")</f>
        <v>29</v>
      </c>
      <c r="F22" s="25">
        <f>COUNTIF('Database - 20 Overs'!GG3:GG101, "Yes")</f>
        <v>18</v>
      </c>
      <c r="G22" s="26">
        <f>SUM('Database - 20 Overs'!GI3:GI101)</f>
        <v>184</v>
      </c>
      <c r="H22" s="26">
        <f>SUM('Database - 20 Overs'!GH3:GH101)</f>
        <v>157</v>
      </c>
      <c r="I22" s="27">
        <f t="shared" si="5"/>
        <v>14.272727272727273</v>
      </c>
      <c r="J22" s="27">
        <f t="shared" si="1"/>
        <v>85.326086956521735</v>
      </c>
      <c r="K22" s="26">
        <f>COUNTIF('Database - 20 Overs'!GJ3:GJ101, "Yes")</f>
        <v>7</v>
      </c>
      <c r="L22" s="26">
        <f>MAX('Database - 20 Overs'!GH3:GH101)</f>
        <v>29</v>
      </c>
      <c r="M22" s="26">
        <f>COUNTIFS('Database - 20 Overs'!GH3:GH101, "&gt;=50",'Database - 20 Overs'!GH3:GH101, "&lt;100")</f>
        <v>0</v>
      </c>
      <c r="N22" s="26">
        <f>COUNTIF('Database - 20 Overs'!GH3:GH101, "&gt;=100")</f>
        <v>0</v>
      </c>
      <c r="O22" s="26">
        <f>SUM('Database - 20 Overs'!GL3:GL101)</f>
        <v>0</v>
      </c>
      <c r="P22" s="26">
        <f>SUM('Database - 20 Overs'!GK3:GK101)</f>
        <v>10</v>
      </c>
      <c r="Q22" s="28">
        <f>COUNTIF('Database - 20 Overs'!GO$3:GO$101, "Yes")</f>
        <v>27</v>
      </c>
      <c r="R22" s="30">
        <f>SUM('Database - 20 Overs'!GR$3:GR$99)</f>
        <v>541</v>
      </c>
      <c r="S22" s="141">
        <f>SUM('Database - 20 Overs'!GP$3:GP$99)</f>
        <v>79</v>
      </c>
      <c r="T22" s="30">
        <f>SUM('Database - 20 Overs'!GS$3:GS$99)</f>
        <v>32</v>
      </c>
      <c r="U22" s="18">
        <f t="shared" si="4"/>
        <v>16.90625</v>
      </c>
      <c r="V22" s="18">
        <f t="shared" si="2"/>
        <v>14.8125</v>
      </c>
      <c r="W22" s="20">
        <f t="shared" si="3"/>
        <v>6.8481012658227849</v>
      </c>
      <c r="X22" s="31"/>
      <c r="Y22" s="31"/>
      <c r="Z22" s="32"/>
    </row>
    <row r="23" spans="2:26" ht="12.75" x14ac:dyDescent="0.2">
      <c r="B23" s="23" t="s">
        <v>153</v>
      </c>
      <c r="C23" s="24" t="s">
        <v>196</v>
      </c>
      <c r="D23" s="11">
        <v>2021</v>
      </c>
      <c r="E23" s="24">
        <f>COUNTIF('Database - 20 Overs'!IN3:IN101, "Yes")</f>
        <v>35</v>
      </c>
      <c r="F23" s="25">
        <f>COUNTIF('Database - 20 Overs'!IO3:IO101, "Yes")</f>
        <v>21</v>
      </c>
      <c r="G23" s="26">
        <f>SUM('Database - 20 Overs'!IQ3:IQ101)</f>
        <v>185</v>
      </c>
      <c r="H23" s="26">
        <f>SUM('Database - 20 Overs'!IP3:IP101)</f>
        <v>246</v>
      </c>
      <c r="I23" s="27">
        <f t="shared" si="5"/>
        <v>15.375</v>
      </c>
      <c r="J23" s="27">
        <f t="shared" si="1"/>
        <v>132.97297297297297</v>
      </c>
      <c r="K23" s="26">
        <f>COUNTIF('Database - 20 Overs'!IR3:IR101, "Yes")</f>
        <v>5</v>
      </c>
      <c r="L23" s="26">
        <f>MAX('Database - 20 Overs'!IP3:IP101)</f>
        <v>45</v>
      </c>
      <c r="M23" s="26">
        <f>COUNTIFS('Database - 20 Overs'!IP3:IP101, "&gt;=50",'Database - 20 Overs'!IP3:IP101, "&lt;100")</f>
        <v>0</v>
      </c>
      <c r="N23" s="26">
        <f>COUNTIF('Database - 20 Overs'!IP3:IP101, "&gt;=100")</f>
        <v>0</v>
      </c>
      <c r="O23" s="26">
        <f>SUM('Database - 20 Overs'!IT3:IT101)</f>
        <v>9</v>
      </c>
      <c r="P23" s="26">
        <f>SUM('Database - 20 Overs'!IS3:IS101)</f>
        <v>18</v>
      </c>
      <c r="Q23" s="28">
        <f>COUNTIF('Database - 20 Overs'!IW$3:IW$101, "Yes")</f>
        <v>32</v>
      </c>
      <c r="R23" s="30">
        <f>SUM('Database - 20 Overs'!IZ$3:IZ$99)</f>
        <v>656</v>
      </c>
      <c r="S23" s="141">
        <f>SUM('Database - 20 Overs'!IX$3:IX$99)</f>
        <v>90.666666666666671</v>
      </c>
      <c r="T23" s="30">
        <f>SUM('Database - 20 Overs'!JA$3:JA$99)</f>
        <v>39</v>
      </c>
      <c r="U23" s="18">
        <f t="shared" si="4"/>
        <v>16.820512820512821</v>
      </c>
      <c r="V23" s="18">
        <f t="shared" si="2"/>
        <v>13.948717948717949</v>
      </c>
      <c r="W23" s="20">
        <f t="shared" si="3"/>
        <v>7.2352941176470589</v>
      </c>
      <c r="X23" s="31"/>
      <c r="Y23" s="31"/>
      <c r="Z23" s="32"/>
    </row>
    <row r="24" spans="2:26" ht="12.75" x14ac:dyDescent="0.2">
      <c r="B24" s="23" t="s">
        <v>119</v>
      </c>
      <c r="C24" s="24" t="s">
        <v>196</v>
      </c>
      <c r="D24" s="11">
        <v>2021</v>
      </c>
      <c r="E24" s="24">
        <f>COUNTIF('Database - 20 Overs'!KB3:KB101, "Yes")</f>
        <v>3</v>
      </c>
      <c r="F24" s="25">
        <f>COUNTIF('Database - 20 Overs'!KC3:KC101, "Yes")</f>
        <v>3</v>
      </c>
      <c r="G24" s="26">
        <f>SUM('Database - 20 Overs'!KE3:KE101)</f>
        <v>36</v>
      </c>
      <c r="H24" s="26">
        <f>SUM('Database - 20 Overs'!KD3:KD101)</f>
        <v>46</v>
      </c>
      <c r="I24" s="27">
        <f t="shared" si="5"/>
        <v>15.333333333333334</v>
      </c>
      <c r="J24" s="27">
        <f t="shared" si="1"/>
        <v>127.77777777777777</v>
      </c>
      <c r="K24" s="26">
        <f>COUNTIF('Database - 20 Overs'!KF3:KF101, "Yes")</f>
        <v>0</v>
      </c>
      <c r="L24" s="26">
        <f>MAX('Database - 20 Overs'!KD3:KD101)</f>
        <v>39</v>
      </c>
      <c r="M24" s="26">
        <f>COUNTIFS('Database - 20 Overs'!KD3:KD101, "&gt;=50",'Database - 20 Overs'!KD3:KD101, "&lt;100")</f>
        <v>0</v>
      </c>
      <c r="N24" s="26">
        <f>COUNTIF('Database - 20 Overs'!KD3:KD101, "&gt;=100")</f>
        <v>0</v>
      </c>
      <c r="O24" s="26">
        <f>SUM('Database - 20 Overs'!KH3:KH101)</f>
        <v>1</v>
      </c>
      <c r="P24" s="26">
        <f>SUM('Database - 20 Overs'!KG3:KG101)</f>
        <v>5</v>
      </c>
      <c r="Q24" s="28">
        <f>COUNTIF('Database - 20 Overs'!KI$3:KI$101, "Yes")</f>
        <v>3</v>
      </c>
      <c r="R24" s="30">
        <f>SUM('Database - 20 Overs'!KL$3:KL$99)</f>
        <v>55</v>
      </c>
      <c r="S24" s="141">
        <f>SUM('Database - 20 Overs'!KJ$3:KJ$99)</f>
        <v>9</v>
      </c>
      <c r="T24" s="30">
        <f>SUM('Database - 20 Overs'!KM$3:KM$99)</f>
        <v>2</v>
      </c>
      <c r="U24" s="18">
        <f t="shared" si="4"/>
        <v>27.5</v>
      </c>
      <c r="V24" s="18">
        <f t="shared" si="2"/>
        <v>27</v>
      </c>
      <c r="W24" s="20">
        <f t="shared" si="3"/>
        <v>6.1111111111111107</v>
      </c>
      <c r="X24" s="31"/>
      <c r="Y24" s="31"/>
      <c r="Z24" s="32"/>
    </row>
    <row r="25" spans="2:26" ht="12.75" x14ac:dyDescent="0.2">
      <c r="B25" s="23" t="s">
        <v>118</v>
      </c>
      <c r="C25" s="24" t="s">
        <v>195</v>
      </c>
      <c r="D25" s="11">
        <v>2021</v>
      </c>
      <c r="E25" s="24">
        <f>COUNTIF('Database - 20 Overs'!BP3:BP101, "Yes")</f>
        <v>3</v>
      </c>
      <c r="F25" s="25">
        <f>COUNTIF('Database - 20 Overs'!BQ3:BQ101, "Yes")</f>
        <v>2</v>
      </c>
      <c r="G25" s="26">
        <f>SUM('Database - 20 Overs'!BS3:BS101)</f>
        <v>12</v>
      </c>
      <c r="H25" s="26">
        <f>SUM('Database - 20 Overs'!BR3:BR101)</f>
        <v>12</v>
      </c>
      <c r="I25" s="27">
        <f>IFERROR((H25/(F25-K25)),0)</f>
        <v>0</v>
      </c>
      <c r="J25" s="27">
        <f t="shared" si="1"/>
        <v>100</v>
      </c>
      <c r="K25" s="26">
        <f>COUNTIF('Database - 20 Overs'!BT3:BT101, "Yes")</f>
        <v>2</v>
      </c>
      <c r="L25" s="26">
        <f>MAX('Database - 20 Overs'!BR3:BR101)</f>
        <v>10</v>
      </c>
      <c r="M25" s="26">
        <f>COUNTIFS('Database - 20 Overs'!BR3:BR101, "&gt;=50",'Database - 20 Overs'!BR3:BR101, "&lt;100")</f>
        <v>0</v>
      </c>
      <c r="N25" s="26">
        <f>COUNTIF('Database - 20 Overs'!BR3:BR101, "&gt;=100")</f>
        <v>0</v>
      </c>
      <c r="O25" s="26">
        <f>SUM('Database - 20 Overs'!BV3:BV101)</f>
        <v>0</v>
      </c>
      <c r="P25" s="26">
        <f>SUM('Database - 20 Overs'!BU3:BU101)</f>
        <v>2</v>
      </c>
      <c r="Q25" s="28">
        <f>COUNTIF('Database - 20 Overs'!BY$3:BY$101, "Yes")</f>
        <v>0</v>
      </c>
      <c r="R25" s="30">
        <f>SUM('Database - 20 Overs'!CB$3:CB$99)</f>
        <v>0</v>
      </c>
      <c r="S25" s="141">
        <f>SUM('Database - 20 Overs'!BZ$3:BZ$99)</f>
        <v>0</v>
      </c>
      <c r="T25" s="30">
        <f>SUM('Database - 20 Overs'!CC$3:CC$99)</f>
        <v>0</v>
      </c>
      <c r="U25" s="18" t="str">
        <f t="shared" si="4"/>
        <v>-</v>
      </c>
      <c r="V25" s="18" t="str">
        <f t="shared" si="2"/>
        <v>-</v>
      </c>
      <c r="W25" s="20" t="str">
        <f t="shared" si="3"/>
        <v>-</v>
      </c>
      <c r="X25" s="31"/>
      <c r="Y25" s="31"/>
      <c r="Z25" s="32"/>
    </row>
    <row r="26" spans="2:26" ht="12.75" x14ac:dyDescent="0.2">
      <c r="B26" s="23" t="s">
        <v>159</v>
      </c>
      <c r="C26" s="24" t="s">
        <v>197</v>
      </c>
      <c r="D26" s="11">
        <v>2021</v>
      </c>
      <c r="E26" s="11">
        <f>COUNTIF('Database - 20 Overs'!KT3:KT101, "Yes")</f>
        <v>41</v>
      </c>
      <c r="F26" s="25">
        <f>COUNTIF('Database - 20 Overs'!KU3:KU101, "Yes")</f>
        <v>13</v>
      </c>
      <c r="G26" s="26">
        <f>SUM('Database - 20 Overs'!KW3:KW101)</f>
        <v>87</v>
      </c>
      <c r="H26" s="26">
        <f>SUM('Database - 20 Overs'!KV3:KV101)</f>
        <v>70</v>
      </c>
      <c r="I26" s="27">
        <f>IFERROR((H26/(F26-K26)),0)</f>
        <v>8.75</v>
      </c>
      <c r="J26" s="27">
        <f t="shared" si="1"/>
        <v>80.459770114942529</v>
      </c>
      <c r="K26" s="26">
        <f>COUNTIF('Database - 20 Overs'!KX3:KX101, "Yes")</f>
        <v>5</v>
      </c>
      <c r="L26" s="26">
        <f>MAX('Database - 20 Overs'!KV3:KV101)</f>
        <v>16</v>
      </c>
      <c r="M26" s="26">
        <f>COUNTIFS('Database - 20 Overs'!KV3:KV101, "&gt;=50",'Database - 20 Overs'!KV3:KV101, "&lt;100")</f>
        <v>0</v>
      </c>
      <c r="N26" s="26">
        <f>COUNTIF('Database - 20 Overs'!KV3:KV101, "&gt;=100")</f>
        <v>0</v>
      </c>
      <c r="O26" s="26">
        <f>SUM('Database - 20 Overs'!KZ3:KZ101)</f>
        <v>0</v>
      </c>
      <c r="P26" s="26">
        <f>SUM('Database - 20 Overs'!KY3:KY101)</f>
        <v>0</v>
      </c>
      <c r="Q26" s="28">
        <f>COUNTIF('Database - 20 Overs'!LC$3:LC$101, "Yes")</f>
        <v>39</v>
      </c>
      <c r="R26" s="30">
        <f>SUM('Database - 20 Overs'!LF$3:LF$99)</f>
        <v>815</v>
      </c>
      <c r="S26" s="141">
        <f>SUM('Database - 20 Overs'!LD$3:LD$99)</f>
        <v>100.66666666666667</v>
      </c>
      <c r="T26" s="30">
        <f>SUM('Database - 20 Overs'!LG$3:LG$99)</f>
        <v>38</v>
      </c>
      <c r="U26" s="18">
        <f t="shared" si="4"/>
        <v>21.44736842105263</v>
      </c>
      <c r="V26" s="18">
        <f t="shared" si="2"/>
        <v>15.894736842105264</v>
      </c>
      <c r="W26" s="20">
        <f t="shared" si="3"/>
        <v>8.0960264900662242</v>
      </c>
      <c r="X26" s="31"/>
      <c r="Y26" s="31"/>
      <c r="Z26" s="32"/>
    </row>
    <row r="27" spans="2:26" ht="15.75" customHeight="1" x14ac:dyDescent="0.2">
      <c r="B27" s="23" t="s">
        <v>116</v>
      </c>
      <c r="C27" s="24" t="s">
        <v>197</v>
      </c>
      <c r="D27" s="11">
        <v>2021</v>
      </c>
      <c r="E27" s="11">
        <f>COUNTIF('Database - 20 Overs'!LN3:LN101, "Yes")</f>
        <v>16</v>
      </c>
      <c r="F27" s="25">
        <f>COUNTIF('Database - 20 Overs'!LO3:LO101, "Yes")</f>
        <v>5</v>
      </c>
      <c r="G27" s="26">
        <f>SUM('Database - 20 Overs'!LQ3:LQ101)</f>
        <v>21</v>
      </c>
      <c r="H27" s="26">
        <f>SUM('Database - 20 Overs'!LP3:LP101)</f>
        <v>26</v>
      </c>
      <c r="I27" s="27">
        <f>IFERROR((H27/(F27-K27)),0)</f>
        <v>6.5</v>
      </c>
      <c r="J27" s="27">
        <f t="shared" si="1"/>
        <v>123.80952380952381</v>
      </c>
      <c r="K27" s="26">
        <f>COUNTIF('Database - 20 Overs'!LR3:LR101, "Yes")</f>
        <v>1</v>
      </c>
      <c r="L27" s="26">
        <f>MAX('Database - 20 Overs'!LP3:LP101)</f>
        <v>16</v>
      </c>
      <c r="M27" s="26">
        <f>COUNTIFS('Database - 20 Overs'!LP3:LP101, "&gt;=50",'Database - 20 Overs'!LP3:LP101, "&lt;100")</f>
        <v>0</v>
      </c>
      <c r="N27" s="26">
        <f>COUNTIF('Database - 20 Overs'!LP3:LP101, "&gt;=100")</f>
        <v>0</v>
      </c>
      <c r="O27" s="26">
        <f>SUM('Database - 20 Overs'!LT3:LT101)</f>
        <v>0</v>
      </c>
      <c r="P27" s="26">
        <f>SUM('Database - 20 Overs'!LS3:LS101)</f>
        <v>3</v>
      </c>
      <c r="Q27" s="28">
        <f>COUNTIF('Database - 20 Overs'!LW$3:LW$101, "Yes")</f>
        <v>15</v>
      </c>
      <c r="R27" s="30">
        <f>SUM('Database - 20 Overs'!LZ$3:LZ$99)</f>
        <v>267</v>
      </c>
      <c r="S27" s="141">
        <f>SUM('Database - 20 Overs'!LX$3:LX$99)</f>
        <v>34.5</v>
      </c>
      <c r="T27" s="30">
        <f>SUM('Database - 20 Overs'!MA$3:MA$99)</f>
        <v>12</v>
      </c>
      <c r="U27" s="18">
        <f t="shared" si="4"/>
        <v>22.25</v>
      </c>
      <c r="V27" s="18">
        <f t="shared" si="2"/>
        <v>17.25</v>
      </c>
      <c r="W27" s="20">
        <f t="shared" si="3"/>
        <v>7.7391304347826084</v>
      </c>
      <c r="X27" s="31"/>
      <c r="Y27" s="31"/>
      <c r="Z27" s="32"/>
    </row>
    <row r="28" spans="2:26" ht="15.75" customHeight="1" x14ac:dyDescent="0.2">
      <c r="B28" s="23" t="s">
        <v>120</v>
      </c>
      <c r="C28" s="24" t="s">
        <v>195</v>
      </c>
      <c r="D28" s="11">
        <v>2021</v>
      </c>
      <c r="E28" s="11">
        <f>COUNTIF('Database - 20 Overs'!BP3:BP102, "Yes")</f>
        <v>3</v>
      </c>
      <c r="F28" s="25">
        <f>COUNTIF('Database - 20 Overs'!NB3:NB102, "Yes")</f>
        <v>4</v>
      </c>
      <c r="G28" s="26">
        <f>SUM('Database - 20 Overs'!NE3:NE102)</f>
        <v>16</v>
      </c>
      <c r="H28" s="26">
        <f>SUM('Database - 20 Overs'!ND3:ND102)</f>
        <v>12</v>
      </c>
      <c r="I28" s="27">
        <f>IFERROR((H28/(F28-K28)),0)</f>
        <v>3</v>
      </c>
      <c r="J28" s="27">
        <f t="shared" si="1"/>
        <v>75</v>
      </c>
      <c r="K28" s="26">
        <f>COUNTIF('Database - 20 Overs'!NF3:NF102, "Yes")</f>
        <v>0</v>
      </c>
      <c r="L28" s="26">
        <f>MAX('Database - 20 Overs'!ND3:ND102)</f>
        <v>12</v>
      </c>
      <c r="M28" s="26">
        <f>COUNTIFS('Database - 20 Overs'!ND3:ND102, "&gt;=50",'Database - 20 Overs'!ND3:ND102, "&lt;100")</f>
        <v>0</v>
      </c>
      <c r="N28" s="26">
        <f>COUNTIF('Database - 20 Overs'!ND3:ND102, "&gt;=100")</f>
        <v>0</v>
      </c>
      <c r="O28" s="26">
        <f>SUM('Database - 20 Overs'!NH3:NH102)</f>
        <v>0</v>
      </c>
      <c r="P28" s="26">
        <f>SUM('Database - 20 Overs'!NG3:NG102)</f>
        <v>2</v>
      </c>
      <c r="Q28" s="28">
        <f>COUNTIF('Database - 20 Overs'!NK$3:NK$101, "Yes")</f>
        <v>0</v>
      </c>
      <c r="R28" s="30">
        <f>SUM('Database - 20 Overs'!NN$3:NN$99)</f>
        <v>0</v>
      </c>
      <c r="S28" s="141">
        <f>SUM('Database - 20 Overs'!NL$3:NL$99)</f>
        <v>0</v>
      </c>
      <c r="T28" s="30">
        <f>SUM('Database - 20 Overs'!NO$3:NO$99)</f>
        <v>0</v>
      </c>
      <c r="U28" s="18" t="str">
        <f t="shared" si="4"/>
        <v>-</v>
      </c>
      <c r="V28" s="18" t="str">
        <f t="shared" si="2"/>
        <v>-</v>
      </c>
      <c r="W28" s="20" t="str">
        <f t="shared" si="3"/>
        <v>-</v>
      </c>
      <c r="X28" s="31"/>
      <c r="Y28" s="31"/>
      <c r="Z28" s="32"/>
    </row>
    <row r="29" spans="2:26" ht="15.75" customHeight="1" x14ac:dyDescent="0.2">
      <c r="B29" s="23" t="s">
        <v>121</v>
      </c>
      <c r="C29" s="24" t="s">
        <v>197</v>
      </c>
      <c r="D29" s="11">
        <v>2021</v>
      </c>
      <c r="E29" s="11">
        <f>COUNTIF('Database - 20 Overs'!NV3:NV103, "Yes")</f>
        <v>12</v>
      </c>
      <c r="F29" s="25">
        <f>COUNTIF('Database - 20 Overs'!NW3:NW103, "Yes")</f>
        <v>4</v>
      </c>
      <c r="G29" s="26">
        <f>SUM('Database - 20 Overs'!NY3:NY103)</f>
        <v>14</v>
      </c>
      <c r="H29" s="26">
        <f>SUM('Database - 20 Overs'!NX3:NX103)</f>
        <v>12</v>
      </c>
      <c r="I29" s="27">
        <f>IFERROR((H29/(F29-K29)),0)</f>
        <v>6</v>
      </c>
      <c r="J29" s="27">
        <f t="shared" si="1"/>
        <v>85.714285714285708</v>
      </c>
      <c r="K29" s="26">
        <f>COUNTIF('Database - 20 Overs'!NZ3:NZ103, "Yes")</f>
        <v>2</v>
      </c>
      <c r="L29" s="26">
        <f>MAX('Database - 20 Overs'!NX3:NX103)</f>
        <v>7</v>
      </c>
      <c r="M29" s="26">
        <f>COUNTIFS('Database - 20 Overs'!NX3:NX103, "&gt;=50",'Database - 20 Overs'!NX3:NX103, "&lt;100")</f>
        <v>0</v>
      </c>
      <c r="N29" s="26">
        <f>COUNTIF('Database - 20 Overs'!NX3:NX103, "&gt;=100")</f>
        <v>0</v>
      </c>
      <c r="O29" s="26">
        <f>SUM('Database - 20 Overs'!OB3:OB103)</f>
        <v>0</v>
      </c>
      <c r="P29" s="26">
        <f>SUM('Database - 20 Overs'!OA3:OA103)</f>
        <v>1</v>
      </c>
      <c r="Q29" s="28">
        <f>COUNTIF('Database - 20 Overs'!OE$3:OE$101, "Yes")</f>
        <v>8</v>
      </c>
      <c r="R29" s="30">
        <f>SUM('Database - 20 Overs'!OH$3:OH$99)</f>
        <v>146</v>
      </c>
      <c r="S29" s="141">
        <f>SUM('Database - 20 Overs'!OF$3:OF$99)</f>
        <v>16</v>
      </c>
      <c r="T29" s="30">
        <f>SUM('Database - 20 Overs'!OI$3:OI$99)</f>
        <v>3</v>
      </c>
      <c r="U29" s="18">
        <f t="shared" si="4"/>
        <v>48.666666666666664</v>
      </c>
      <c r="V29" s="18">
        <f t="shared" si="2"/>
        <v>32</v>
      </c>
      <c r="W29" s="20">
        <f t="shared" si="3"/>
        <v>9.125</v>
      </c>
      <c r="X29" s="31"/>
      <c r="Y29" s="31"/>
      <c r="Z29" s="32"/>
    </row>
    <row r="30" spans="2:26" ht="15.75" customHeight="1" x14ac:dyDescent="0.2">
      <c r="B30" s="23" t="s">
        <v>123</v>
      </c>
      <c r="C30" s="24" t="s">
        <v>195</v>
      </c>
      <c r="D30" s="11">
        <v>2021</v>
      </c>
      <c r="E30" s="11">
        <f>COUNTIF('Database - 20 Overs'!PJ3:PJ104, "Yes")</f>
        <v>3</v>
      </c>
      <c r="F30" s="25">
        <f>COUNTIF('Database - 20 Overs'!PK3:PK104, "Yes")</f>
        <v>3</v>
      </c>
      <c r="G30" s="26">
        <f>SUM('Database - 20 Overs'!PM3:PM104)</f>
        <v>17</v>
      </c>
      <c r="H30" s="26">
        <f>SUM('Database - 20 Overs'!PL3:PL104)</f>
        <v>11</v>
      </c>
      <c r="I30" s="27">
        <f t="shared" ref="I30:I41" si="6">IFERROR((H30/(F30-K30)),0)</f>
        <v>5.5</v>
      </c>
      <c r="J30" s="27">
        <f t="shared" ref="J30:J41" si="7">IFERROR(((H30/G30)*100),0)</f>
        <v>64.705882352941174</v>
      </c>
      <c r="K30" s="26">
        <f>COUNTIF('Database - 20 Overs'!PN3:PN104, "Yes")</f>
        <v>1</v>
      </c>
      <c r="L30" s="26">
        <f>MAX('Database - 20 Overs'!PL3:PL104)</f>
        <v>11</v>
      </c>
      <c r="M30" s="26">
        <f>COUNTIFS('Database - 20 Overs'!PL3:PL104, "&gt;=50",'Database - 20 Overs'!PL3:PL104, "&lt;100")</f>
        <v>0</v>
      </c>
      <c r="N30" s="26">
        <f>COUNTIF('Database - 20 Overs'!PL3:PL104, "&gt;=100")</f>
        <v>0</v>
      </c>
      <c r="O30" s="26">
        <f>SUM('Database - 20 Overs'!PP3:PP104)</f>
        <v>0</v>
      </c>
      <c r="P30" s="26">
        <f>SUM('Database - 20 Overs'!PP3:PP104)</f>
        <v>0</v>
      </c>
      <c r="Q30" s="28">
        <f>COUNTIF('Database - 20 Overs'!PS$3:PS$101, "Yes")</f>
        <v>1</v>
      </c>
      <c r="R30" s="30">
        <f>SUM('Database - 20 Overs'!PV$3:PV$99)</f>
        <v>5</v>
      </c>
      <c r="S30" s="141">
        <f>SUM('Database - 20 Overs'!PT$3:PT$99)</f>
        <v>1</v>
      </c>
      <c r="T30" s="30">
        <f>SUM('Database - 20 Overs'!PW$3:PW$99)</f>
        <v>1</v>
      </c>
      <c r="U30" s="18">
        <f t="shared" si="4"/>
        <v>5</v>
      </c>
      <c r="V30" s="18">
        <f t="shared" si="2"/>
        <v>6</v>
      </c>
      <c r="W30" s="20">
        <f t="shared" si="3"/>
        <v>5</v>
      </c>
      <c r="X30" s="31"/>
      <c r="Y30" s="31"/>
      <c r="Z30" s="32"/>
    </row>
    <row r="31" spans="2:26" ht="15.75" customHeight="1" x14ac:dyDescent="0.2">
      <c r="B31" s="23" t="s">
        <v>124</v>
      </c>
      <c r="C31" s="24" t="s">
        <v>196</v>
      </c>
      <c r="D31" s="11">
        <v>2021</v>
      </c>
      <c r="E31" s="11">
        <f>COUNTIF('Database - 20 Overs'!QD3:QD105, "Yes")</f>
        <v>11</v>
      </c>
      <c r="F31" s="25">
        <f>COUNTIF('Database - 20 Overs'!QE3:QE105, "Yes")</f>
        <v>7</v>
      </c>
      <c r="G31" s="26">
        <f>SUM('Database - 20 Overs'!QG3:QG105)</f>
        <v>45</v>
      </c>
      <c r="H31" s="26">
        <f>SUM('Database - 20 Overs'!QF3:QF105)</f>
        <v>46</v>
      </c>
      <c r="I31" s="27">
        <f t="shared" si="6"/>
        <v>9.1999999999999993</v>
      </c>
      <c r="J31" s="27">
        <f t="shared" si="7"/>
        <v>102.22222222222221</v>
      </c>
      <c r="K31" s="26">
        <f>COUNTIF('Database - 20 Overs'!QH3:QH105, "Yes")</f>
        <v>2</v>
      </c>
      <c r="L31" s="26">
        <f>MAX('Database - 20 Overs'!QF3:QF105)</f>
        <v>16</v>
      </c>
      <c r="M31" s="26">
        <f>COUNTIFS('Database - 20 Overs'!QF3:QF105, "&gt;=50",'Database - 20 Overs'!QF3:QF105, "&lt;100")</f>
        <v>0</v>
      </c>
      <c r="N31" s="26">
        <f>COUNTIF('Database - 20 Overs'!QF3:QF105, "&gt;=100")</f>
        <v>0</v>
      </c>
      <c r="O31" s="26">
        <f>SUM('Database - 20 Overs'!QJ3:QJ105)</f>
        <v>0</v>
      </c>
      <c r="P31" s="26">
        <f>SUM('Database - 20 Overs'!QI3:QI105)</f>
        <v>3</v>
      </c>
      <c r="Q31" s="28">
        <f>COUNTIF('Database - 20 Overs'!QM$3:QM$101, "Yes")</f>
        <v>4</v>
      </c>
      <c r="R31" s="30">
        <f>SUM('Database - 20 Overs'!QP$3:QP$99)</f>
        <v>74</v>
      </c>
      <c r="S31" s="141">
        <f>SUM('Database - 20 Overs'!QN$3:QN$99)</f>
        <v>7</v>
      </c>
      <c r="T31" s="30">
        <f>SUM('Database - 20 Overs'!QQ$3:QQ$99)</f>
        <v>1</v>
      </c>
      <c r="U31" s="18">
        <f t="shared" si="4"/>
        <v>74</v>
      </c>
      <c r="V31" s="18">
        <f t="shared" si="2"/>
        <v>42</v>
      </c>
      <c r="W31" s="20">
        <f t="shared" si="3"/>
        <v>10.571428571428571</v>
      </c>
      <c r="X31" s="31"/>
      <c r="Y31" s="31"/>
      <c r="Z31" s="32"/>
    </row>
    <row r="32" spans="2:26" ht="15.75" customHeight="1" x14ac:dyDescent="0.2">
      <c r="B32" s="23" t="s">
        <v>125</v>
      </c>
      <c r="C32" s="24" t="s">
        <v>196</v>
      </c>
      <c r="D32" s="11">
        <v>2021</v>
      </c>
      <c r="E32" s="11">
        <f>COUNTIF('Database - 20 Overs'!QX3:QX106, "Yes")</f>
        <v>5</v>
      </c>
      <c r="F32" s="25">
        <f>COUNTIF('Database - 20 Overs'!QY3:QY106, "Yes")</f>
        <v>2</v>
      </c>
      <c r="G32" s="26">
        <f>SUM('Database - 20 Overs'!RA3:RA106)</f>
        <v>16</v>
      </c>
      <c r="H32" s="26">
        <f>SUM('Database - 20 Overs'!QZ3:QZ106)</f>
        <v>24</v>
      </c>
      <c r="I32" s="27">
        <f t="shared" si="6"/>
        <v>12</v>
      </c>
      <c r="J32" s="27">
        <f t="shared" si="7"/>
        <v>150</v>
      </c>
      <c r="K32" s="26">
        <f>COUNTIF('Database - 20 Overs'!RB3:RB106, "Yes")</f>
        <v>0</v>
      </c>
      <c r="L32" s="26">
        <f>MAX('Database - 20 Overs'!QZ3:QZ106)</f>
        <v>14</v>
      </c>
      <c r="M32" s="26">
        <f>COUNTIFS('Database - 20 Overs'!QZ3:QZ106, "&gt;=50",'Database - 20 Overs'!QZ3:QZ106, "&lt;100")</f>
        <v>0</v>
      </c>
      <c r="N32" s="26">
        <f>COUNTIF('Database - 20 Overs'!QZ3:QZ106, "&gt;=100")</f>
        <v>0</v>
      </c>
      <c r="O32" s="26">
        <f>SUM('Database - 20 Overs'!RD3:RD106)</f>
        <v>0</v>
      </c>
      <c r="P32" s="26">
        <f>SUM('Database - 20 Overs'!RC3:RC106)</f>
        <v>3</v>
      </c>
      <c r="Q32" s="28">
        <f>COUNTIF('Database - 20 Overs'!RG$3:RG$101, "Yes")</f>
        <v>4</v>
      </c>
      <c r="R32" s="30">
        <f>SUM('Database - 20 Overs'!RJ$3:RJ$99)</f>
        <v>73</v>
      </c>
      <c r="S32" s="141">
        <f>SUM('Database - 20 Overs'!RH$3:RH$99)</f>
        <v>10</v>
      </c>
      <c r="T32" s="30">
        <f>SUM('Database - 20 Overs'!RK$3:RK$99)</f>
        <v>2</v>
      </c>
      <c r="U32" s="18">
        <f t="shared" si="4"/>
        <v>36.5</v>
      </c>
      <c r="V32" s="18">
        <f t="shared" si="2"/>
        <v>30</v>
      </c>
      <c r="W32" s="20">
        <f t="shared" si="3"/>
        <v>7.3</v>
      </c>
      <c r="X32" s="31"/>
      <c r="Y32" s="31"/>
      <c r="Z32" s="32"/>
    </row>
    <row r="33" spans="2:26" ht="15.75" customHeight="1" x14ac:dyDescent="0.2">
      <c r="B33" s="23" t="s">
        <v>126</v>
      </c>
      <c r="C33" s="24" t="s">
        <v>196</v>
      </c>
      <c r="D33" s="11">
        <v>2021</v>
      </c>
      <c r="E33" s="11">
        <f>COUNTIF('Database - 20 Overs'!RR3:RR107, "Yes")</f>
        <v>6</v>
      </c>
      <c r="F33" s="25">
        <f>COUNTIF('Database - 20 Overs'!RS3:RS107, "Yes")</f>
        <v>6</v>
      </c>
      <c r="G33" s="26">
        <f>SUM('Database - 20 Overs'!RU3:RU107)</f>
        <v>174</v>
      </c>
      <c r="H33" s="26">
        <f>SUM('Database - 20 Overs'!RT3:RT107)</f>
        <v>228</v>
      </c>
      <c r="I33" s="27">
        <f t="shared" si="6"/>
        <v>57</v>
      </c>
      <c r="J33" s="27">
        <f t="shared" si="7"/>
        <v>131.0344827586207</v>
      </c>
      <c r="K33" s="26">
        <f>COUNTIF('Database - 20 Overs'!RV3:RV107, "Yes")</f>
        <v>2</v>
      </c>
      <c r="L33" s="26">
        <f>MAX('Database - 20 Overs'!RT3:RT107)</f>
        <v>105</v>
      </c>
      <c r="M33" s="26">
        <f>COUNTIFS('Database - 20 Overs'!RT3:RT107, "&gt;=50",'Database - 20 Overs'!RT3:RT107, "&lt;100")</f>
        <v>1</v>
      </c>
      <c r="N33" s="26">
        <f>COUNTIF('Database - 20 Overs'!RT3:RT107, "&gt;=100")</f>
        <v>1</v>
      </c>
      <c r="O33" s="26">
        <f>SUM('Database - 20 Overs'!RX3:RX107)</f>
        <v>5</v>
      </c>
      <c r="P33" s="26">
        <f>SUM('Database - 20 Overs'!RW3:RW107)</f>
        <v>25</v>
      </c>
      <c r="Q33" s="28">
        <f>COUNTIF('Database - 20 Overs'!SA$3:SA$101, "Yes")</f>
        <v>4</v>
      </c>
      <c r="R33" s="30">
        <f>SUM('Database - 20 Overs'!SD$3:SD$99)</f>
        <v>45</v>
      </c>
      <c r="S33" s="141">
        <f>SUM('Database - 20 Overs'!SB$3:SB$99)</f>
        <v>7</v>
      </c>
      <c r="T33" s="30">
        <f>SUM('Database - 20 Overs'!SE$3:SE$99)</f>
        <v>3</v>
      </c>
      <c r="U33" s="18">
        <f t="shared" si="4"/>
        <v>15</v>
      </c>
      <c r="V33" s="18">
        <f t="shared" si="2"/>
        <v>14</v>
      </c>
      <c r="W33" s="20">
        <f t="shared" si="3"/>
        <v>6.4285714285714288</v>
      </c>
      <c r="X33" s="31"/>
      <c r="Y33" s="31"/>
      <c r="Z33" s="32"/>
    </row>
    <row r="34" spans="2:26" ht="15.75" customHeight="1" x14ac:dyDescent="0.2">
      <c r="B34" s="23" t="s">
        <v>127</v>
      </c>
      <c r="C34" s="24" t="s">
        <v>195</v>
      </c>
      <c r="D34" s="11">
        <v>2021</v>
      </c>
      <c r="E34" s="11">
        <f>COUNTIF('Database - 20 Overs'!SL3:SL108, "Yes")</f>
        <v>4</v>
      </c>
      <c r="F34" s="25">
        <f>COUNTIF('Database - 20 Overs'!SM3:SM108, "Yes")</f>
        <v>2</v>
      </c>
      <c r="G34" s="26">
        <f>SUM('Database - 20 Overs'!SO3:SO108)</f>
        <v>4</v>
      </c>
      <c r="H34" s="26">
        <f>SUM('Database - 20 Overs'!SN3:SN108)</f>
        <v>2</v>
      </c>
      <c r="I34" s="27">
        <f t="shared" si="6"/>
        <v>2</v>
      </c>
      <c r="J34" s="27">
        <f t="shared" si="7"/>
        <v>50</v>
      </c>
      <c r="K34" s="26">
        <f>COUNTIF('Database - 20 Overs'!SP3:SP108, "Yes")</f>
        <v>1</v>
      </c>
      <c r="L34" s="26">
        <f>MAX('Database - 20 Overs'!SN3:SN108)</f>
        <v>1</v>
      </c>
      <c r="M34" s="26">
        <f>COUNTIFS('Database - 20 Overs'!SN3:SN108, "&gt;=50",'Database - 20 Overs'!SN3:SN108, "&lt;100")</f>
        <v>0</v>
      </c>
      <c r="N34" s="26">
        <f>COUNTIF('Database - 20 Overs'!SN3:SN108, "&gt;=100")</f>
        <v>0</v>
      </c>
      <c r="O34" s="26">
        <f>SUM('Database - 20 Overs'!SR3:SR108)</f>
        <v>0</v>
      </c>
      <c r="P34" s="26">
        <f>SUM('Database - 20 Overs'!SQ3:SQ108)</f>
        <v>0</v>
      </c>
      <c r="Q34" s="28">
        <f>COUNTIF('Database - 20 Overs'!SU$3:SU$101, "Yes")</f>
        <v>2</v>
      </c>
      <c r="R34" s="30">
        <f>SUM('Database - 20 Overs'!SX$3:SX$99)</f>
        <v>28</v>
      </c>
      <c r="S34" s="141">
        <f>SUM('Database - 20 Overs'!SV$3:SV$99)</f>
        <v>3</v>
      </c>
      <c r="T34" s="30">
        <f>SUM('Database - 20 Overs'!SY$3:SY$99)</f>
        <v>0</v>
      </c>
      <c r="U34" s="18" t="str">
        <f t="shared" si="4"/>
        <v>-</v>
      </c>
      <c r="V34" s="18" t="str">
        <f t="shared" si="2"/>
        <v>-</v>
      </c>
      <c r="W34" s="20">
        <f t="shared" si="3"/>
        <v>9.3333333333333339</v>
      </c>
      <c r="X34" s="31"/>
      <c r="Y34" s="31"/>
      <c r="Z34" s="32"/>
    </row>
    <row r="35" spans="2:26" ht="15.75" customHeight="1" x14ac:dyDescent="0.2">
      <c r="B35" s="23" t="s">
        <v>128</v>
      </c>
      <c r="C35" s="24" t="s">
        <v>195</v>
      </c>
      <c r="D35" s="11">
        <v>2021</v>
      </c>
      <c r="E35" s="11">
        <f>COUNTIF('Database - 20 Overs'!TF3:TF109, "Yes")</f>
        <v>6</v>
      </c>
      <c r="F35" s="25">
        <f>COUNTIF('Database - 20 Overs'!TG3:TG109, "Yes")</f>
        <v>1</v>
      </c>
      <c r="G35" s="26">
        <f>SUM('Database - 20 Overs'!TI3:TI109)</f>
        <v>2</v>
      </c>
      <c r="H35" s="26">
        <f>SUM('Database - 20 Overs'!TH3:TH109)</f>
        <v>0</v>
      </c>
      <c r="I35" s="27">
        <f t="shared" si="6"/>
        <v>0</v>
      </c>
      <c r="J35" s="27">
        <f t="shared" si="7"/>
        <v>0</v>
      </c>
      <c r="K35" s="26">
        <f>COUNTIF('Database - 20 Overs'!TJ3:TJ109, "Yes")</f>
        <v>0</v>
      </c>
      <c r="L35" s="26">
        <f>MAX('Database - 20 Overs'!TH3:TH109)</f>
        <v>0</v>
      </c>
      <c r="M35" s="26">
        <f>COUNTIFS('Database - 20 Overs'!TH3:TH109, "&gt;=50",'Database - 20 Overs'!TH3:TH109, "&lt;100")</f>
        <v>0</v>
      </c>
      <c r="N35" s="26">
        <f>COUNTIF('Database - 20 Overs'!TH3:TH109, "&gt;=100")</f>
        <v>0</v>
      </c>
      <c r="O35" s="26">
        <f>SUM('Database - 20 Overs'!TK3:TL109)</f>
        <v>0</v>
      </c>
      <c r="P35" s="26">
        <f>SUM('Database - 20 Overs'!TK3:TK109)</f>
        <v>0</v>
      </c>
      <c r="Q35" s="28">
        <f>COUNTIF('Database - 20 Overs'!TP$3:TP$101, "Yes")</f>
        <v>0</v>
      </c>
      <c r="R35" s="30">
        <f>SUM('Database - 20 Overs'!TR$3:TR$99)</f>
        <v>0</v>
      </c>
      <c r="S35" s="141">
        <f>SUM('Database - 20 Overs'!TP$3:TP$99)</f>
        <v>0</v>
      </c>
      <c r="T35" s="30">
        <f>SUM('Database - 20 Overs'!TS$3:TS$99)</f>
        <v>0</v>
      </c>
      <c r="U35" s="18" t="str">
        <f t="shared" si="4"/>
        <v>-</v>
      </c>
      <c r="V35" s="18" t="str">
        <f t="shared" si="2"/>
        <v>-</v>
      </c>
      <c r="W35" s="20" t="str">
        <f t="shared" si="3"/>
        <v>-</v>
      </c>
      <c r="X35" s="31"/>
      <c r="Y35" s="31"/>
      <c r="Z35" s="32"/>
    </row>
    <row r="36" spans="2:26" ht="15.75" customHeight="1" x14ac:dyDescent="0.2">
      <c r="B36" s="23" t="s">
        <v>129</v>
      </c>
      <c r="C36" s="24" t="s">
        <v>196</v>
      </c>
      <c r="D36" s="11">
        <v>2021</v>
      </c>
      <c r="E36" s="11">
        <f>COUNTIF('Database - 20 Overs'!TZ3:TZ110, "Yes")</f>
        <v>2</v>
      </c>
      <c r="F36" s="25">
        <f>COUNTIF('Database - 20 Overs'!UA3:UA110, "Yes")</f>
        <v>2</v>
      </c>
      <c r="G36" s="26">
        <f>SUM('Database - 20 Overs'!UC3:UC110)</f>
        <v>67</v>
      </c>
      <c r="H36" s="26">
        <f>SUM('Database - 20 Overs'!UB3:UB110)</f>
        <v>116</v>
      </c>
      <c r="I36" s="27">
        <f t="shared" si="6"/>
        <v>58</v>
      </c>
      <c r="J36" s="27">
        <f t="shared" si="7"/>
        <v>173.13432835820893</v>
      </c>
      <c r="K36" s="26">
        <f>COUNTIF('Database - 20 Overs'!UD3:UD110, "Yes")</f>
        <v>0</v>
      </c>
      <c r="L36" s="26">
        <f>MAX('Database - 20 Overs'!UB3:UB110)</f>
        <v>76</v>
      </c>
      <c r="M36" s="26">
        <f>COUNTIFS('Database - 20 Overs'!UB3:UB110, "&gt;=50",'Database - 20 Overs'!UB3:UB110, "&lt;100")</f>
        <v>1</v>
      </c>
      <c r="N36" s="26">
        <f>COUNTIF('Database - 20 Overs'!UB3:UB110, "&gt;=100")</f>
        <v>0</v>
      </c>
      <c r="O36" s="26">
        <f>SUM('Database - 20 Overs'!UF3:UF110)</f>
        <v>4</v>
      </c>
      <c r="P36" s="26">
        <f>SUM('Database - 20 Overs'!UE3:UE110)</f>
        <v>15</v>
      </c>
      <c r="Q36" s="28">
        <f>COUNTIF('Database - 20 Overs'!UI$3:UI$101, "Yes")</f>
        <v>2</v>
      </c>
      <c r="R36" s="30">
        <f>SUM('Database - 20 Overs'!UL$3:UL$99)</f>
        <v>13</v>
      </c>
      <c r="S36" s="141">
        <f>SUM('Database - 20 Overs'!UJ$3:UJ$99)</f>
        <v>2</v>
      </c>
      <c r="T36" s="30">
        <f>SUM('Database - 20 Overs'!UM$3:UM$99)</f>
        <v>0</v>
      </c>
      <c r="U36" s="18" t="str">
        <f t="shared" si="4"/>
        <v>-</v>
      </c>
      <c r="V36" s="18" t="str">
        <f t="shared" si="2"/>
        <v>-</v>
      </c>
      <c r="W36" s="20">
        <f t="shared" si="3"/>
        <v>6.5</v>
      </c>
      <c r="X36" s="31"/>
      <c r="Y36" s="31"/>
      <c r="Z36" s="32"/>
    </row>
    <row r="37" spans="2:26" ht="15.75" customHeight="1" x14ac:dyDescent="0.2">
      <c r="B37" s="23" t="s">
        <v>130</v>
      </c>
      <c r="C37" s="24" t="s">
        <v>197</v>
      </c>
      <c r="D37" s="11">
        <v>2021</v>
      </c>
      <c r="E37" s="11">
        <f>COUNTIF('Database - 20 Overs'!UT3:UT111, "Yes")</f>
        <v>2</v>
      </c>
      <c r="F37" s="25">
        <f>COUNTIF('Database - 20 Overs'!UU3:UU111, "Yes")</f>
        <v>1</v>
      </c>
      <c r="G37" s="26">
        <f>SUM('Database - 20 Overs'!UW3:UW111)</f>
        <v>11</v>
      </c>
      <c r="H37" s="26">
        <f>SUM('Database - 20 Overs'!UV3:UV111)</f>
        <v>7</v>
      </c>
      <c r="I37" s="27">
        <f t="shared" si="6"/>
        <v>7</v>
      </c>
      <c r="J37" s="27">
        <f t="shared" si="7"/>
        <v>63.636363636363633</v>
      </c>
      <c r="K37" s="26">
        <f>COUNTIF('Database - 20 Overs'!UX3:UX111, "Yes")</f>
        <v>0</v>
      </c>
      <c r="L37" s="26">
        <f>MAX('Database - 20 Overs'!UU3:UU111)</f>
        <v>0</v>
      </c>
      <c r="M37" s="26">
        <f>COUNTIFS('Database - 20 Overs'!UU3:UU111, "&gt;=50",'Database - 20 Overs'!UU3:UU111, "&lt;100")</f>
        <v>0</v>
      </c>
      <c r="N37" s="26">
        <f>COUNTIF('Database - 20 Overs'!UU3:UU111, "&gt;=100")</f>
        <v>0</v>
      </c>
      <c r="O37" s="26">
        <f>SUM('Database - 20 Overs'!UZ3:UZ111)</f>
        <v>0</v>
      </c>
      <c r="P37" s="26">
        <f>SUM('Database - 20 Overs'!UY3:UY111)</f>
        <v>0</v>
      </c>
      <c r="Q37" s="28">
        <f>COUNTIF('Database - 20 Overs'!VC$3:VC$101, "Yes")</f>
        <v>2</v>
      </c>
      <c r="R37" s="30">
        <f>SUM('Database - 20 Overs'!VF$3:VF$99)</f>
        <v>30</v>
      </c>
      <c r="S37" s="141">
        <f>SUM('Database - 20 Overs'!VD$3:VD$99)</f>
        <v>5.1666666666666661</v>
      </c>
      <c r="T37" s="30">
        <f>SUM('Database - 20 Overs'!VG$3:VG$99)</f>
        <v>2</v>
      </c>
      <c r="U37" s="18">
        <f t="shared" si="4"/>
        <v>15</v>
      </c>
      <c r="V37" s="18">
        <f t="shared" si="2"/>
        <v>15.499999999999998</v>
      </c>
      <c r="W37" s="20">
        <f t="shared" si="3"/>
        <v>5.8064516129032269</v>
      </c>
      <c r="X37" s="31"/>
      <c r="Y37" s="31"/>
      <c r="Z37" s="32"/>
    </row>
    <row r="38" spans="2:26" ht="15.75" customHeight="1" x14ac:dyDescent="0.2">
      <c r="B38" s="23" t="s">
        <v>131</v>
      </c>
      <c r="C38" s="24" t="s">
        <v>195</v>
      </c>
      <c r="D38" s="11">
        <v>2021</v>
      </c>
      <c r="E38" s="11">
        <f>COUNTIF('Database - 20 Overs'!VN3:VN112, "Yes")</f>
        <v>10</v>
      </c>
      <c r="F38" s="25">
        <f>COUNTIF('Database - 20 Overs'!VO3:VO112, "Yes")</f>
        <v>7</v>
      </c>
      <c r="G38" s="26">
        <f>SUM('Database - 20 Overs'!VQ3:VQ112)</f>
        <v>50</v>
      </c>
      <c r="H38" s="26">
        <f>SUM('Database - 20 Overs'!VP3:VP112)</f>
        <v>61</v>
      </c>
      <c r="I38" s="27">
        <f t="shared" si="6"/>
        <v>15.25</v>
      </c>
      <c r="J38" s="27">
        <f t="shared" si="7"/>
        <v>122</v>
      </c>
      <c r="K38" s="26">
        <f>COUNTIF('Database - 20 Overs'!VR3:VR112, "Yes")</f>
        <v>3</v>
      </c>
      <c r="L38" s="26">
        <f>MAX('Database - 20 Overs'!VP3:VP112)</f>
        <v>38</v>
      </c>
      <c r="M38" s="26">
        <f>COUNTIFS('Database - 20 Overs'!VP3:VP112, "&gt;=50",'Database - 20 Overs'!VP3:VP112, "&lt;100")</f>
        <v>0</v>
      </c>
      <c r="N38" s="26">
        <f>COUNTIF('Database - 20 Overs'!VP3:VP112, "&gt;=100")</f>
        <v>0</v>
      </c>
      <c r="O38" s="26">
        <f>SUM('Database - 20 Overs'!VT3:VT112)</f>
        <v>0</v>
      </c>
      <c r="P38" s="26">
        <f>SUM('Database - 20 Overs'!VS3:VS112)</f>
        <v>5</v>
      </c>
      <c r="Q38" s="28">
        <f>COUNTIF('Database - 20 Overs'!VW$3:VW$101, "Yes")</f>
        <v>0</v>
      </c>
      <c r="R38" s="30">
        <f>SUM('Database - 20 Overs'!VZ$3:VZ$99)</f>
        <v>0</v>
      </c>
      <c r="S38" s="141">
        <f>SUM('Database - 20 Overs'!VX$3:VX$99)</f>
        <v>0</v>
      </c>
      <c r="T38" s="30">
        <f>SUM('Database - 20 Overs'!WA$3:WA$99)</f>
        <v>0</v>
      </c>
      <c r="U38" s="18" t="str">
        <f t="shared" si="4"/>
        <v>-</v>
      </c>
      <c r="V38" s="18" t="str">
        <f t="shared" si="2"/>
        <v>-</v>
      </c>
      <c r="W38" s="20" t="str">
        <f t="shared" si="3"/>
        <v>-</v>
      </c>
      <c r="X38" s="31"/>
      <c r="Y38" s="31"/>
      <c r="Z38" s="32"/>
    </row>
    <row r="39" spans="2:26" ht="15.75" customHeight="1" x14ac:dyDescent="0.2">
      <c r="B39" s="23" t="s">
        <v>136</v>
      </c>
      <c r="C39" s="24" t="s">
        <v>195</v>
      </c>
      <c r="D39" s="11">
        <v>2021</v>
      </c>
      <c r="E39" s="11">
        <f>COUNTIF('Database - 20 Overs'!WH3:WH113, "Yes")</f>
        <v>10</v>
      </c>
      <c r="F39" s="25">
        <f>COUNTIF('Database - 20 Overs'!WI3:WI113, "Yes")</f>
        <v>8</v>
      </c>
      <c r="G39" s="26">
        <f>SUM('Database - 20 Overs'!WK3:WK113)</f>
        <v>88</v>
      </c>
      <c r="H39" s="26">
        <f>SUM('Database - 20 Overs'!WJ3:WJ113)</f>
        <v>80</v>
      </c>
      <c r="I39" s="27">
        <f t="shared" si="6"/>
        <v>13.333333333333334</v>
      </c>
      <c r="J39" s="27">
        <f t="shared" si="7"/>
        <v>90.909090909090907</v>
      </c>
      <c r="K39" s="26">
        <f>COUNTIF('Database - 20 Overs'!WL3:WL113, "Yes")</f>
        <v>2</v>
      </c>
      <c r="L39" s="26">
        <f>MAX('Database - 20 Overs'!WJ3:WJ113)</f>
        <v>32</v>
      </c>
      <c r="M39" s="26">
        <f>COUNTIFS('Database - 20 Overs'!WJ3:WJ113, "&gt;=50",'Database - 20 Overs'!WJ3:WJ113, "&lt;100")</f>
        <v>0</v>
      </c>
      <c r="N39" s="26">
        <f>COUNTIF('Database - 20 Overs'!WJ3:WJ113, "&gt;=100")</f>
        <v>0</v>
      </c>
      <c r="O39" s="26">
        <f>SUM('Database - 20 Overs'!WN3:WN113)</f>
        <v>1</v>
      </c>
      <c r="P39" s="26">
        <f>SUM('Database - 20 Overs'!WM3:WM113)</f>
        <v>4</v>
      </c>
      <c r="Q39" s="28">
        <f>COUNTIF('Database - 20 Overs'!WQ$3:WQ$101, "Yes")</f>
        <v>1</v>
      </c>
      <c r="R39" s="30">
        <f>SUM('Database - 20 Overs'!WT$3:WT$99)</f>
        <v>7</v>
      </c>
      <c r="S39" s="141">
        <f>SUM('Database - 20 Overs'!WR$3:WR$99)</f>
        <v>1</v>
      </c>
      <c r="T39" s="30">
        <f>SUM('Database - 20 Overs'!WU$3:WU$99)</f>
        <v>0</v>
      </c>
      <c r="U39" s="18" t="str">
        <f t="shared" si="4"/>
        <v>-</v>
      </c>
      <c r="V39" s="18" t="str">
        <f t="shared" si="2"/>
        <v>-</v>
      </c>
      <c r="W39" s="20">
        <f t="shared" si="3"/>
        <v>7</v>
      </c>
      <c r="X39" s="31"/>
      <c r="Y39" s="31"/>
      <c r="Z39" s="32"/>
    </row>
    <row r="40" spans="2:26" ht="15.75" customHeight="1" x14ac:dyDescent="0.2">
      <c r="B40" s="23" t="s">
        <v>132</v>
      </c>
      <c r="C40" s="24" t="s">
        <v>197</v>
      </c>
      <c r="D40" s="11">
        <v>2021</v>
      </c>
      <c r="E40" s="11">
        <f>COUNTIF('Database - 20 Overs'!XB3:XB114, "Yes")</f>
        <v>10</v>
      </c>
      <c r="F40" s="25">
        <f>COUNTIF('Database - 20 Overs'!XC3:XC114, "Yes")</f>
        <v>2</v>
      </c>
      <c r="G40" s="26">
        <f>SUM('Database - 20 Overs'!XE3:XE114)</f>
        <v>5</v>
      </c>
      <c r="H40" s="26">
        <f>SUM('Database - 20 Overs'!XD3:XD114)</f>
        <v>2</v>
      </c>
      <c r="I40" s="27">
        <f t="shared" si="6"/>
        <v>2</v>
      </c>
      <c r="J40" s="27">
        <f t="shared" si="7"/>
        <v>40</v>
      </c>
      <c r="K40" s="26">
        <f>COUNTIF('Database - 20 Overs'!XF3:XF114, "Yes")</f>
        <v>1</v>
      </c>
      <c r="L40" s="26">
        <f>MAX('Database - 20 Overs'!XD3:XD114)</f>
        <v>2</v>
      </c>
      <c r="M40" s="26">
        <f>COUNTIFS('Database - 20 Overs'!XD3:XD114, "&gt;=50",'Database - 20 Overs'!XD3:XD114, "&lt;100")</f>
        <v>0</v>
      </c>
      <c r="N40" s="26">
        <f>COUNTIF('Database - 20 Overs'!XD3:XD114, "&gt;=100")</f>
        <v>0</v>
      </c>
      <c r="O40" s="26">
        <f>SUM('Database - 20 Overs'!XH3:XH114)</f>
        <v>0</v>
      </c>
      <c r="P40" s="26">
        <f>SUM('Database - 20 Overs'!XG3:XG114)</f>
        <v>0</v>
      </c>
      <c r="Q40" s="28">
        <f>COUNTIF('Database - 20 Overs'!XK$3:XK$101, "Yes")</f>
        <v>10</v>
      </c>
      <c r="R40" s="30">
        <f>SUM('Database - 20 Overs'!XN$3:XN$99)</f>
        <v>196</v>
      </c>
      <c r="S40" s="141">
        <f>SUM('Database - 20 Overs'!XL$3:XL$99)</f>
        <v>31</v>
      </c>
      <c r="T40" s="30">
        <f>SUM('Database - 20 Overs'!XO$3:XO$99)</f>
        <v>8</v>
      </c>
      <c r="U40" s="18">
        <f t="shared" si="4"/>
        <v>24.5</v>
      </c>
      <c r="V40" s="18">
        <f t="shared" si="2"/>
        <v>23.25</v>
      </c>
      <c r="W40" s="20">
        <f t="shared" si="3"/>
        <v>6.32258064516129</v>
      </c>
      <c r="X40" s="31"/>
      <c r="Y40" s="31"/>
      <c r="Z40" s="32"/>
    </row>
    <row r="41" spans="2:26" ht="15.75" customHeight="1" x14ac:dyDescent="0.2">
      <c r="B41" s="23" t="s">
        <v>133</v>
      </c>
      <c r="C41" s="24" t="s">
        <v>195</v>
      </c>
      <c r="D41" s="11">
        <v>2021</v>
      </c>
      <c r="E41" s="11">
        <f>COUNTIF('Database - 20 Overs'!XV3:XV115, "Yes")</f>
        <v>2</v>
      </c>
      <c r="F41" s="25">
        <f>COUNTIF('Database - 20 Overs'!XW3:XW115, "Yes")</f>
        <v>1</v>
      </c>
      <c r="G41" s="26">
        <f>SUM('Database - 20 Overs'!XY3:XY115)</f>
        <v>12</v>
      </c>
      <c r="H41" s="26">
        <f>SUM('Database - 20 Overs'!XY3:XY115)</f>
        <v>12</v>
      </c>
      <c r="I41" s="27">
        <f t="shared" si="6"/>
        <v>12</v>
      </c>
      <c r="J41" s="27">
        <f t="shared" si="7"/>
        <v>100</v>
      </c>
      <c r="K41" s="26">
        <f>COUNTIF('Database - 20 Overs'!XZ3:XZ115, "Yes")</f>
        <v>0</v>
      </c>
      <c r="L41" s="26">
        <f>MAX('Database - 20 Overs'!XX3:XX115)</f>
        <v>13</v>
      </c>
      <c r="M41" s="26">
        <f>COUNTIFS('Database - 20 Overs'!XX3:XX115, "&gt;=50",'Database - 20 Overs'!XX3:XX115, "&lt;100")</f>
        <v>0</v>
      </c>
      <c r="N41" s="26">
        <f>COUNTIF('Database - 20 Overs'!XX3:XX115, "&gt;=100")</f>
        <v>0</v>
      </c>
      <c r="O41" s="26">
        <f>SUM('Database - 20 Overs'!YB3:YB115)</f>
        <v>1</v>
      </c>
      <c r="P41" s="26">
        <f>SUM('Database - 20 Overs'!YA3:YA115)</f>
        <v>1</v>
      </c>
      <c r="Q41" s="28">
        <f>COUNTIF('Database - 20 Overs'!YE$3:YE$101, "Yes")</f>
        <v>0</v>
      </c>
      <c r="R41" s="30">
        <f>SUM('Database - 20 Overs'!YH$3:YH$99)</f>
        <v>0</v>
      </c>
      <c r="S41" s="141">
        <f>SUM('Database - 20 Overs'!YF$3:YF$99)</f>
        <v>0</v>
      </c>
      <c r="T41" s="30">
        <f>SUM('Database - 20 Overs'!YI$3:YI$99)</f>
        <v>0</v>
      </c>
      <c r="U41" s="18" t="str">
        <f t="shared" si="4"/>
        <v>-</v>
      </c>
      <c r="V41" s="18" t="str">
        <f t="shared" si="2"/>
        <v>-</v>
      </c>
      <c r="W41" s="20" t="str">
        <f t="shared" si="3"/>
        <v>-</v>
      </c>
      <c r="X41" s="31"/>
      <c r="Y41" s="31"/>
      <c r="Z41" s="32"/>
    </row>
    <row r="42" spans="2:26" ht="15.75" customHeight="1" x14ac:dyDescent="0.2">
      <c r="B42" s="23" t="s">
        <v>134</v>
      </c>
      <c r="C42" s="24" t="s">
        <v>195</v>
      </c>
      <c r="D42" s="11">
        <v>2021</v>
      </c>
      <c r="E42" s="11">
        <f>COUNTIF('Database - 20 Overs'!YP3:YP116, "Yes")</f>
        <v>2</v>
      </c>
      <c r="F42" s="25">
        <f>COUNTIF('Database - 20 Overs'!YQ3:YQ116, "Yes")</f>
        <v>0</v>
      </c>
      <c r="G42" s="26">
        <f>SUM('Database - 20 Overs'!YS3:YS116)</f>
        <v>0</v>
      </c>
      <c r="H42" s="26">
        <f>SUM('Database - 20 Overs'!YR3:YR116)</f>
        <v>0</v>
      </c>
      <c r="I42" s="27">
        <f>IFERROR((H42/(F42-K42)),0)</f>
        <v>0</v>
      </c>
      <c r="J42" s="27">
        <f>IFERROR(((H42/G42)*100),0)</f>
        <v>0</v>
      </c>
      <c r="K42" s="26">
        <f>COUNTIF('Database - 20 Overs'!YT3:YT116, "Yes")</f>
        <v>0</v>
      </c>
      <c r="L42" s="26">
        <f>MAX('Database - 20 Overs'!YR3:YR116)</f>
        <v>0</v>
      </c>
      <c r="M42" s="26">
        <f>COUNTIFS('Database - 20 Overs'!YR3:YR116, "&gt;=50",'Database - 20 Overs'!YR3:YR116, "&lt;100")</f>
        <v>0</v>
      </c>
      <c r="N42" s="26">
        <f>COUNTIF('Database - 20 Overs'!YR3:YR116, "&gt;=100")</f>
        <v>0</v>
      </c>
      <c r="O42" s="26">
        <f>SUM('Database - 20 Overs'!YV3:YV116)</f>
        <v>0</v>
      </c>
      <c r="P42" s="26">
        <f>SUM('Database - 20 Overs'!YU3:YU116)</f>
        <v>0</v>
      </c>
      <c r="Q42" s="28">
        <f>COUNTIF('Database - 20 Overs'!YY$3:YY$101, "Yes")</f>
        <v>1</v>
      </c>
      <c r="R42" s="30">
        <f>SUM('Database - 20 Overs'!ZB$3:ZB$99)</f>
        <v>23</v>
      </c>
      <c r="S42" s="141">
        <f>SUM('Database - 20 Overs'!YZ$3:YZ$99)</f>
        <v>4</v>
      </c>
      <c r="T42" s="30">
        <f>SUM('Database - 20 Overs'!ZC$3:ZC$99)</f>
        <v>3</v>
      </c>
      <c r="U42" s="18">
        <f t="shared" si="4"/>
        <v>7.666666666666667</v>
      </c>
      <c r="V42" s="18">
        <f t="shared" si="2"/>
        <v>8</v>
      </c>
      <c r="W42" s="20">
        <f t="shared" si="3"/>
        <v>5.75</v>
      </c>
      <c r="X42" s="31"/>
      <c r="Y42" s="31"/>
      <c r="Z42" s="32"/>
    </row>
    <row r="43" spans="2:26" ht="15.75" customHeight="1" x14ac:dyDescent="0.2">
      <c r="B43" s="23" t="s">
        <v>135</v>
      </c>
      <c r="C43" s="24" t="s">
        <v>197</v>
      </c>
      <c r="D43" s="11">
        <v>2021</v>
      </c>
      <c r="E43" s="11">
        <f>COUNTIF('Database - 20 Overs'!ZJ3:ZJ117, "Yes")</f>
        <v>2</v>
      </c>
      <c r="F43" s="25">
        <f>COUNTIF('Database - 20 Overs'!ZK3:ZK117, "Yes")</f>
        <v>1</v>
      </c>
      <c r="G43" s="26">
        <f>SUM('Database - 20 Overs'!ZM3:ZM117)</f>
        <v>2</v>
      </c>
      <c r="H43" s="26">
        <f>SUM('Database - 20 Overs'!ZL3:ZL117)</f>
        <v>1</v>
      </c>
      <c r="I43" s="27">
        <f>IFERROR((H43/(F43-K43)),0)</f>
        <v>1</v>
      </c>
      <c r="J43" s="27">
        <f>IFERROR(((H43/G43)*100),0)</f>
        <v>50</v>
      </c>
      <c r="K43" s="26">
        <f>COUNTIF('Database - 20 Overs'!ZN3:ZN117, "Yes")</f>
        <v>0</v>
      </c>
      <c r="L43" s="26">
        <f>MAX('Database - 20 Overs'!ZL3:ZL117)</f>
        <v>1</v>
      </c>
      <c r="M43" s="26">
        <f>COUNTIFS('Database - 20 Overs'!ZL3:ZL117, "&gt;=50",'Database - 20 Overs'!ZL3:ZL117, "&lt;100")</f>
        <v>0</v>
      </c>
      <c r="N43" s="26">
        <f>COUNTIF('Database - 20 Overs'!ZL3:ZL117, "&gt;=100")</f>
        <v>0</v>
      </c>
      <c r="O43" s="26">
        <f>SUM('Database - 20 Overs'!ZP3:ZP117)</f>
        <v>0</v>
      </c>
      <c r="P43" s="26">
        <f>SUM('Database - 20 Overs'!ZO3:ZO117)</f>
        <v>0</v>
      </c>
      <c r="Q43" s="28">
        <f>COUNTIF('Database - 20 Overs'!ZS3:ZS$101, "Yes")</f>
        <v>1</v>
      </c>
      <c r="R43" s="30">
        <f>SUM('Database - 20 Overs'!ZV$3:ZV$99)</f>
        <v>12</v>
      </c>
      <c r="S43" s="141">
        <f>SUM('Database - 20 Overs'!ZT$3:ZT$99)</f>
        <v>1</v>
      </c>
      <c r="T43" s="30">
        <f>SUM('Database - 20 Overs'!ZW$3:ZW$99)</f>
        <v>0</v>
      </c>
      <c r="U43" s="18" t="str">
        <f t="shared" si="4"/>
        <v>-</v>
      </c>
      <c r="V43" s="18" t="str">
        <f t="shared" ref="V43" si="8">IFERROR(((S43*6)/T43),"-")</f>
        <v>-</v>
      </c>
      <c r="W43" s="20">
        <f t="shared" ref="W43" si="9">IFERROR((R43/S43),"-")</f>
        <v>12</v>
      </c>
      <c r="X43" s="31"/>
      <c r="Y43" s="31"/>
      <c r="Z43" s="32"/>
    </row>
  </sheetData>
  <autoFilter ref="B8:Z26" xr:uid="{00000000-0009-0000-0000-000000000000}">
    <sortState xmlns:xlrd2="http://schemas.microsoft.com/office/spreadsheetml/2017/richdata2" ref="B11:Z29">
      <sortCondition descending="1" ref="H8:H26"/>
    </sortState>
  </autoFilter>
  <mergeCells count="10">
    <mergeCell ref="B2:Z2"/>
    <mergeCell ref="B3:Z3"/>
    <mergeCell ref="B4:Z4"/>
    <mergeCell ref="X6:Z7"/>
    <mergeCell ref="B6:B8"/>
    <mergeCell ref="C6:C8"/>
    <mergeCell ref="D6:D8"/>
    <mergeCell ref="E6:E8"/>
    <mergeCell ref="F6:P7"/>
    <mergeCell ref="Q6:W7"/>
  </mergeCells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CS103"/>
  <sheetViews>
    <sheetView tabSelected="1" zoomScale="80" zoomScaleNormal="80" workbookViewId="0">
      <pane xSplit="7" ySplit="2" topLeftCell="AB3" activePane="bottomRight" state="frozen"/>
      <selection pane="topRight" activeCell="D1" sqref="D1"/>
      <selection pane="bottomLeft" activeCell="A3" sqref="A3"/>
      <selection pane="bottomRight" activeCell="AD31" sqref="AD31"/>
    </sheetView>
  </sheetViews>
  <sheetFormatPr defaultColWidth="14.42578125" defaultRowHeight="15.75" customHeight="1" zeroHeight="1" outlineLevelCol="1" x14ac:dyDescent="0.2"/>
  <cols>
    <col min="1" max="4" width="14.42578125" customWidth="1"/>
    <col min="5" max="5" width="32.42578125" bestFit="1" customWidth="1"/>
    <col min="6" max="6" width="14.42578125" customWidth="1"/>
    <col min="7" max="7" width="21.5703125" bestFit="1" customWidth="1"/>
    <col min="8" max="8" width="14.42578125" customWidth="1" collapsed="1"/>
    <col min="9" max="9" width="15" hidden="1" customWidth="1" outlineLevel="1"/>
    <col min="10" max="10" width="12.5703125" hidden="1" customWidth="1" outlineLevel="1"/>
    <col min="11" max="11" width="13.7109375" hidden="1" customWidth="1" outlineLevel="1"/>
    <col min="12" max="12" width="13.5703125" hidden="1" customWidth="1" outlineLevel="1"/>
    <col min="13" max="13" width="11" hidden="1" customWidth="1" outlineLevel="1"/>
    <col min="14" max="16" width="13.7109375" hidden="1" customWidth="1" outlineLevel="1"/>
    <col min="17" max="17" width="16.42578125" hidden="1" customWidth="1" outlineLevel="1"/>
    <col min="18" max="27" width="14.42578125" hidden="1" customWidth="1" outlineLevel="1"/>
    <col min="28" max="28" width="14.42578125" customWidth="1"/>
    <col min="29" max="34" width="14.42578125" customWidth="1" outlineLevel="1"/>
    <col min="35" max="36" width="13.7109375" customWidth="1" outlineLevel="1"/>
    <col min="37" max="47" width="14.42578125" customWidth="1" outlineLevel="1"/>
    <col min="48" max="48" width="14.42578125" customWidth="1" collapsed="1"/>
    <col min="49" max="54" width="14.42578125" hidden="1" customWidth="1" outlineLevel="1"/>
    <col min="55" max="56" width="13.7109375" hidden="1" customWidth="1" outlineLevel="1"/>
    <col min="57" max="67" width="14.42578125" hidden="1" customWidth="1" outlineLevel="1"/>
    <col min="68" max="68" width="14.42578125" customWidth="1" collapsed="1"/>
    <col min="69" max="74" width="14.42578125" hidden="1" customWidth="1" outlineLevel="1"/>
    <col min="75" max="76" width="13.7109375" hidden="1" customWidth="1" outlineLevel="1"/>
    <col min="77" max="87" width="14.42578125" hidden="1" customWidth="1" outlineLevel="1"/>
    <col min="88" max="88" width="14.42578125" customWidth="1" collapsed="1"/>
    <col min="89" max="94" width="14.42578125" hidden="1" customWidth="1" outlineLevel="1"/>
    <col min="95" max="96" width="13.7109375" hidden="1" customWidth="1" outlineLevel="1"/>
    <col min="97" max="107" width="14.42578125" hidden="1" customWidth="1" outlineLevel="1"/>
    <col min="108" max="108" width="14.42578125" customWidth="1" collapsed="1"/>
    <col min="109" max="114" width="14.42578125" hidden="1" customWidth="1" outlineLevel="1"/>
    <col min="115" max="116" width="13.7109375" hidden="1" customWidth="1" outlineLevel="1"/>
    <col min="117" max="127" width="14.42578125" hidden="1" customWidth="1" outlineLevel="1"/>
    <col min="128" max="128" width="14.42578125" customWidth="1" collapsed="1"/>
    <col min="129" max="134" width="14.42578125" hidden="1" customWidth="1" outlineLevel="1"/>
    <col min="135" max="136" width="13.7109375" hidden="1" customWidth="1" outlineLevel="1"/>
    <col min="137" max="147" width="14.42578125" hidden="1" customWidth="1" outlineLevel="1"/>
    <col min="148" max="148" width="14.42578125" customWidth="1" collapsed="1"/>
    <col min="149" max="154" width="14.42578125" hidden="1" customWidth="1" outlineLevel="1"/>
    <col min="155" max="156" width="13.7109375" hidden="1" customWidth="1" outlineLevel="1"/>
    <col min="157" max="167" width="14.42578125" hidden="1" customWidth="1" outlineLevel="1"/>
    <col min="168" max="168" width="14.42578125" customWidth="1" collapsed="1"/>
    <col min="169" max="174" width="14.42578125" hidden="1" customWidth="1" outlineLevel="1"/>
    <col min="175" max="176" width="13.7109375" hidden="1" customWidth="1" outlineLevel="1"/>
    <col min="177" max="187" width="14.42578125" hidden="1" customWidth="1" outlineLevel="1"/>
    <col min="188" max="188" width="14.42578125" customWidth="1" collapsed="1"/>
    <col min="189" max="194" width="14.42578125" hidden="1" customWidth="1" outlineLevel="1"/>
    <col min="195" max="196" width="13.7109375" hidden="1" customWidth="1" outlineLevel="1"/>
    <col min="197" max="207" width="14.42578125" hidden="1" customWidth="1" outlineLevel="1"/>
    <col min="208" max="208" width="14.42578125" customWidth="1" collapsed="1"/>
    <col min="209" max="214" width="14.42578125" hidden="1" customWidth="1" outlineLevel="1"/>
    <col min="215" max="216" width="13.7109375" hidden="1" customWidth="1" outlineLevel="1"/>
    <col min="217" max="227" width="14.42578125" hidden="1" customWidth="1" outlineLevel="1"/>
    <col min="228" max="228" width="14.42578125" customWidth="1" collapsed="1"/>
    <col min="229" max="234" width="14.42578125" hidden="1" customWidth="1" outlineLevel="1"/>
    <col min="235" max="236" width="13.7109375" hidden="1" customWidth="1" outlineLevel="1"/>
    <col min="237" max="247" width="14.42578125" hidden="1" customWidth="1" outlineLevel="1"/>
    <col min="248" max="248" width="14.42578125" customWidth="1" collapsed="1"/>
    <col min="249" max="254" width="14.42578125" hidden="1" customWidth="1" outlineLevel="1"/>
    <col min="255" max="256" width="13.7109375" hidden="1" customWidth="1" outlineLevel="1"/>
    <col min="257" max="267" width="14.42578125" hidden="1" customWidth="1" outlineLevel="1"/>
    <col min="268" max="268" width="14.42578125" customWidth="1" collapsed="1"/>
    <col min="269" max="274" width="14.42578125" hidden="1" customWidth="1" outlineLevel="1"/>
    <col min="275" max="276" width="13.7109375" hidden="1" customWidth="1" outlineLevel="1"/>
    <col min="277" max="287" width="14.42578125" hidden="1" customWidth="1" outlineLevel="1"/>
    <col min="288" max="288" width="14.42578125" customWidth="1" collapsed="1"/>
    <col min="289" max="305" width="14.42578125" hidden="1" customWidth="1" outlineLevel="1"/>
    <col min="306" max="306" width="14.42578125" customWidth="1" collapsed="1"/>
    <col min="307" max="312" width="14.42578125" hidden="1" customWidth="1" outlineLevel="1"/>
    <col min="313" max="315" width="13.7109375" hidden="1" customWidth="1" outlineLevel="1"/>
    <col min="316" max="325" width="14.42578125" hidden="1" customWidth="1" outlineLevel="1"/>
    <col min="326" max="326" width="14.42578125" customWidth="1" collapsed="1"/>
    <col min="327" max="332" width="14.42578125" hidden="1" customWidth="1" outlineLevel="1"/>
    <col min="333" max="334" width="13.7109375" hidden="1" customWidth="1" outlineLevel="1"/>
    <col min="335" max="345" width="14.42578125" hidden="1" customWidth="1" outlineLevel="1"/>
    <col min="346" max="346" width="14.42578125" customWidth="1" collapsed="1"/>
    <col min="347" max="352" width="14.42578125" hidden="1" customWidth="1" outlineLevel="1"/>
    <col min="353" max="354" width="13.7109375" hidden="1" customWidth="1" outlineLevel="1"/>
    <col min="355" max="365" width="14.42578125" hidden="1" customWidth="1" outlineLevel="1"/>
    <col min="366" max="366" width="14.42578125" customWidth="1" collapsed="1"/>
    <col min="367" max="372" width="14.42578125" hidden="1" customWidth="1" outlineLevel="1"/>
    <col min="373" max="374" width="13.7109375" hidden="1" customWidth="1" outlineLevel="1"/>
    <col min="375" max="385" width="14.42578125" hidden="1" customWidth="1" outlineLevel="1"/>
    <col min="386" max="386" width="14.42578125" customWidth="1" collapsed="1"/>
    <col min="387" max="392" width="14.42578125" hidden="1" customWidth="1" outlineLevel="1"/>
    <col min="393" max="394" width="13.7109375" hidden="1" customWidth="1" outlineLevel="1"/>
    <col min="395" max="405" width="14.42578125" hidden="1" customWidth="1" outlineLevel="1"/>
    <col min="406" max="406" width="14.42578125" customWidth="1" collapsed="1"/>
    <col min="407" max="412" width="14.42578125" hidden="1" customWidth="1" outlineLevel="1"/>
    <col min="413" max="414" width="13.7109375" hidden="1" customWidth="1" outlineLevel="1"/>
    <col min="415" max="425" width="14.42578125" hidden="1" customWidth="1" outlineLevel="1"/>
    <col min="426" max="426" width="14.42578125" customWidth="1" collapsed="1"/>
    <col min="427" max="432" width="14.42578125" hidden="1" customWidth="1" outlineLevel="1"/>
    <col min="433" max="434" width="13.7109375" hidden="1" customWidth="1" outlineLevel="1"/>
    <col min="435" max="445" width="14.42578125" hidden="1" customWidth="1" outlineLevel="1"/>
    <col min="446" max="446" width="14.42578125" customWidth="1" collapsed="1"/>
    <col min="447" max="452" width="14.42578125" hidden="1" customWidth="1" outlineLevel="1"/>
    <col min="453" max="454" width="13.7109375" hidden="1" customWidth="1" outlineLevel="1"/>
    <col min="455" max="465" width="14.42578125" hidden="1" customWidth="1" outlineLevel="1"/>
    <col min="466" max="466" width="14.42578125" customWidth="1" collapsed="1"/>
    <col min="467" max="472" width="14.42578125" hidden="1" customWidth="1" outlineLevel="1"/>
    <col min="473" max="474" width="13.7109375" hidden="1" customWidth="1" outlineLevel="1"/>
    <col min="475" max="485" width="14.42578125" hidden="1" customWidth="1" outlineLevel="1"/>
    <col min="486" max="486" width="14.42578125" customWidth="1" collapsed="1"/>
    <col min="487" max="492" width="14.42578125" hidden="1" customWidth="1" outlineLevel="1"/>
    <col min="493" max="494" width="13.7109375" hidden="1" customWidth="1" outlineLevel="1"/>
    <col min="495" max="505" width="14.42578125" hidden="1" customWidth="1" outlineLevel="1"/>
    <col min="506" max="506" width="14.42578125" customWidth="1" collapsed="1"/>
    <col min="507" max="512" width="14.42578125" hidden="1" customWidth="1" outlineLevel="1"/>
    <col min="513" max="514" width="13.7109375" hidden="1" customWidth="1" outlineLevel="1"/>
    <col min="515" max="525" width="14.42578125" hidden="1" customWidth="1" outlineLevel="1"/>
    <col min="526" max="526" width="14.42578125" customWidth="1" collapsed="1"/>
    <col min="527" max="532" width="14.42578125" hidden="1" customWidth="1" outlineLevel="1"/>
    <col min="533" max="534" width="13.7109375" hidden="1" customWidth="1" outlineLevel="1"/>
    <col min="535" max="545" width="14.42578125" hidden="1" customWidth="1" outlineLevel="1"/>
    <col min="546" max="546" width="14.42578125" customWidth="1" collapsed="1"/>
    <col min="547" max="552" width="14.42578125" hidden="1" customWidth="1" outlineLevel="1"/>
    <col min="553" max="554" width="13.7109375" hidden="1" customWidth="1" outlineLevel="1"/>
    <col min="555" max="565" width="14.42578125" hidden="1" customWidth="1" outlineLevel="1"/>
    <col min="566" max="566" width="14.42578125" customWidth="1" collapsed="1"/>
    <col min="567" max="572" width="14.42578125" hidden="1" customWidth="1" outlineLevel="1"/>
    <col min="573" max="574" width="13.7109375" hidden="1" customWidth="1" outlineLevel="1"/>
    <col min="575" max="585" width="14.42578125" hidden="1" customWidth="1" outlineLevel="1"/>
    <col min="586" max="586" width="14.42578125" customWidth="1" collapsed="1"/>
    <col min="587" max="592" width="14.42578125" hidden="1" customWidth="1" outlineLevel="1"/>
    <col min="593" max="594" width="13.7109375" hidden="1" customWidth="1" outlineLevel="1"/>
    <col min="595" max="605" width="14.42578125" hidden="1" customWidth="1" outlineLevel="1"/>
    <col min="606" max="606" width="14.42578125" customWidth="1" collapsed="1"/>
    <col min="607" max="612" width="14.42578125" hidden="1" customWidth="1" outlineLevel="1"/>
    <col min="613" max="614" width="13.7109375" hidden="1" customWidth="1" outlineLevel="1"/>
    <col min="615" max="625" width="14.42578125" hidden="1" customWidth="1" outlineLevel="1"/>
    <col min="626" max="626" width="14.42578125" customWidth="1" collapsed="1"/>
    <col min="627" max="632" width="14.42578125" hidden="1" customWidth="1" outlineLevel="1"/>
    <col min="633" max="634" width="13.7109375" hidden="1" customWidth="1" outlineLevel="1"/>
    <col min="635" max="645" width="14.42578125" hidden="1" customWidth="1" outlineLevel="1"/>
    <col min="646" max="646" width="14.42578125" customWidth="1" collapsed="1"/>
    <col min="647" max="652" width="14.42578125" hidden="1" customWidth="1" outlineLevel="1"/>
    <col min="653" max="654" width="13.7109375" hidden="1" customWidth="1" outlineLevel="1"/>
    <col min="655" max="665" width="14.42578125" hidden="1" customWidth="1" outlineLevel="1"/>
    <col min="666" max="666" width="14.42578125" customWidth="1" collapsed="1"/>
    <col min="667" max="672" width="14.42578125" hidden="1" customWidth="1" outlineLevel="1"/>
    <col min="673" max="674" width="13.7109375" hidden="1" customWidth="1" outlineLevel="1"/>
    <col min="675" max="684" width="14.42578125" hidden="1" customWidth="1" outlineLevel="1"/>
    <col min="685" max="685" width="10.140625" hidden="1" customWidth="1" outlineLevel="1"/>
    <col min="686" max="686" width="14.42578125" customWidth="1" collapsed="1"/>
    <col min="687" max="692" width="14.42578125" hidden="1" customWidth="1" outlineLevel="1"/>
    <col min="693" max="694" width="13.7109375" hidden="1" customWidth="1" outlineLevel="1"/>
    <col min="695" max="704" width="14.42578125" hidden="1" customWidth="1" outlineLevel="1"/>
    <col min="705" max="705" width="10.140625" hidden="1" customWidth="1" outlineLevel="1"/>
    <col min="706" max="706" width="14.42578125" customWidth="1" collapsed="1"/>
    <col min="707" max="712" width="14.42578125" hidden="1" customWidth="1" outlineLevel="1"/>
    <col min="713" max="714" width="13.7109375" hidden="1" customWidth="1" outlineLevel="1"/>
    <col min="715" max="724" width="14.42578125" hidden="1" customWidth="1" outlineLevel="1"/>
    <col min="725" max="725" width="10.140625" hidden="1" customWidth="1" outlineLevel="1"/>
    <col min="726" max="726" width="14.42578125" customWidth="1" collapsed="1"/>
    <col min="727" max="732" width="14.42578125" hidden="1" customWidth="1" outlineLevel="1"/>
    <col min="733" max="734" width="13.7109375" hidden="1" customWidth="1" outlineLevel="1"/>
    <col min="735" max="744" width="14.42578125" hidden="1" customWidth="1" outlineLevel="1"/>
    <col min="745" max="745" width="10.140625" hidden="1" customWidth="1" outlineLevel="1"/>
    <col min="746" max="770" width="14.42578125" customWidth="1"/>
    <col min="771" max="771" width="33" bestFit="1" customWidth="1"/>
    <col min="772" max="774" width="14.42578125" customWidth="1"/>
  </cols>
  <sheetData>
    <row r="1" spans="1:773" ht="12.75" x14ac:dyDescent="0.2">
      <c r="A1" s="46"/>
      <c r="B1" s="46"/>
      <c r="C1" s="46"/>
      <c r="D1" s="46"/>
      <c r="H1" s="47"/>
      <c r="I1" s="201" t="s">
        <v>198</v>
      </c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47"/>
      <c r="AC1" s="201" t="s">
        <v>199</v>
      </c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47"/>
      <c r="AW1" s="201" t="s">
        <v>150</v>
      </c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47"/>
      <c r="BQ1" s="201" t="s">
        <v>118</v>
      </c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47"/>
      <c r="CK1" s="201" t="s">
        <v>29</v>
      </c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47"/>
      <c r="DE1" s="201" t="s">
        <v>200</v>
      </c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47"/>
      <c r="DY1" s="201" t="s">
        <v>201</v>
      </c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47"/>
      <c r="ES1" s="201" t="s">
        <v>152</v>
      </c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  <c r="FE1" s="202"/>
      <c r="FF1" s="202"/>
      <c r="FG1" s="202"/>
      <c r="FH1" s="202"/>
      <c r="FI1" s="202"/>
      <c r="FJ1" s="202"/>
      <c r="FK1" s="202"/>
      <c r="FL1" s="47"/>
      <c r="FM1" s="201" t="s">
        <v>157</v>
      </c>
      <c r="FN1" s="202"/>
      <c r="FO1" s="202"/>
      <c r="FP1" s="202"/>
      <c r="FQ1" s="202"/>
      <c r="FR1" s="202"/>
      <c r="FS1" s="202"/>
      <c r="FT1" s="202"/>
      <c r="FU1" s="202"/>
      <c r="FV1" s="202"/>
      <c r="FW1" s="202"/>
      <c r="FX1" s="202"/>
      <c r="FY1" s="202"/>
      <c r="FZ1" s="202"/>
      <c r="GA1" s="202"/>
      <c r="GB1" s="202"/>
      <c r="GC1" s="202"/>
      <c r="GD1" s="202"/>
      <c r="GE1" s="202"/>
      <c r="GF1" s="47"/>
      <c r="GG1" s="201" t="s">
        <v>158</v>
      </c>
      <c r="GH1" s="202"/>
      <c r="GI1" s="202"/>
      <c r="GJ1" s="202"/>
      <c r="GK1" s="202"/>
      <c r="GL1" s="202"/>
      <c r="GM1" s="202"/>
      <c r="GN1" s="202"/>
      <c r="GO1" s="202"/>
      <c r="GP1" s="202"/>
      <c r="GQ1" s="202"/>
      <c r="GR1" s="202"/>
      <c r="GS1" s="202"/>
      <c r="GT1" s="202"/>
      <c r="GU1" s="202"/>
      <c r="GV1" s="202"/>
      <c r="GW1" s="202"/>
      <c r="GX1" s="202"/>
      <c r="GY1" s="202"/>
      <c r="GZ1" s="47"/>
      <c r="HA1" s="201" t="s">
        <v>160</v>
      </c>
      <c r="HB1" s="202"/>
      <c r="HC1" s="202"/>
      <c r="HD1" s="202"/>
      <c r="HE1" s="202"/>
      <c r="HF1" s="202"/>
      <c r="HG1" s="202"/>
      <c r="HH1" s="202"/>
      <c r="HI1" s="202"/>
      <c r="HJ1" s="202"/>
      <c r="HK1" s="202"/>
      <c r="HL1" s="202"/>
      <c r="HM1" s="202"/>
      <c r="HN1" s="202"/>
      <c r="HO1" s="202"/>
      <c r="HP1" s="202"/>
      <c r="HQ1" s="202"/>
      <c r="HR1" s="202"/>
      <c r="HS1" s="202"/>
      <c r="HT1" s="47"/>
      <c r="HU1" s="201" t="s">
        <v>98</v>
      </c>
      <c r="HV1" s="202"/>
      <c r="HW1" s="202"/>
      <c r="HX1" s="202"/>
      <c r="HY1" s="202"/>
      <c r="HZ1" s="202"/>
      <c r="IA1" s="202"/>
      <c r="IB1" s="202"/>
      <c r="IC1" s="202"/>
      <c r="ID1" s="202"/>
      <c r="IE1" s="202"/>
      <c r="IF1" s="202"/>
      <c r="IG1" s="202"/>
      <c r="IH1" s="202"/>
      <c r="II1" s="202"/>
      <c r="IJ1" s="202"/>
      <c r="IK1" s="202"/>
      <c r="IL1" s="202"/>
      <c r="IM1" s="202"/>
      <c r="IN1" s="47"/>
      <c r="IO1" s="201" t="s">
        <v>153</v>
      </c>
      <c r="IP1" s="202"/>
      <c r="IQ1" s="202"/>
      <c r="IR1" s="202"/>
      <c r="IS1" s="202"/>
      <c r="IT1" s="202"/>
      <c r="IU1" s="202"/>
      <c r="IV1" s="202"/>
      <c r="IW1" s="202"/>
      <c r="IX1" s="202"/>
      <c r="IY1" s="202"/>
      <c r="IZ1" s="202"/>
      <c r="JA1" s="202"/>
      <c r="JB1" s="202"/>
      <c r="JC1" s="202"/>
      <c r="JD1" s="202"/>
      <c r="JE1" s="202"/>
      <c r="JF1" s="202"/>
      <c r="JG1" s="203"/>
      <c r="JH1" s="47"/>
      <c r="JI1" s="201" t="s">
        <v>156</v>
      </c>
      <c r="JJ1" s="202"/>
      <c r="JK1" s="202"/>
      <c r="JL1" s="202"/>
      <c r="JM1" s="202"/>
      <c r="JN1" s="202"/>
      <c r="JO1" s="202"/>
      <c r="JP1" s="202"/>
      <c r="JQ1" s="202"/>
      <c r="JR1" s="202"/>
      <c r="JS1" s="202"/>
      <c r="JT1" s="202"/>
      <c r="JU1" s="202"/>
      <c r="JV1" s="202"/>
      <c r="JW1" s="202"/>
      <c r="JX1" s="202"/>
      <c r="JY1" s="202"/>
      <c r="JZ1" s="202"/>
      <c r="KA1" s="202"/>
      <c r="KB1" s="47"/>
      <c r="KC1" s="201" t="s">
        <v>119</v>
      </c>
      <c r="KD1" s="202"/>
      <c r="KE1" s="202"/>
      <c r="KF1" s="202"/>
      <c r="KG1" s="202"/>
      <c r="KH1" s="202"/>
      <c r="KI1" s="202"/>
      <c r="KJ1" s="202"/>
      <c r="KK1" s="202"/>
      <c r="KL1" s="202"/>
      <c r="KM1" s="202"/>
      <c r="KN1" s="202"/>
      <c r="KO1" s="202"/>
      <c r="KP1" s="202"/>
      <c r="KQ1" s="202"/>
      <c r="KR1" s="202"/>
      <c r="KS1" s="202"/>
      <c r="KT1" s="47"/>
      <c r="KU1" s="201" t="s">
        <v>202</v>
      </c>
      <c r="KV1" s="202"/>
      <c r="KW1" s="202"/>
      <c r="KX1" s="202"/>
      <c r="KY1" s="202"/>
      <c r="KZ1" s="202"/>
      <c r="LA1" s="202"/>
      <c r="LB1" s="202"/>
      <c r="LC1" s="202"/>
      <c r="LD1" s="202"/>
      <c r="LE1" s="202"/>
      <c r="LF1" s="202"/>
      <c r="LG1" s="202"/>
      <c r="LH1" s="202"/>
      <c r="LI1" s="202"/>
      <c r="LJ1" s="202"/>
      <c r="LK1" s="202"/>
      <c r="LL1" s="202"/>
      <c r="LM1" s="202"/>
      <c r="LN1" s="47"/>
      <c r="LO1" s="201" t="s">
        <v>116</v>
      </c>
      <c r="LP1" s="202"/>
      <c r="LQ1" s="202"/>
      <c r="LR1" s="202"/>
      <c r="LS1" s="202"/>
      <c r="LT1" s="202"/>
      <c r="LU1" s="202"/>
      <c r="LV1" s="202"/>
      <c r="LW1" s="202"/>
      <c r="LX1" s="202"/>
      <c r="LY1" s="202"/>
      <c r="LZ1" s="202"/>
      <c r="MA1" s="202"/>
      <c r="MB1" s="202"/>
      <c r="MC1" s="202"/>
      <c r="MD1" s="202"/>
      <c r="ME1" s="202"/>
      <c r="MF1" s="202"/>
      <c r="MG1" s="202"/>
      <c r="MH1" s="47"/>
      <c r="MI1" s="201" t="s">
        <v>27</v>
      </c>
      <c r="MJ1" s="202"/>
      <c r="MK1" s="202"/>
      <c r="ML1" s="202"/>
      <c r="MM1" s="202"/>
      <c r="MN1" s="202"/>
      <c r="MO1" s="202"/>
      <c r="MP1" s="202"/>
      <c r="MQ1" s="202"/>
      <c r="MR1" s="202"/>
      <c r="MS1" s="202"/>
      <c r="MT1" s="202"/>
      <c r="MU1" s="202"/>
      <c r="MV1" s="202"/>
      <c r="MW1" s="202"/>
      <c r="MX1" s="202"/>
      <c r="MY1" s="202"/>
      <c r="MZ1" s="202"/>
      <c r="NA1" s="202"/>
      <c r="NB1" s="47"/>
      <c r="NC1" s="201" t="s">
        <v>120</v>
      </c>
      <c r="ND1" s="202"/>
      <c r="NE1" s="202"/>
      <c r="NF1" s="202"/>
      <c r="NG1" s="202"/>
      <c r="NH1" s="202"/>
      <c r="NI1" s="202"/>
      <c r="NJ1" s="202"/>
      <c r="NK1" s="202"/>
      <c r="NL1" s="202"/>
      <c r="NM1" s="202"/>
      <c r="NN1" s="202"/>
      <c r="NO1" s="202"/>
      <c r="NP1" s="202"/>
      <c r="NQ1" s="202"/>
      <c r="NR1" s="202"/>
      <c r="NS1" s="202"/>
      <c r="NT1" s="202"/>
      <c r="NU1" s="202"/>
      <c r="NV1" s="47"/>
      <c r="NW1" s="201" t="s">
        <v>203</v>
      </c>
      <c r="NX1" s="202"/>
      <c r="NY1" s="202"/>
      <c r="NZ1" s="202"/>
      <c r="OA1" s="202"/>
      <c r="OB1" s="202"/>
      <c r="OC1" s="202"/>
      <c r="OD1" s="202"/>
      <c r="OE1" s="202"/>
      <c r="OF1" s="202"/>
      <c r="OG1" s="202"/>
      <c r="OH1" s="202"/>
      <c r="OI1" s="202"/>
      <c r="OJ1" s="202"/>
      <c r="OK1" s="202"/>
      <c r="OL1" s="202"/>
      <c r="OM1" s="202"/>
      <c r="ON1" s="202"/>
      <c r="OO1" s="202"/>
      <c r="OP1" s="47"/>
      <c r="OQ1" s="201" t="s">
        <v>204</v>
      </c>
      <c r="OR1" s="202"/>
      <c r="OS1" s="202"/>
      <c r="OT1" s="202"/>
      <c r="OU1" s="202"/>
      <c r="OV1" s="202"/>
      <c r="OW1" s="202"/>
      <c r="OX1" s="202"/>
      <c r="OY1" s="202"/>
      <c r="OZ1" s="202"/>
      <c r="PA1" s="202"/>
      <c r="PB1" s="202"/>
      <c r="PC1" s="202"/>
      <c r="PD1" s="202"/>
      <c r="PE1" s="202"/>
      <c r="PF1" s="202"/>
      <c r="PG1" s="202"/>
      <c r="PH1" s="202"/>
      <c r="PI1" s="202"/>
      <c r="PJ1" s="47"/>
      <c r="PK1" s="201" t="s">
        <v>123</v>
      </c>
      <c r="PL1" s="202"/>
      <c r="PM1" s="202"/>
      <c r="PN1" s="202"/>
      <c r="PO1" s="202"/>
      <c r="PP1" s="202"/>
      <c r="PQ1" s="202"/>
      <c r="PR1" s="202"/>
      <c r="PS1" s="202"/>
      <c r="PT1" s="202"/>
      <c r="PU1" s="202"/>
      <c r="PV1" s="202"/>
      <c r="PW1" s="202"/>
      <c r="PX1" s="202"/>
      <c r="PY1" s="202"/>
      <c r="PZ1" s="202"/>
      <c r="QA1" s="202"/>
      <c r="QB1" s="202"/>
      <c r="QC1" s="202"/>
      <c r="QD1" s="47"/>
      <c r="QE1" s="201" t="s">
        <v>124</v>
      </c>
      <c r="QF1" s="202"/>
      <c r="QG1" s="202"/>
      <c r="QH1" s="202"/>
      <c r="QI1" s="202"/>
      <c r="QJ1" s="202"/>
      <c r="QK1" s="202"/>
      <c r="QL1" s="202"/>
      <c r="QM1" s="202"/>
      <c r="QN1" s="202"/>
      <c r="QO1" s="202"/>
      <c r="QP1" s="202"/>
      <c r="QQ1" s="202"/>
      <c r="QR1" s="202"/>
      <c r="QS1" s="202"/>
      <c r="QT1" s="202"/>
      <c r="QU1" s="202"/>
      <c r="QV1" s="202"/>
      <c r="QW1" s="202"/>
      <c r="QX1" s="47"/>
      <c r="QY1" s="201" t="s">
        <v>125</v>
      </c>
      <c r="QZ1" s="202"/>
      <c r="RA1" s="202"/>
      <c r="RB1" s="202"/>
      <c r="RC1" s="202"/>
      <c r="RD1" s="202"/>
      <c r="RE1" s="202"/>
      <c r="RF1" s="202"/>
      <c r="RG1" s="202"/>
      <c r="RH1" s="202"/>
      <c r="RI1" s="202"/>
      <c r="RJ1" s="202"/>
      <c r="RK1" s="202"/>
      <c r="RL1" s="202"/>
      <c r="RM1" s="202"/>
      <c r="RN1" s="202"/>
      <c r="RO1" s="202"/>
      <c r="RP1" s="202"/>
      <c r="RQ1" s="202"/>
      <c r="RR1" s="47"/>
      <c r="RS1" s="201" t="s">
        <v>205</v>
      </c>
      <c r="RT1" s="202"/>
      <c r="RU1" s="202"/>
      <c r="RV1" s="202"/>
      <c r="RW1" s="202"/>
      <c r="RX1" s="202"/>
      <c r="RY1" s="202"/>
      <c r="RZ1" s="202"/>
      <c r="SA1" s="202"/>
      <c r="SB1" s="202"/>
      <c r="SC1" s="202"/>
      <c r="SD1" s="202"/>
      <c r="SE1" s="202"/>
      <c r="SF1" s="202"/>
      <c r="SG1" s="202"/>
      <c r="SH1" s="202"/>
      <c r="SI1" s="202"/>
      <c r="SJ1" s="202"/>
      <c r="SK1" s="202"/>
      <c r="SL1" s="47"/>
      <c r="SM1" s="201" t="s">
        <v>127</v>
      </c>
      <c r="SN1" s="202"/>
      <c r="SO1" s="202"/>
      <c r="SP1" s="202"/>
      <c r="SQ1" s="202"/>
      <c r="SR1" s="202"/>
      <c r="SS1" s="202"/>
      <c r="ST1" s="202"/>
      <c r="SU1" s="202"/>
      <c r="SV1" s="202"/>
      <c r="SW1" s="202"/>
      <c r="SX1" s="202"/>
      <c r="SY1" s="202"/>
      <c r="SZ1" s="202"/>
      <c r="TA1" s="202"/>
      <c r="TB1" s="202"/>
      <c r="TC1" s="202"/>
      <c r="TD1" s="202"/>
      <c r="TE1" s="202"/>
      <c r="TF1" s="47"/>
      <c r="TG1" s="201" t="s">
        <v>128</v>
      </c>
      <c r="TH1" s="202"/>
      <c r="TI1" s="202"/>
      <c r="TJ1" s="202"/>
      <c r="TK1" s="202"/>
      <c r="TL1" s="202"/>
      <c r="TM1" s="202"/>
      <c r="TN1" s="202"/>
      <c r="TO1" s="202"/>
      <c r="TP1" s="202"/>
      <c r="TQ1" s="202"/>
      <c r="TR1" s="202"/>
      <c r="TS1" s="202"/>
      <c r="TT1" s="202"/>
      <c r="TU1" s="202"/>
      <c r="TV1" s="202"/>
      <c r="TW1" s="202"/>
      <c r="TX1" s="202"/>
      <c r="TY1" s="202"/>
      <c r="TZ1" s="47"/>
      <c r="UA1" s="201" t="s">
        <v>129</v>
      </c>
      <c r="UB1" s="202"/>
      <c r="UC1" s="202"/>
      <c r="UD1" s="202"/>
      <c r="UE1" s="202"/>
      <c r="UF1" s="202"/>
      <c r="UG1" s="202"/>
      <c r="UH1" s="202"/>
      <c r="UI1" s="202"/>
      <c r="UJ1" s="202"/>
      <c r="UK1" s="202"/>
      <c r="UL1" s="202"/>
      <c r="UM1" s="202"/>
      <c r="UN1" s="202"/>
      <c r="UO1" s="202"/>
      <c r="UP1" s="202"/>
      <c r="UQ1" s="202"/>
      <c r="UR1" s="202"/>
      <c r="US1" s="202"/>
      <c r="UT1" s="47"/>
      <c r="UU1" s="201" t="s">
        <v>130</v>
      </c>
      <c r="UV1" s="202"/>
      <c r="UW1" s="202"/>
      <c r="UX1" s="202"/>
      <c r="UY1" s="202"/>
      <c r="UZ1" s="202"/>
      <c r="VA1" s="202"/>
      <c r="VB1" s="202"/>
      <c r="VC1" s="202"/>
      <c r="VD1" s="202"/>
      <c r="VE1" s="202"/>
      <c r="VF1" s="202"/>
      <c r="VG1" s="202"/>
      <c r="VH1" s="202"/>
      <c r="VI1" s="202"/>
      <c r="VJ1" s="202"/>
      <c r="VK1" s="202"/>
      <c r="VL1" s="202"/>
      <c r="VM1" s="202"/>
      <c r="VN1" s="47"/>
      <c r="VO1" s="201" t="s">
        <v>131</v>
      </c>
      <c r="VP1" s="202"/>
      <c r="VQ1" s="202"/>
      <c r="VR1" s="202"/>
      <c r="VS1" s="202"/>
      <c r="VT1" s="202"/>
      <c r="VU1" s="202"/>
      <c r="VV1" s="202"/>
      <c r="VW1" s="202"/>
      <c r="VX1" s="202"/>
      <c r="VY1" s="202"/>
      <c r="VZ1" s="202"/>
      <c r="WA1" s="202"/>
      <c r="WB1" s="202"/>
      <c r="WC1" s="202"/>
      <c r="WD1" s="202"/>
      <c r="WE1" s="202"/>
      <c r="WF1" s="202"/>
      <c r="WG1" s="202"/>
      <c r="WH1" s="47"/>
      <c r="WI1" s="201" t="s">
        <v>136</v>
      </c>
      <c r="WJ1" s="202"/>
      <c r="WK1" s="202"/>
      <c r="WL1" s="202"/>
      <c r="WM1" s="202"/>
      <c r="WN1" s="202"/>
      <c r="WO1" s="202"/>
      <c r="WP1" s="202"/>
      <c r="WQ1" s="202"/>
      <c r="WR1" s="202"/>
      <c r="WS1" s="202"/>
      <c r="WT1" s="202"/>
      <c r="WU1" s="202"/>
      <c r="WV1" s="202"/>
      <c r="WW1" s="202"/>
      <c r="WX1" s="202"/>
      <c r="WY1" s="202"/>
      <c r="WZ1" s="202"/>
      <c r="XA1" s="202"/>
      <c r="XB1" s="47"/>
      <c r="XC1" s="201" t="s">
        <v>132</v>
      </c>
      <c r="XD1" s="202"/>
      <c r="XE1" s="202"/>
      <c r="XF1" s="202"/>
      <c r="XG1" s="202"/>
      <c r="XH1" s="202"/>
      <c r="XI1" s="202"/>
      <c r="XJ1" s="202"/>
      <c r="XK1" s="202"/>
      <c r="XL1" s="202"/>
      <c r="XM1" s="202"/>
      <c r="XN1" s="202"/>
      <c r="XO1" s="202"/>
      <c r="XP1" s="202"/>
      <c r="XQ1" s="202"/>
      <c r="XR1" s="202"/>
      <c r="XS1" s="202"/>
      <c r="XT1" s="202"/>
      <c r="XU1" s="202"/>
      <c r="XV1" s="47"/>
      <c r="XW1" s="201" t="s">
        <v>133</v>
      </c>
      <c r="XX1" s="202"/>
      <c r="XY1" s="202"/>
      <c r="XZ1" s="202"/>
      <c r="YA1" s="202"/>
      <c r="YB1" s="202"/>
      <c r="YC1" s="202"/>
      <c r="YD1" s="202"/>
      <c r="YE1" s="202"/>
      <c r="YF1" s="202"/>
      <c r="YG1" s="202"/>
      <c r="YH1" s="202"/>
      <c r="YI1" s="202"/>
      <c r="YJ1" s="202"/>
      <c r="YK1" s="202"/>
      <c r="YL1" s="202"/>
      <c r="YM1" s="202"/>
      <c r="YN1" s="202"/>
      <c r="YO1" s="202"/>
      <c r="YP1" s="47"/>
      <c r="YQ1" s="201" t="s">
        <v>134</v>
      </c>
      <c r="YR1" s="202"/>
      <c r="YS1" s="202"/>
      <c r="YT1" s="202"/>
      <c r="YU1" s="202"/>
      <c r="YV1" s="202"/>
      <c r="YW1" s="202"/>
      <c r="YX1" s="202"/>
      <c r="YY1" s="202"/>
      <c r="YZ1" s="202"/>
      <c r="ZA1" s="202"/>
      <c r="ZB1" s="202"/>
      <c r="ZC1" s="202"/>
      <c r="ZD1" s="202"/>
      <c r="ZE1" s="202"/>
      <c r="ZF1" s="202"/>
      <c r="ZG1" s="202"/>
      <c r="ZH1" s="202"/>
      <c r="ZI1" s="202"/>
      <c r="ZJ1" s="47"/>
      <c r="ZK1" s="201" t="s">
        <v>135</v>
      </c>
      <c r="ZL1" s="202"/>
      <c r="ZM1" s="202"/>
      <c r="ZN1" s="202"/>
      <c r="ZO1" s="202"/>
      <c r="ZP1" s="202"/>
      <c r="ZQ1" s="202"/>
      <c r="ZR1" s="202"/>
      <c r="ZS1" s="202"/>
      <c r="ZT1" s="202"/>
      <c r="ZU1" s="202"/>
      <c r="ZV1" s="202"/>
      <c r="ZW1" s="202"/>
      <c r="ZX1" s="202"/>
      <c r="ZY1" s="202"/>
      <c r="ZZ1" s="202"/>
      <c r="AAA1" s="202"/>
      <c r="AAB1" s="202"/>
      <c r="AAC1" s="202"/>
      <c r="AAD1" s="47"/>
      <c r="AAE1" s="201" t="s">
        <v>206</v>
      </c>
      <c r="AAF1" s="202"/>
      <c r="AAG1" s="202"/>
      <c r="AAH1" s="202"/>
      <c r="AAI1" s="202"/>
      <c r="AAJ1" s="202"/>
      <c r="AAK1" s="202"/>
      <c r="AAL1" s="202"/>
      <c r="AAM1" s="202"/>
      <c r="AAN1" s="202"/>
      <c r="AAO1" s="202"/>
      <c r="AAP1" s="202"/>
      <c r="AAQ1" s="202"/>
      <c r="AAR1" s="202"/>
      <c r="AAS1" s="202"/>
      <c r="AAT1" s="202"/>
      <c r="AAU1" s="202"/>
      <c r="AAV1" s="202"/>
      <c r="AAW1" s="202"/>
      <c r="AAX1" s="47"/>
      <c r="AAY1" s="201" t="s">
        <v>207</v>
      </c>
      <c r="AAZ1" s="202"/>
      <c r="ABA1" s="202"/>
      <c r="ABB1" s="202"/>
      <c r="ABC1" s="202"/>
      <c r="ABD1" s="202"/>
      <c r="ABE1" s="202"/>
      <c r="ABF1" s="202"/>
      <c r="ABG1" s="202"/>
      <c r="ABH1" s="202"/>
      <c r="ABI1" s="202"/>
      <c r="ABJ1" s="202"/>
      <c r="ABK1" s="202"/>
      <c r="ABL1" s="202"/>
      <c r="ABM1" s="202"/>
      <c r="ABN1" s="202"/>
      <c r="ABO1" s="202"/>
      <c r="ABP1" s="202"/>
      <c r="ABQ1" s="202"/>
      <c r="ABW1" s="200" t="s">
        <v>208</v>
      </c>
      <c r="ABX1" s="200"/>
      <c r="ABY1" s="200"/>
      <c r="ABZ1" s="200"/>
      <c r="ACA1" s="200"/>
      <c r="ACB1" s="200"/>
      <c r="ACC1" s="200"/>
      <c r="ACD1" s="200"/>
      <c r="ACE1" s="118"/>
      <c r="ACG1" s="200" t="s">
        <v>209</v>
      </c>
      <c r="ACH1" s="200"/>
      <c r="ACI1" s="200"/>
      <c r="ACJ1" s="200"/>
      <c r="ACK1" s="200"/>
      <c r="ACL1" s="200"/>
      <c r="ACM1" s="200"/>
      <c r="ACN1" s="200"/>
      <c r="ACQ1" s="200" t="s">
        <v>210</v>
      </c>
      <c r="ACR1" s="200"/>
      <c r="ACS1" s="200"/>
    </row>
    <row r="2" spans="1:773" ht="12.75" x14ac:dyDescent="0.2">
      <c r="A2" s="47" t="s">
        <v>211</v>
      </c>
      <c r="B2" s="47" t="s">
        <v>212</v>
      </c>
      <c r="C2" s="47" t="s">
        <v>213</v>
      </c>
      <c r="D2" s="47" t="s">
        <v>214</v>
      </c>
      <c r="E2" s="47" t="s">
        <v>215</v>
      </c>
      <c r="F2" s="47" t="s">
        <v>216</v>
      </c>
      <c r="G2" s="47" t="s">
        <v>217</v>
      </c>
      <c r="H2" s="135" t="s">
        <v>151</v>
      </c>
      <c r="I2" s="48" t="s">
        <v>218</v>
      </c>
      <c r="J2" s="47" t="s">
        <v>219</v>
      </c>
      <c r="K2" s="47" t="s">
        <v>180</v>
      </c>
      <c r="L2" s="47" t="s">
        <v>220</v>
      </c>
      <c r="M2" s="47" t="s">
        <v>187</v>
      </c>
      <c r="N2" s="47" t="s">
        <v>186</v>
      </c>
      <c r="O2" s="47" t="s">
        <v>183</v>
      </c>
      <c r="P2" s="47" t="s">
        <v>221</v>
      </c>
      <c r="Q2" s="47" t="s">
        <v>222</v>
      </c>
      <c r="R2" s="47" t="s">
        <v>189</v>
      </c>
      <c r="S2" s="120" t="s">
        <v>223</v>
      </c>
      <c r="T2" s="48" t="s">
        <v>188</v>
      </c>
      <c r="U2" s="48" t="s">
        <v>190</v>
      </c>
      <c r="V2" s="47" t="s">
        <v>224</v>
      </c>
      <c r="W2" s="47" t="s">
        <v>187</v>
      </c>
      <c r="X2" s="47" t="s">
        <v>186</v>
      </c>
      <c r="Y2" s="47" t="s">
        <v>225</v>
      </c>
      <c r="Z2" s="47" t="s">
        <v>226</v>
      </c>
      <c r="AA2" s="47" t="s">
        <v>191</v>
      </c>
      <c r="AB2" s="135" t="s">
        <v>227</v>
      </c>
      <c r="AC2" s="47" t="s">
        <v>218</v>
      </c>
      <c r="AD2" s="47" t="s">
        <v>219</v>
      </c>
      <c r="AE2" s="47" t="s">
        <v>180</v>
      </c>
      <c r="AF2" s="47" t="s">
        <v>220</v>
      </c>
      <c r="AG2" s="47" t="s">
        <v>187</v>
      </c>
      <c r="AH2" s="47" t="s">
        <v>186</v>
      </c>
      <c r="AI2" s="47" t="s">
        <v>183</v>
      </c>
      <c r="AJ2" s="47" t="s">
        <v>221</v>
      </c>
      <c r="AK2" s="47" t="s">
        <v>222</v>
      </c>
      <c r="AL2" s="47" t="s">
        <v>189</v>
      </c>
      <c r="AM2" s="120" t="s">
        <v>223</v>
      </c>
      <c r="AN2" s="48" t="s">
        <v>188</v>
      </c>
      <c r="AO2" s="48" t="s">
        <v>190</v>
      </c>
      <c r="AP2" s="47" t="s">
        <v>224</v>
      </c>
      <c r="AQ2" s="47" t="s">
        <v>187</v>
      </c>
      <c r="AR2" s="47" t="s">
        <v>186</v>
      </c>
      <c r="AS2" s="47" t="s">
        <v>225</v>
      </c>
      <c r="AT2" s="47" t="s">
        <v>226</v>
      </c>
      <c r="AU2" s="47" t="s">
        <v>191</v>
      </c>
      <c r="AV2" s="137" t="s">
        <v>150</v>
      </c>
      <c r="AW2" s="47" t="s">
        <v>218</v>
      </c>
      <c r="AX2" s="47" t="s">
        <v>219</v>
      </c>
      <c r="AY2" s="47" t="s">
        <v>180</v>
      </c>
      <c r="AZ2" s="47" t="s">
        <v>220</v>
      </c>
      <c r="BA2" s="47" t="s">
        <v>187</v>
      </c>
      <c r="BB2" s="47" t="s">
        <v>186</v>
      </c>
      <c r="BC2" s="47" t="s">
        <v>183</v>
      </c>
      <c r="BD2" s="47" t="s">
        <v>221</v>
      </c>
      <c r="BE2" s="47" t="s">
        <v>222</v>
      </c>
      <c r="BF2" s="47" t="s">
        <v>189</v>
      </c>
      <c r="BG2" s="120" t="s">
        <v>223</v>
      </c>
      <c r="BH2" s="48" t="s">
        <v>188</v>
      </c>
      <c r="BI2" s="48" t="s">
        <v>190</v>
      </c>
      <c r="BJ2" s="47" t="s">
        <v>224</v>
      </c>
      <c r="BK2" s="47" t="s">
        <v>187</v>
      </c>
      <c r="BL2" s="47" t="s">
        <v>186</v>
      </c>
      <c r="BM2" s="47" t="s">
        <v>225</v>
      </c>
      <c r="BN2" s="47" t="s">
        <v>226</v>
      </c>
      <c r="BO2" s="47" t="s">
        <v>191</v>
      </c>
      <c r="BP2" s="137" t="s">
        <v>118</v>
      </c>
      <c r="BQ2" s="47" t="s">
        <v>218</v>
      </c>
      <c r="BR2" s="47" t="s">
        <v>219</v>
      </c>
      <c r="BS2" s="47" t="s">
        <v>180</v>
      </c>
      <c r="BT2" s="47" t="s">
        <v>220</v>
      </c>
      <c r="BU2" s="47" t="s">
        <v>187</v>
      </c>
      <c r="BV2" s="47" t="s">
        <v>186</v>
      </c>
      <c r="BW2" s="47" t="s">
        <v>183</v>
      </c>
      <c r="BX2" s="47" t="s">
        <v>221</v>
      </c>
      <c r="BY2" s="47" t="s">
        <v>222</v>
      </c>
      <c r="BZ2" s="47" t="s">
        <v>189</v>
      </c>
      <c r="CA2" s="120" t="s">
        <v>223</v>
      </c>
      <c r="CB2" s="48" t="s">
        <v>188</v>
      </c>
      <c r="CC2" s="48" t="s">
        <v>190</v>
      </c>
      <c r="CD2" s="47" t="s">
        <v>224</v>
      </c>
      <c r="CE2" s="47" t="s">
        <v>187</v>
      </c>
      <c r="CF2" s="47" t="s">
        <v>186</v>
      </c>
      <c r="CG2" s="47" t="s">
        <v>225</v>
      </c>
      <c r="CH2" s="47" t="s">
        <v>226</v>
      </c>
      <c r="CI2" s="47" t="s">
        <v>191</v>
      </c>
      <c r="CJ2" s="137" t="s">
        <v>29</v>
      </c>
      <c r="CK2" s="47" t="s">
        <v>218</v>
      </c>
      <c r="CL2" s="47" t="s">
        <v>219</v>
      </c>
      <c r="CM2" s="47" t="s">
        <v>180</v>
      </c>
      <c r="CN2" s="47" t="s">
        <v>220</v>
      </c>
      <c r="CO2" s="47" t="s">
        <v>187</v>
      </c>
      <c r="CP2" s="47" t="s">
        <v>186</v>
      </c>
      <c r="CQ2" s="47" t="s">
        <v>183</v>
      </c>
      <c r="CR2" s="47" t="s">
        <v>221</v>
      </c>
      <c r="CS2" s="47" t="s">
        <v>222</v>
      </c>
      <c r="CT2" s="47" t="s">
        <v>189</v>
      </c>
      <c r="CU2" s="120" t="s">
        <v>223</v>
      </c>
      <c r="CV2" s="48" t="s">
        <v>188</v>
      </c>
      <c r="CW2" s="48" t="s">
        <v>190</v>
      </c>
      <c r="CX2" s="47" t="s">
        <v>224</v>
      </c>
      <c r="CY2" s="47" t="s">
        <v>187</v>
      </c>
      <c r="CZ2" s="47" t="s">
        <v>186</v>
      </c>
      <c r="DA2" s="47" t="s">
        <v>225</v>
      </c>
      <c r="DB2" s="47" t="s">
        <v>226</v>
      </c>
      <c r="DC2" s="47" t="s">
        <v>191</v>
      </c>
      <c r="DD2" s="137" t="s">
        <v>155</v>
      </c>
      <c r="DE2" s="47" t="s">
        <v>218</v>
      </c>
      <c r="DF2" s="47" t="s">
        <v>219</v>
      </c>
      <c r="DG2" s="47" t="s">
        <v>180</v>
      </c>
      <c r="DH2" s="47" t="s">
        <v>220</v>
      </c>
      <c r="DI2" s="47" t="s">
        <v>187</v>
      </c>
      <c r="DJ2" s="47" t="s">
        <v>186</v>
      </c>
      <c r="DK2" s="47" t="s">
        <v>183</v>
      </c>
      <c r="DL2" s="47" t="s">
        <v>221</v>
      </c>
      <c r="DM2" s="47" t="s">
        <v>222</v>
      </c>
      <c r="DN2" s="47" t="s">
        <v>189</v>
      </c>
      <c r="DO2" s="120" t="s">
        <v>223</v>
      </c>
      <c r="DP2" s="48" t="s">
        <v>188</v>
      </c>
      <c r="DQ2" s="48" t="s">
        <v>190</v>
      </c>
      <c r="DR2" s="47" t="s">
        <v>224</v>
      </c>
      <c r="DS2" s="47" t="s">
        <v>187</v>
      </c>
      <c r="DT2" s="47" t="s">
        <v>186</v>
      </c>
      <c r="DU2" s="47" t="s">
        <v>225</v>
      </c>
      <c r="DV2" s="47" t="s">
        <v>226</v>
      </c>
      <c r="DW2" s="47" t="s">
        <v>191</v>
      </c>
      <c r="DX2" s="137" t="s">
        <v>228</v>
      </c>
      <c r="DY2" s="47" t="s">
        <v>218</v>
      </c>
      <c r="DZ2" s="47" t="s">
        <v>219</v>
      </c>
      <c r="EA2" s="47" t="s">
        <v>180</v>
      </c>
      <c r="EB2" s="47" t="s">
        <v>220</v>
      </c>
      <c r="EC2" s="47" t="s">
        <v>187</v>
      </c>
      <c r="ED2" s="47" t="s">
        <v>186</v>
      </c>
      <c r="EE2" s="47" t="s">
        <v>183</v>
      </c>
      <c r="EF2" s="47" t="s">
        <v>221</v>
      </c>
      <c r="EG2" s="47" t="s">
        <v>222</v>
      </c>
      <c r="EH2" s="47" t="s">
        <v>189</v>
      </c>
      <c r="EI2" s="120" t="s">
        <v>223</v>
      </c>
      <c r="EJ2" s="48" t="s">
        <v>188</v>
      </c>
      <c r="EK2" s="48" t="s">
        <v>190</v>
      </c>
      <c r="EL2" s="47" t="s">
        <v>224</v>
      </c>
      <c r="EM2" s="47" t="s">
        <v>187</v>
      </c>
      <c r="EN2" s="47" t="s">
        <v>186</v>
      </c>
      <c r="EO2" s="47" t="s">
        <v>225</v>
      </c>
      <c r="EP2" s="47" t="s">
        <v>226</v>
      </c>
      <c r="EQ2" s="47" t="s">
        <v>191</v>
      </c>
      <c r="ER2" s="137" t="s">
        <v>152</v>
      </c>
      <c r="ES2" s="47" t="s">
        <v>218</v>
      </c>
      <c r="ET2" s="47" t="s">
        <v>219</v>
      </c>
      <c r="EU2" s="47" t="s">
        <v>180</v>
      </c>
      <c r="EV2" s="47" t="s">
        <v>220</v>
      </c>
      <c r="EW2" s="47" t="s">
        <v>187</v>
      </c>
      <c r="EX2" s="47" t="s">
        <v>186</v>
      </c>
      <c r="EY2" s="47" t="s">
        <v>183</v>
      </c>
      <c r="EZ2" s="47" t="s">
        <v>221</v>
      </c>
      <c r="FA2" s="47" t="s">
        <v>222</v>
      </c>
      <c r="FB2" s="47" t="s">
        <v>189</v>
      </c>
      <c r="FC2" s="120" t="s">
        <v>223</v>
      </c>
      <c r="FD2" s="48" t="s">
        <v>188</v>
      </c>
      <c r="FE2" s="48" t="s">
        <v>190</v>
      </c>
      <c r="FF2" s="47" t="s">
        <v>224</v>
      </c>
      <c r="FG2" s="47" t="s">
        <v>187</v>
      </c>
      <c r="FH2" s="47" t="s">
        <v>186</v>
      </c>
      <c r="FI2" s="47" t="s">
        <v>225</v>
      </c>
      <c r="FJ2" s="47" t="s">
        <v>226</v>
      </c>
      <c r="FK2" s="47" t="s">
        <v>191</v>
      </c>
      <c r="FL2" s="137" t="s">
        <v>157</v>
      </c>
      <c r="FM2" s="47" t="s">
        <v>218</v>
      </c>
      <c r="FN2" s="47" t="s">
        <v>219</v>
      </c>
      <c r="FO2" s="47" t="s">
        <v>180</v>
      </c>
      <c r="FP2" s="47" t="s">
        <v>220</v>
      </c>
      <c r="FQ2" s="47" t="s">
        <v>187</v>
      </c>
      <c r="FR2" s="47" t="s">
        <v>186</v>
      </c>
      <c r="FS2" s="47" t="s">
        <v>183</v>
      </c>
      <c r="FT2" s="47" t="s">
        <v>221</v>
      </c>
      <c r="FU2" s="47" t="s">
        <v>222</v>
      </c>
      <c r="FV2" s="47" t="s">
        <v>189</v>
      </c>
      <c r="FW2" s="120" t="s">
        <v>223</v>
      </c>
      <c r="FX2" s="48" t="s">
        <v>188</v>
      </c>
      <c r="FY2" s="48" t="s">
        <v>190</v>
      </c>
      <c r="FZ2" s="47" t="s">
        <v>224</v>
      </c>
      <c r="GA2" s="47" t="s">
        <v>187</v>
      </c>
      <c r="GB2" s="47" t="s">
        <v>186</v>
      </c>
      <c r="GC2" s="47" t="s">
        <v>225</v>
      </c>
      <c r="GD2" s="47" t="s">
        <v>226</v>
      </c>
      <c r="GE2" s="47" t="s">
        <v>191</v>
      </c>
      <c r="GF2" s="137" t="s">
        <v>158</v>
      </c>
      <c r="GG2" s="47" t="s">
        <v>218</v>
      </c>
      <c r="GH2" s="47" t="s">
        <v>219</v>
      </c>
      <c r="GI2" s="47" t="s">
        <v>180</v>
      </c>
      <c r="GJ2" s="47" t="s">
        <v>220</v>
      </c>
      <c r="GK2" s="47" t="s">
        <v>187</v>
      </c>
      <c r="GL2" s="47" t="s">
        <v>186</v>
      </c>
      <c r="GM2" s="47" t="s">
        <v>183</v>
      </c>
      <c r="GN2" s="47" t="s">
        <v>221</v>
      </c>
      <c r="GO2" s="47" t="s">
        <v>222</v>
      </c>
      <c r="GP2" s="47" t="s">
        <v>189</v>
      </c>
      <c r="GQ2" s="120" t="s">
        <v>223</v>
      </c>
      <c r="GR2" s="48" t="s">
        <v>188</v>
      </c>
      <c r="GS2" s="48" t="s">
        <v>190</v>
      </c>
      <c r="GT2" s="47" t="s">
        <v>224</v>
      </c>
      <c r="GU2" s="47" t="s">
        <v>187</v>
      </c>
      <c r="GV2" s="47" t="s">
        <v>186</v>
      </c>
      <c r="GW2" s="47" t="s">
        <v>225</v>
      </c>
      <c r="GX2" s="47" t="s">
        <v>226</v>
      </c>
      <c r="GY2" s="47" t="s">
        <v>191</v>
      </c>
      <c r="GZ2" s="137" t="s">
        <v>160</v>
      </c>
      <c r="HA2" s="47" t="s">
        <v>218</v>
      </c>
      <c r="HB2" s="47" t="s">
        <v>219</v>
      </c>
      <c r="HC2" s="47" t="s">
        <v>180</v>
      </c>
      <c r="HD2" s="47" t="s">
        <v>220</v>
      </c>
      <c r="HE2" s="47" t="s">
        <v>187</v>
      </c>
      <c r="HF2" s="47" t="s">
        <v>186</v>
      </c>
      <c r="HG2" s="47" t="s">
        <v>183</v>
      </c>
      <c r="HH2" s="47" t="s">
        <v>221</v>
      </c>
      <c r="HI2" s="47" t="s">
        <v>222</v>
      </c>
      <c r="HJ2" s="47" t="s">
        <v>189</v>
      </c>
      <c r="HK2" s="120" t="s">
        <v>223</v>
      </c>
      <c r="HL2" s="48" t="s">
        <v>188</v>
      </c>
      <c r="HM2" s="48" t="s">
        <v>190</v>
      </c>
      <c r="HN2" s="47" t="s">
        <v>224</v>
      </c>
      <c r="HO2" s="47" t="s">
        <v>187</v>
      </c>
      <c r="HP2" s="47" t="s">
        <v>186</v>
      </c>
      <c r="HQ2" s="47" t="s">
        <v>225</v>
      </c>
      <c r="HR2" s="47" t="s">
        <v>226</v>
      </c>
      <c r="HS2" s="47" t="s">
        <v>191</v>
      </c>
      <c r="HT2" s="137" t="s">
        <v>98</v>
      </c>
      <c r="HU2" s="47" t="s">
        <v>218</v>
      </c>
      <c r="HV2" s="47" t="s">
        <v>219</v>
      </c>
      <c r="HW2" s="47" t="s">
        <v>180</v>
      </c>
      <c r="HX2" s="47" t="s">
        <v>220</v>
      </c>
      <c r="HY2" s="47" t="s">
        <v>187</v>
      </c>
      <c r="HZ2" s="47" t="s">
        <v>186</v>
      </c>
      <c r="IA2" s="47" t="s">
        <v>183</v>
      </c>
      <c r="IB2" s="47" t="s">
        <v>221</v>
      </c>
      <c r="IC2" s="47" t="s">
        <v>222</v>
      </c>
      <c r="ID2" s="47" t="s">
        <v>189</v>
      </c>
      <c r="IE2" s="120" t="s">
        <v>223</v>
      </c>
      <c r="IF2" s="48" t="s">
        <v>188</v>
      </c>
      <c r="IG2" s="48" t="s">
        <v>190</v>
      </c>
      <c r="IH2" s="47" t="s">
        <v>224</v>
      </c>
      <c r="II2" s="47" t="s">
        <v>187</v>
      </c>
      <c r="IJ2" s="47" t="s">
        <v>186</v>
      </c>
      <c r="IK2" s="47" t="s">
        <v>225</v>
      </c>
      <c r="IL2" s="47" t="s">
        <v>226</v>
      </c>
      <c r="IM2" s="47" t="s">
        <v>191</v>
      </c>
      <c r="IN2" s="137" t="s">
        <v>153</v>
      </c>
      <c r="IO2" s="47" t="s">
        <v>218</v>
      </c>
      <c r="IP2" s="47" t="s">
        <v>219</v>
      </c>
      <c r="IQ2" s="47" t="s">
        <v>180</v>
      </c>
      <c r="IR2" s="47" t="s">
        <v>220</v>
      </c>
      <c r="IS2" s="47" t="s">
        <v>187</v>
      </c>
      <c r="IT2" s="47" t="s">
        <v>186</v>
      </c>
      <c r="IU2" s="47" t="s">
        <v>183</v>
      </c>
      <c r="IV2" s="47" t="s">
        <v>221</v>
      </c>
      <c r="IW2" s="47" t="s">
        <v>222</v>
      </c>
      <c r="IX2" s="47" t="s">
        <v>189</v>
      </c>
      <c r="IY2" s="120" t="s">
        <v>223</v>
      </c>
      <c r="IZ2" s="47" t="s">
        <v>188</v>
      </c>
      <c r="JA2" s="47" t="s">
        <v>190</v>
      </c>
      <c r="JB2" s="47" t="s">
        <v>224</v>
      </c>
      <c r="JC2" s="47" t="s">
        <v>187</v>
      </c>
      <c r="JD2" s="47" t="s">
        <v>186</v>
      </c>
      <c r="JE2" s="47" t="s">
        <v>225</v>
      </c>
      <c r="JF2" s="47" t="s">
        <v>226</v>
      </c>
      <c r="JG2" s="47" t="s">
        <v>191</v>
      </c>
      <c r="JH2" s="137" t="s">
        <v>156</v>
      </c>
      <c r="JI2" s="47" t="s">
        <v>218</v>
      </c>
      <c r="JJ2" s="47" t="s">
        <v>219</v>
      </c>
      <c r="JK2" s="47" t="s">
        <v>180</v>
      </c>
      <c r="JL2" s="47" t="s">
        <v>220</v>
      </c>
      <c r="JM2" s="47" t="s">
        <v>187</v>
      </c>
      <c r="JN2" s="47" t="s">
        <v>186</v>
      </c>
      <c r="JO2" s="47" t="s">
        <v>183</v>
      </c>
      <c r="JP2" s="47" t="s">
        <v>221</v>
      </c>
      <c r="JQ2" s="47" t="s">
        <v>222</v>
      </c>
      <c r="JR2" s="47" t="s">
        <v>189</v>
      </c>
      <c r="JS2" s="120" t="s">
        <v>223</v>
      </c>
      <c r="JT2" s="47" t="s">
        <v>188</v>
      </c>
      <c r="JU2" s="47" t="s">
        <v>190</v>
      </c>
      <c r="JV2" s="47" t="s">
        <v>224</v>
      </c>
      <c r="JW2" s="47" t="s">
        <v>187</v>
      </c>
      <c r="JX2" s="47" t="s">
        <v>186</v>
      </c>
      <c r="JY2" s="47" t="s">
        <v>225</v>
      </c>
      <c r="JZ2" s="47" t="s">
        <v>226</v>
      </c>
      <c r="KA2" s="47" t="s">
        <v>191</v>
      </c>
      <c r="KB2" s="137" t="s">
        <v>119</v>
      </c>
      <c r="KC2" s="47" t="s">
        <v>218</v>
      </c>
      <c r="KD2" s="47" t="s">
        <v>219</v>
      </c>
      <c r="KE2" s="47" t="s">
        <v>180</v>
      </c>
      <c r="KF2" s="47" t="s">
        <v>220</v>
      </c>
      <c r="KG2" s="47" t="s">
        <v>187</v>
      </c>
      <c r="KH2" s="47" t="s">
        <v>186</v>
      </c>
      <c r="KI2" s="47" t="s">
        <v>222</v>
      </c>
      <c r="KJ2" s="47" t="s">
        <v>189</v>
      </c>
      <c r="KK2" s="120" t="s">
        <v>223</v>
      </c>
      <c r="KL2" s="47" t="s">
        <v>188</v>
      </c>
      <c r="KM2" s="47" t="s">
        <v>190</v>
      </c>
      <c r="KN2" s="47" t="s">
        <v>224</v>
      </c>
      <c r="KO2" s="47" t="s">
        <v>187</v>
      </c>
      <c r="KP2" s="47" t="s">
        <v>186</v>
      </c>
      <c r="KQ2" s="47" t="s">
        <v>225</v>
      </c>
      <c r="KR2" s="47" t="s">
        <v>226</v>
      </c>
      <c r="KS2" s="47" t="s">
        <v>191</v>
      </c>
      <c r="KT2" s="137" t="s">
        <v>229</v>
      </c>
      <c r="KU2" s="47" t="s">
        <v>218</v>
      </c>
      <c r="KV2" s="47" t="s">
        <v>219</v>
      </c>
      <c r="KW2" s="47" t="s">
        <v>180</v>
      </c>
      <c r="KX2" s="47" t="s">
        <v>220</v>
      </c>
      <c r="KY2" s="47" t="s">
        <v>187</v>
      </c>
      <c r="KZ2" s="47" t="s">
        <v>186</v>
      </c>
      <c r="LA2" s="47" t="s">
        <v>183</v>
      </c>
      <c r="LB2" s="47" t="s">
        <v>221</v>
      </c>
      <c r="LC2" s="47" t="s">
        <v>222</v>
      </c>
      <c r="LD2" s="47" t="s">
        <v>189</v>
      </c>
      <c r="LE2" s="120" t="s">
        <v>223</v>
      </c>
      <c r="LF2" s="47" t="s">
        <v>188</v>
      </c>
      <c r="LG2" s="47" t="s">
        <v>190</v>
      </c>
      <c r="LH2" s="47" t="s">
        <v>224</v>
      </c>
      <c r="LI2" s="47" t="s">
        <v>187</v>
      </c>
      <c r="LJ2" s="47" t="s">
        <v>186</v>
      </c>
      <c r="LK2" s="47" t="s">
        <v>225</v>
      </c>
      <c r="LL2" s="47" t="s">
        <v>226</v>
      </c>
      <c r="LM2" s="47" t="s">
        <v>191</v>
      </c>
      <c r="LN2" s="137" t="s">
        <v>116</v>
      </c>
      <c r="LO2" s="47" t="s">
        <v>218</v>
      </c>
      <c r="LP2" s="47" t="s">
        <v>219</v>
      </c>
      <c r="LQ2" s="47" t="s">
        <v>180</v>
      </c>
      <c r="LR2" s="47" t="s">
        <v>220</v>
      </c>
      <c r="LS2" s="47" t="s">
        <v>187</v>
      </c>
      <c r="LT2" s="47" t="s">
        <v>186</v>
      </c>
      <c r="LU2" s="47" t="s">
        <v>183</v>
      </c>
      <c r="LV2" s="47" t="s">
        <v>221</v>
      </c>
      <c r="LW2" s="47" t="s">
        <v>222</v>
      </c>
      <c r="LX2" s="47" t="s">
        <v>189</v>
      </c>
      <c r="LY2" s="120" t="s">
        <v>223</v>
      </c>
      <c r="LZ2" s="48" t="s">
        <v>188</v>
      </c>
      <c r="MA2" s="48" t="s">
        <v>190</v>
      </c>
      <c r="MB2" s="47" t="s">
        <v>224</v>
      </c>
      <c r="MC2" s="47" t="s">
        <v>187</v>
      </c>
      <c r="MD2" s="47" t="s">
        <v>186</v>
      </c>
      <c r="ME2" s="47" t="s">
        <v>225</v>
      </c>
      <c r="MF2" s="47" t="s">
        <v>226</v>
      </c>
      <c r="MG2" s="47" t="s">
        <v>191</v>
      </c>
      <c r="MH2" s="137" t="s">
        <v>27</v>
      </c>
      <c r="MI2" s="47" t="s">
        <v>218</v>
      </c>
      <c r="MJ2" s="47" t="s">
        <v>219</v>
      </c>
      <c r="MK2" s="47" t="s">
        <v>180</v>
      </c>
      <c r="ML2" s="47" t="s">
        <v>220</v>
      </c>
      <c r="MM2" s="47" t="s">
        <v>187</v>
      </c>
      <c r="MN2" s="47" t="s">
        <v>186</v>
      </c>
      <c r="MO2" s="47" t="s">
        <v>183</v>
      </c>
      <c r="MP2" s="47" t="s">
        <v>221</v>
      </c>
      <c r="MQ2" s="47" t="s">
        <v>222</v>
      </c>
      <c r="MR2" s="47" t="s">
        <v>189</v>
      </c>
      <c r="MS2" s="120" t="s">
        <v>223</v>
      </c>
      <c r="MT2" s="48" t="s">
        <v>188</v>
      </c>
      <c r="MU2" s="48" t="s">
        <v>190</v>
      </c>
      <c r="MV2" s="47" t="s">
        <v>224</v>
      </c>
      <c r="MW2" s="47" t="s">
        <v>187</v>
      </c>
      <c r="MX2" s="47" t="s">
        <v>186</v>
      </c>
      <c r="MY2" s="47" t="s">
        <v>225</v>
      </c>
      <c r="MZ2" s="47" t="s">
        <v>226</v>
      </c>
      <c r="NA2" s="47" t="s">
        <v>191</v>
      </c>
      <c r="NB2" s="137" t="s">
        <v>120</v>
      </c>
      <c r="NC2" s="47" t="s">
        <v>218</v>
      </c>
      <c r="ND2" s="47" t="s">
        <v>219</v>
      </c>
      <c r="NE2" s="47" t="s">
        <v>180</v>
      </c>
      <c r="NF2" s="47" t="s">
        <v>220</v>
      </c>
      <c r="NG2" s="47" t="s">
        <v>187</v>
      </c>
      <c r="NH2" s="47" t="s">
        <v>186</v>
      </c>
      <c r="NI2" s="47" t="s">
        <v>183</v>
      </c>
      <c r="NJ2" s="47" t="s">
        <v>221</v>
      </c>
      <c r="NK2" s="47" t="s">
        <v>222</v>
      </c>
      <c r="NL2" s="47" t="s">
        <v>189</v>
      </c>
      <c r="NM2" s="120" t="s">
        <v>223</v>
      </c>
      <c r="NN2" s="48" t="s">
        <v>188</v>
      </c>
      <c r="NO2" s="48" t="s">
        <v>190</v>
      </c>
      <c r="NP2" s="47" t="s">
        <v>224</v>
      </c>
      <c r="NQ2" s="47" t="s">
        <v>187</v>
      </c>
      <c r="NR2" s="47" t="s">
        <v>186</v>
      </c>
      <c r="NS2" s="47" t="s">
        <v>225</v>
      </c>
      <c r="NT2" s="47" t="s">
        <v>226</v>
      </c>
      <c r="NU2" s="47" t="s">
        <v>191</v>
      </c>
      <c r="NV2" s="137" t="s">
        <v>121</v>
      </c>
      <c r="NW2" s="47" t="s">
        <v>218</v>
      </c>
      <c r="NX2" s="47" t="s">
        <v>219</v>
      </c>
      <c r="NY2" s="47" t="s">
        <v>180</v>
      </c>
      <c r="NZ2" s="47" t="s">
        <v>220</v>
      </c>
      <c r="OA2" s="47" t="s">
        <v>187</v>
      </c>
      <c r="OB2" s="47" t="s">
        <v>186</v>
      </c>
      <c r="OC2" s="47" t="s">
        <v>183</v>
      </c>
      <c r="OD2" s="47" t="s">
        <v>221</v>
      </c>
      <c r="OE2" s="47" t="s">
        <v>222</v>
      </c>
      <c r="OF2" s="47" t="s">
        <v>189</v>
      </c>
      <c r="OG2" s="120" t="s">
        <v>223</v>
      </c>
      <c r="OH2" s="48" t="s">
        <v>188</v>
      </c>
      <c r="OI2" s="48" t="s">
        <v>190</v>
      </c>
      <c r="OJ2" s="47" t="s">
        <v>224</v>
      </c>
      <c r="OK2" s="47" t="s">
        <v>187</v>
      </c>
      <c r="OL2" s="47" t="s">
        <v>186</v>
      </c>
      <c r="OM2" s="47" t="s">
        <v>225</v>
      </c>
      <c r="ON2" s="47" t="s">
        <v>226</v>
      </c>
      <c r="OO2" s="47" t="s">
        <v>191</v>
      </c>
      <c r="OP2" s="137" t="s">
        <v>122</v>
      </c>
      <c r="OQ2" s="47" t="s">
        <v>218</v>
      </c>
      <c r="OR2" s="47" t="s">
        <v>219</v>
      </c>
      <c r="OS2" s="47" t="s">
        <v>180</v>
      </c>
      <c r="OT2" s="47" t="s">
        <v>220</v>
      </c>
      <c r="OU2" s="47" t="s">
        <v>187</v>
      </c>
      <c r="OV2" s="47" t="s">
        <v>186</v>
      </c>
      <c r="OW2" s="47" t="s">
        <v>183</v>
      </c>
      <c r="OX2" s="47" t="s">
        <v>221</v>
      </c>
      <c r="OY2" s="47" t="s">
        <v>222</v>
      </c>
      <c r="OZ2" s="47" t="s">
        <v>189</v>
      </c>
      <c r="PA2" s="120" t="s">
        <v>223</v>
      </c>
      <c r="PB2" s="48" t="s">
        <v>188</v>
      </c>
      <c r="PC2" s="48" t="s">
        <v>190</v>
      </c>
      <c r="PD2" s="47" t="s">
        <v>224</v>
      </c>
      <c r="PE2" s="47" t="s">
        <v>187</v>
      </c>
      <c r="PF2" s="47" t="s">
        <v>186</v>
      </c>
      <c r="PG2" s="47" t="s">
        <v>225</v>
      </c>
      <c r="PH2" s="47" t="s">
        <v>226</v>
      </c>
      <c r="PI2" s="47" t="s">
        <v>191</v>
      </c>
      <c r="PJ2" s="137" t="s">
        <v>123</v>
      </c>
      <c r="PK2" s="47" t="s">
        <v>218</v>
      </c>
      <c r="PL2" s="47" t="s">
        <v>219</v>
      </c>
      <c r="PM2" s="47" t="s">
        <v>180</v>
      </c>
      <c r="PN2" s="47" t="s">
        <v>220</v>
      </c>
      <c r="PO2" s="47" t="s">
        <v>187</v>
      </c>
      <c r="PP2" s="47" t="s">
        <v>186</v>
      </c>
      <c r="PQ2" s="47" t="s">
        <v>183</v>
      </c>
      <c r="PR2" s="47" t="s">
        <v>221</v>
      </c>
      <c r="PS2" s="47" t="s">
        <v>222</v>
      </c>
      <c r="PT2" s="47" t="s">
        <v>189</v>
      </c>
      <c r="PU2" s="120" t="s">
        <v>223</v>
      </c>
      <c r="PV2" s="48" t="s">
        <v>188</v>
      </c>
      <c r="PW2" s="48" t="s">
        <v>190</v>
      </c>
      <c r="PX2" s="47" t="s">
        <v>224</v>
      </c>
      <c r="PY2" s="47" t="s">
        <v>187</v>
      </c>
      <c r="PZ2" s="47" t="s">
        <v>186</v>
      </c>
      <c r="QA2" s="47" t="s">
        <v>225</v>
      </c>
      <c r="QB2" s="47" t="s">
        <v>226</v>
      </c>
      <c r="QC2" s="47" t="s">
        <v>191</v>
      </c>
      <c r="QD2" s="137" t="s">
        <v>124</v>
      </c>
      <c r="QE2" s="47" t="s">
        <v>218</v>
      </c>
      <c r="QF2" s="47" t="s">
        <v>219</v>
      </c>
      <c r="QG2" s="47" t="s">
        <v>180</v>
      </c>
      <c r="QH2" s="47" t="s">
        <v>220</v>
      </c>
      <c r="QI2" s="47" t="s">
        <v>187</v>
      </c>
      <c r="QJ2" s="47" t="s">
        <v>186</v>
      </c>
      <c r="QK2" s="47" t="s">
        <v>183</v>
      </c>
      <c r="QL2" s="47" t="s">
        <v>221</v>
      </c>
      <c r="QM2" s="47" t="s">
        <v>222</v>
      </c>
      <c r="QN2" s="47" t="s">
        <v>189</v>
      </c>
      <c r="QO2" s="120" t="s">
        <v>223</v>
      </c>
      <c r="QP2" s="48" t="s">
        <v>188</v>
      </c>
      <c r="QQ2" s="48" t="s">
        <v>190</v>
      </c>
      <c r="QR2" s="47" t="s">
        <v>224</v>
      </c>
      <c r="QS2" s="47" t="s">
        <v>187</v>
      </c>
      <c r="QT2" s="47" t="s">
        <v>186</v>
      </c>
      <c r="QU2" s="47" t="s">
        <v>225</v>
      </c>
      <c r="QV2" s="47" t="s">
        <v>226</v>
      </c>
      <c r="QW2" s="47" t="s">
        <v>191</v>
      </c>
      <c r="QX2" s="137" t="s">
        <v>125</v>
      </c>
      <c r="QY2" s="47" t="s">
        <v>218</v>
      </c>
      <c r="QZ2" s="47" t="s">
        <v>219</v>
      </c>
      <c r="RA2" s="47" t="s">
        <v>180</v>
      </c>
      <c r="RB2" s="47" t="s">
        <v>220</v>
      </c>
      <c r="RC2" s="47" t="s">
        <v>187</v>
      </c>
      <c r="RD2" s="47" t="s">
        <v>186</v>
      </c>
      <c r="RE2" s="47" t="s">
        <v>183</v>
      </c>
      <c r="RF2" s="47" t="s">
        <v>221</v>
      </c>
      <c r="RG2" s="47" t="s">
        <v>222</v>
      </c>
      <c r="RH2" s="47" t="s">
        <v>189</v>
      </c>
      <c r="RI2" s="120" t="s">
        <v>223</v>
      </c>
      <c r="RJ2" s="48" t="s">
        <v>188</v>
      </c>
      <c r="RK2" s="48" t="s">
        <v>190</v>
      </c>
      <c r="RL2" s="47" t="s">
        <v>224</v>
      </c>
      <c r="RM2" s="47" t="s">
        <v>187</v>
      </c>
      <c r="RN2" s="47" t="s">
        <v>186</v>
      </c>
      <c r="RO2" s="47" t="s">
        <v>225</v>
      </c>
      <c r="RP2" s="47" t="s">
        <v>226</v>
      </c>
      <c r="RQ2" s="47" t="s">
        <v>191</v>
      </c>
      <c r="RR2" s="137" t="s">
        <v>126</v>
      </c>
      <c r="RS2" s="47" t="s">
        <v>218</v>
      </c>
      <c r="RT2" s="47" t="s">
        <v>219</v>
      </c>
      <c r="RU2" s="47" t="s">
        <v>180</v>
      </c>
      <c r="RV2" s="47" t="s">
        <v>220</v>
      </c>
      <c r="RW2" s="47" t="s">
        <v>187</v>
      </c>
      <c r="RX2" s="47" t="s">
        <v>186</v>
      </c>
      <c r="RY2" s="47" t="s">
        <v>183</v>
      </c>
      <c r="RZ2" s="47" t="s">
        <v>221</v>
      </c>
      <c r="SA2" s="47" t="s">
        <v>222</v>
      </c>
      <c r="SB2" s="47" t="s">
        <v>189</v>
      </c>
      <c r="SC2" s="120" t="s">
        <v>223</v>
      </c>
      <c r="SD2" s="48" t="s">
        <v>188</v>
      </c>
      <c r="SE2" s="48" t="s">
        <v>190</v>
      </c>
      <c r="SF2" s="47" t="s">
        <v>224</v>
      </c>
      <c r="SG2" s="47" t="s">
        <v>187</v>
      </c>
      <c r="SH2" s="47" t="s">
        <v>186</v>
      </c>
      <c r="SI2" s="47" t="s">
        <v>225</v>
      </c>
      <c r="SJ2" s="47" t="s">
        <v>226</v>
      </c>
      <c r="SK2" s="47" t="s">
        <v>191</v>
      </c>
      <c r="SL2" s="137" t="s">
        <v>127</v>
      </c>
      <c r="SM2" s="47" t="s">
        <v>218</v>
      </c>
      <c r="SN2" s="47" t="s">
        <v>219</v>
      </c>
      <c r="SO2" s="47" t="s">
        <v>180</v>
      </c>
      <c r="SP2" s="47" t="s">
        <v>220</v>
      </c>
      <c r="SQ2" s="47" t="s">
        <v>187</v>
      </c>
      <c r="SR2" s="47" t="s">
        <v>186</v>
      </c>
      <c r="SS2" s="47" t="s">
        <v>183</v>
      </c>
      <c r="ST2" s="47" t="s">
        <v>221</v>
      </c>
      <c r="SU2" s="47" t="s">
        <v>222</v>
      </c>
      <c r="SV2" s="47" t="s">
        <v>189</v>
      </c>
      <c r="SW2" s="120" t="s">
        <v>223</v>
      </c>
      <c r="SX2" s="48" t="s">
        <v>188</v>
      </c>
      <c r="SY2" s="48" t="s">
        <v>190</v>
      </c>
      <c r="SZ2" s="47" t="s">
        <v>224</v>
      </c>
      <c r="TA2" s="47" t="s">
        <v>187</v>
      </c>
      <c r="TB2" s="47" t="s">
        <v>186</v>
      </c>
      <c r="TC2" s="47" t="s">
        <v>225</v>
      </c>
      <c r="TD2" s="47" t="s">
        <v>226</v>
      </c>
      <c r="TE2" s="47" t="s">
        <v>191</v>
      </c>
      <c r="TF2" s="137" t="s">
        <v>128</v>
      </c>
      <c r="TG2" s="47" t="s">
        <v>218</v>
      </c>
      <c r="TH2" s="47" t="s">
        <v>219</v>
      </c>
      <c r="TI2" s="47" t="s">
        <v>180</v>
      </c>
      <c r="TJ2" s="47" t="s">
        <v>220</v>
      </c>
      <c r="TK2" s="47" t="s">
        <v>187</v>
      </c>
      <c r="TL2" s="47" t="s">
        <v>186</v>
      </c>
      <c r="TM2" s="47" t="s">
        <v>183</v>
      </c>
      <c r="TN2" s="47" t="s">
        <v>221</v>
      </c>
      <c r="TO2" s="47" t="s">
        <v>222</v>
      </c>
      <c r="TP2" s="47" t="s">
        <v>189</v>
      </c>
      <c r="TQ2" s="120" t="s">
        <v>223</v>
      </c>
      <c r="TR2" s="48" t="s">
        <v>188</v>
      </c>
      <c r="TS2" s="48" t="s">
        <v>190</v>
      </c>
      <c r="TT2" s="47" t="s">
        <v>224</v>
      </c>
      <c r="TU2" s="47" t="s">
        <v>187</v>
      </c>
      <c r="TV2" s="47" t="s">
        <v>186</v>
      </c>
      <c r="TW2" s="47" t="s">
        <v>225</v>
      </c>
      <c r="TX2" s="47" t="s">
        <v>226</v>
      </c>
      <c r="TY2" s="47" t="s">
        <v>191</v>
      </c>
      <c r="TZ2" s="137" t="s">
        <v>129</v>
      </c>
      <c r="UA2" s="47" t="s">
        <v>218</v>
      </c>
      <c r="UB2" s="47" t="s">
        <v>219</v>
      </c>
      <c r="UC2" s="47" t="s">
        <v>180</v>
      </c>
      <c r="UD2" s="47" t="s">
        <v>220</v>
      </c>
      <c r="UE2" s="47" t="s">
        <v>187</v>
      </c>
      <c r="UF2" s="47" t="s">
        <v>186</v>
      </c>
      <c r="UG2" s="47" t="s">
        <v>183</v>
      </c>
      <c r="UH2" s="47" t="s">
        <v>221</v>
      </c>
      <c r="UI2" s="47" t="s">
        <v>222</v>
      </c>
      <c r="UJ2" s="47" t="s">
        <v>189</v>
      </c>
      <c r="UK2" s="120" t="s">
        <v>223</v>
      </c>
      <c r="UL2" s="48" t="s">
        <v>188</v>
      </c>
      <c r="UM2" s="48" t="s">
        <v>190</v>
      </c>
      <c r="UN2" s="47" t="s">
        <v>224</v>
      </c>
      <c r="UO2" s="47" t="s">
        <v>187</v>
      </c>
      <c r="UP2" s="47" t="s">
        <v>186</v>
      </c>
      <c r="UQ2" s="47" t="s">
        <v>225</v>
      </c>
      <c r="UR2" s="47" t="s">
        <v>226</v>
      </c>
      <c r="US2" s="47" t="s">
        <v>191</v>
      </c>
      <c r="UT2" s="137" t="s">
        <v>130</v>
      </c>
      <c r="UU2" s="47" t="s">
        <v>218</v>
      </c>
      <c r="UV2" s="47" t="s">
        <v>219</v>
      </c>
      <c r="UW2" s="47" t="s">
        <v>180</v>
      </c>
      <c r="UX2" s="47" t="s">
        <v>220</v>
      </c>
      <c r="UY2" s="47" t="s">
        <v>187</v>
      </c>
      <c r="UZ2" s="47" t="s">
        <v>186</v>
      </c>
      <c r="VA2" s="47" t="s">
        <v>183</v>
      </c>
      <c r="VB2" s="47" t="s">
        <v>221</v>
      </c>
      <c r="VC2" s="47" t="s">
        <v>222</v>
      </c>
      <c r="VD2" s="47" t="s">
        <v>189</v>
      </c>
      <c r="VE2" s="120" t="s">
        <v>223</v>
      </c>
      <c r="VF2" s="48" t="s">
        <v>188</v>
      </c>
      <c r="VG2" s="48" t="s">
        <v>190</v>
      </c>
      <c r="VH2" s="47" t="s">
        <v>224</v>
      </c>
      <c r="VI2" s="47" t="s">
        <v>187</v>
      </c>
      <c r="VJ2" s="47" t="s">
        <v>186</v>
      </c>
      <c r="VK2" s="47" t="s">
        <v>225</v>
      </c>
      <c r="VL2" s="47" t="s">
        <v>226</v>
      </c>
      <c r="VM2" s="47" t="s">
        <v>191</v>
      </c>
      <c r="VN2" s="137" t="s">
        <v>131</v>
      </c>
      <c r="VO2" s="47" t="s">
        <v>218</v>
      </c>
      <c r="VP2" s="47" t="s">
        <v>219</v>
      </c>
      <c r="VQ2" s="47" t="s">
        <v>180</v>
      </c>
      <c r="VR2" s="47" t="s">
        <v>220</v>
      </c>
      <c r="VS2" s="47" t="s">
        <v>187</v>
      </c>
      <c r="VT2" s="47" t="s">
        <v>186</v>
      </c>
      <c r="VU2" s="47" t="s">
        <v>183</v>
      </c>
      <c r="VV2" s="47" t="s">
        <v>221</v>
      </c>
      <c r="VW2" s="47" t="s">
        <v>222</v>
      </c>
      <c r="VX2" s="47" t="s">
        <v>189</v>
      </c>
      <c r="VY2" s="120" t="s">
        <v>223</v>
      </c>
      <c r="VZ2" s="48" t="s">
        <v>188</v>
      </c>
      <c r="WA2" s="48" t="s">
        <v>190</v>
      </c>
      <c r="WB2" s="47" t="s">
        <v>224</v>
      </c>
      <c r="WC2" s="47" t="s">
        <v>187</v>
      </c>
      <c r="WD2" s="47" t="s">
        <v>186</v>
      </c>
      <c r="WE2" s="47" t="s">
        <v>225</v>
      </c>
      <c r="WF2" s="47" t="s">
        <v>226</v>
      </c>
      <c r="WG2" s="47" t="s">
        <v>191</v>
      </c>
      <c r="WH2" s="137" t="s">
        <v>136</v>
      </c>
      <c r="WI2" s="47" t="s">
        <v>218</v>
      </c>
      <c r="WJ2" s="47" t="s">
        <v>219</v>
      </c>
      <c r="WK2" s="47" t="s">
        <v>180</v>
      </c>
      <c r="WL2" s="47" t="s">
        <v>220</v>
      </c>
      <c r="WM2" s="47" t="s">
        <v>187</v>
      </c>
      <c r="WN2" s="47" t="s">
        <v>186</v>
      </c>
      <c r="WO2" s="47" t="s">
        <v>183</v>
      </c>
      <c r="WP2" s="47" t="s">
        <v>221</v>
      </c>
      <c r="WQ2" s="47" t="s">
        <v>222</v>
      </c>
      <c r="WR2" s="47" t="s">
        <v>189</v>
      </c>
      <c r="WS2" s="120" t="s">
        <v>223</v>
      </c>
      <c r="WT2" s="48" t="s">
        <v>188</v>
      </c>
      <c r="WU2" s="48" t="s">
        <v>190</v>
      </c>
      <c r="WV2" s="47" t="s">
        <v>224</v>
      </c>
      <c r="WW2" s="47" t="s">
        <v>187</v>
      </c>
      <c r="WX2" s="47" t="s">
        <v>186</v>
      </c>
      <c r="WY2" s="47" t="s">
        <v>225</v>
      </c>
      <c r="WZ2" s="47" t="s">
        <v>226</v>
      </c>
      <c r="XA2" s="47" t="s">
        <v>191</v>
      </c>
      <c r="XB2" s="137" t="s">
        <v>132</v>
      </c>
      <c r="XC2" s="47" t="s">
        <v>218</v>
      </c>
      <c r="XD2" s="47" t="s">
        <v>219</v>
      </c>
      <c r="XE2" s="47" t="s">
        <v>180</v>
      </c>
      <c r="XF2" s="47" t="s">
        <v>220</v>
      </c>
      <c r="XG2" s="47" t="s">
        <v>187</v>
      </c>
      <c r="XH2" s="47" t="s">
        <v>186</v>
      </c>
      <c r="XI2" s="47" t="s">
        <v>183</v>
      </c>
      <c r="XJ2" s="47" t="s">
        <v>221</v>
      </c>
      <c r="XK2" s="47" t="s">
        <v>222</v>
      </c>
      <c r="XL2" s="47" t="s">
        <v>189</v>
      </c>
      <c r="XM2" s="120" t="s">
        <v>223</v>
      </c>
      <c r="XN2" s="48" t="s">
        <v>188</v>
      </c>
      <c r="XO2" s="48" t="s">
        <v>190</v>
      </c>
      <c r="XP2" s="47" t="s">
        <v>224</v>
      </c>
      <c r="XQ2" s="47" t="s">
        <v>187</v>
      </c>
      <c r="XR2" s="47" t="s">
        <v>186</v>
      </c>
      <c r="XS2" s="47" t="s">
        <v>225</v>
      </c>
      <c r="XT2" s="47" t="s">
        <v>226</v>
      </c>
      <c r="XU2" s="47" t="s">
        <v>191</v>
      </c>
      <c r="XV2" s="137" t="s">
        <v>133</v>
      </c>
      <c r="XW2" s="47" t="s">
        <v>218</v>
      </c>
      <c r="XX2" s="47" t="s">
        <v>219</v>
      </c>
      <c r="XY2" s="47" t="s">
        <v>180</v>
      </c>
      <c r="XZ2" s="47" t="s">
        <v>220</v>
      </c>
      <c r="YA2" s="47" t="s">
        <v>187</v>
      </c>
      <c r="YB2" s="47" t="s">
        <v>186</v>
      </c>
      <c r="YC2" s="47" t="s">
        <v>183</v>
      </c>
      <c r="YD2" s="47" t="s">
        <v>221</v>
      </c>
      <c r="YE2" s="47" t="s">
        <v>222</v>
      </c>
      <c r="YF2" s="47" t="s">
        <v>189</v>
      </c>
      <c r="YG2" s="120" t="s">
        <v>223</v>
      </c>
      <c r="YH2" s="48" t="s">
        <v>188</v>
      </c>
      <c r="YI2" s="48" t="s">
        <v>190</v>
      </c>
      <c r="YJ2" s="47" t="s">
        <v>224</v>
      </c>
      <c r="YK2" s="47" t="s">
        <v>187</v>
      </c>
      <c r="YL2" s="47" t="s">
        <v>186</v>
      </c>
      <c r="YM2" s="47" t="s">
        <v>225</v>
      </c>
      <c r="YN2" s="47" t="s">
        <v>226</v>
      </c>
      <c r="YO2" s="47" t="s">
        <v>191</v>
      </c>
      <c r="YP2" s="137" t="s">
        <v>134</v>
      </c>
      <c r="YQ2" s="47" t="s">
        <v>218</v>
      </c>
      <c r="YR2" s="47" t="s">
        <v>219</v>
      </c>
      <c r="YS2" s="47" t="s">
        <v>180</v>
      </c>
      <c r="YT2" s="47" t="s">
        <v>220</v>
      </c>
      <c r="YU2" s="47" t="s">
        <v>187</v>
      </c>
      <c r="YV2" s="47" t="s">
        <v>186</v>
      </c>
      <c r="YW2" s="47" t="s">
        <v>183</v>
      </c>
      <c r="YX2" s="47" t="s">
        <v>221</v>
      </c>
      <c r="YY2" s="47" t="s">
        <v>222</v>
      </c>
      <c r="YZ2" s="47" t="s">
        <v>189</v>
      </c>
      <c r="ZA2" s="120" t="s">
        <v>223</v>
      </c>
      <c r="ZB2" s="48" t="s">
        <v>188</v>
      </c>
      <c r="ZC2" s="48" t="s">
        <v>190</v>
      </c>
      <c r="ZD2" s="47" t="s">
        <v>224</v>
      </c>
      <c r="ZE2" s="47" t="s">
        <v>187</v>
      </c>
      <c r="ZF2" s="47" t="s">
        <v>186</v>
      </c>
      <c r="ZG2" s="47" t="s">
        <v>225</v>
      </c>
      <c r="ZH2" s="47" t="s">
        <v>226</v>
      </c>
      <c r="ZI2" s="47" t="s">
        <v>191</v>
      </c>
      <c r="ZJ2" s="137" t="s">
        <v>135</v>
      </c>
      <c r="ZK2" s="47" t="s">
        <v>218</v>
      </c>
      <c r="ZL2" s="47" t="s">
        <v>219</v>
      </c>
      <c r="ZM2" s="47" t="s">
        <v>180</v>
      </c>
      <c r="ZN2" s="47" t="s">
        <v>220</v>
      </c>
      <c r="ZO2" s="47" t="s">
        <v>187</v>
      </c>
      <c r="ZP2" s="47" t="s">
        <v>186</v>
      </c>
      <c r="ZQ2" s="47" t="s">
        <v>183</v>
      </c>
      <c r="ZR2" s="47" t="s">
        <v>221</v>
      </c>
      <c r="ZS2" s="47" t="s">
        <v>222</v>
      </c>
      <c r="ZT2" s="47" t="s">
        <v>189</v>
      </c>
      <c r="ZU2" s="120" t="s">
        <v>223</v>
      </c>
      <c r="ZV2" s="48" t="s">
        <v>188</v>
      </c>
      <c r="ZW2" s="48" t="s">
        <v>190</v>
      </c>
      <c r="ZX2" s="47" t="s">
        <v>224</v>
      </c>
      <c r="ZY2" s="47" t="s">
        <v>187</v>
      </c>
      <c r="ZZ2" s="47" t="s">
        <v>186</v>
      </c>
      <c r="AAA2" s="47" t="s">
        <v>225</v>
      </c>
      <c r="AAB2" s="47" t="s">
        <v>226</v>
      </c>
      <c r="AAC2" s="47" t="s">
        <v>191</v>
      </c>
      <c r="AAD2" s="137" t="s">
        <v>230</v>
      </c>
      <c r="AAE2" s="47" t="s">
        <v>218</v>
      </c>
      <c r="AAF2" s="47" t="s">
        <v>219</v>
      </c>
      <c r="AAG2" s="47" t="s">
        <v>180</v>
      </c>
      <c r="AAH2" s="47" t="s">
        <v>220</v>
      </c>
      <c r="AAI2" s="47" t="s">
        <v>187</v>
      </c>
      <c r="AAJ2" s="47" t="s">
        <v>186</v>
      </c>
      <c r="AAK2" s="47" t="s">
        <v>183</v>
      </c>
      <c r="AAL2" s="47" t="s">
        <v>221</v>
      </c>
      <c r="AAM2" s="47" t="s">
        <v>222</v>
      </c>
      <c r="AAN2" s="47" t="s">
        <v>189</v>
      </c>
      <c r="AAO2" s="120" t="s">
        <v>223</v>
      </c>
      <c r="AAP2" s="48" t="s">
        <v>188</v>
      </c>
      <c r="AAQ2" s="48" t="s">
        <v>190</v>
      </c>
      <c r="AAR2" s="47" t="s">
        <v>224</v>
      </c>
      <c r="AAS2" s="47" t="s">
        <v>187</v>
      </c>
      <c r="AAT2" s="47" t="s">
        <v>186</v>
      </c>
      <c r="AAU2" s="47" t="s">
        <v>225</v>
      </c>
      <c r="AAV2" s="47" t="s">
        <v>226</v>
      </c>
      <c r="AAW2" s="47" t="s">
        <v>191</v>
      </c>
      <c r="AAX2" s="137" t="s">
        <v>207</v>
      </c>
      <c r="AAY2" s="47" t="s">
        <v>218</v>
      </c>
      <c r="AAZ2" s="47" t="s">
        <v>219</v>
      </c>
      <c r="ABA2" s="47" t="s">
        <v>180</v>
      </c>
      <c r="ABB2" s="47" t="s">
        <v>220</v>
      </c>
      <c r="ABC2" s="47" t="s">
        <v>187</v>
      </c>
      <c r="ABD2" s="47" t="s">
        <v>186</v>
      </c>
      <c r="ABE2" s="47" t="s">
        <v>183</v>
      </c>
      <c r="ABF2" s="47" t="s">
        <v>221</v>
      </c>
      <c r="ABG2" s="47" t="s">
        <v>222</v>
      </c>
      <c r="ABH2" s="47" t="s">
        <v>189</v>
      </c>
      <c r="ABI2" s="120" t="s">
        <v>223</v>
      </c>
      <c r="ABJ2" s="48" t="s">
        <v>188</v>
      </c>
      <c r="ABK2" s="48" t="s">
        <v>190</v>
      </c>
      <c r="ABL2" s="47" t="s">
        <v>224</v>
      </c>
      <c r="ABM2" s="47" t="s">
        <v>187</v>
      </c>
      <c r="ABN2" s="47" t="s">
        <v>186</v>
      </c>
      <c r="ABO2" s="47" t="s">
        <v>225</v>
      </c>
      <c r="ABP2" s="47" t="s">
        <v>226</v>
      </c>
      <c r="ABQ2" s="47" t="s">
        <v>191</v>
      </c>
      <c r="ABW2" s="117" t="s">
        <v>231</v>
      </c>
      <c r="ABX2" s="117" t="s">
        <v>190</v>
      </c>
      <c r="ABY2" s="117" t="s">
        <v>232</v>
      </c>
      <c r="ABZ2" s="117" t="s">
        <v>233</v>
      </c>
      <c r="ACA2" s="117" t="s">
        <v>234</v>
      </c>
      <c r="ACB2" s="117" t="s">
        <v>235</v>
      </c>
      <c r="ACC2" s="117" t="s">
        <v>236</v>
      </c>
      <c r="ACD2" s="117" t="s">
        <v>237</v>
      </c>
      <c r="ACE2" s="117" t="s">
        <v>238</v>
      </c>
      <c r="ACF2" s="117"/>
      <c r="ACG2" s="117" t="s">
        <v>231</v>
      </c>
      <c r="ACH2" s="117" t="s">
        <v>190</v>
      </c>
      <c r="ACI2" s="117" t="s">
        <v>232</v>
      </c>
      <c r="ACJ2" s="117" t="s">
        <v>233</v>
      </c>
      <c r="ACK2" s="117" t="s">
        <v>234</v>
      </c>
      <c r="ACL2" s="117" t="s">
        <v>235</v>
      </c>
      <c r="ACM2" s="117" t="s">
        <v>236</v>
      </c>
      <c r="ACN2" s="117" t="s">
        <v>237</v>
      </c>
      <c r="ACO2" s="117" t="s">
        <v>238</v>
      </c>
      <c r="ACQ2" s="117" t="s">
        <v>210</v>
      </c>
      <c r="ACR2" s="117" t="s">
        <v>239</v>
      </c>
      <c r="ACS2" s="117" t="s">
        <v>190</v>
      </c>
    </row>
    <row r="3" spans="1:773" ht="12.75" hidden="1" x14ac:dyDescent="0.2">
      <c r="A3" s="49">
        <v>46</v>
      </c>
      <c r="B3" s="116">
        <v>44177</v>
      </c>
      <c r="C3" s="116" t="str">
        <f t="shared" ref="C3:C34" si="0">TEXT(B3,"dddd")</f>
        <v>Saturday</v>
      </c>
      <c r="D3" s="49"/>
      <c r="E3" s="11"/>
      <c r="F3" s="24"/>
      <c r="G3" s="24"/>
      <c r="H3" s="24"/>
      <c r="I3" s="24"/>
      <c r="J3" s="51"/>
      <c r="K3" s="51"/>
      <c r="L3" s="51"/>
      <c r="M3" s="51"/>
      <c r="N3" s="51"/>
      <c r="O3" s="12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24"/>
      <c r="AC3" s="51"/>
      <c r="AD3" s="51"/>
      <c r="AE3" s="51"/>
      <c r="AF3" s="51"/>
      <c r="AG3" s="51"/>
      <c r="AH3" s="51"/>
      <c r="AI3" s="12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121"/>
      <c r="AV3" s="10"/>
      <c r="AW3" s="51"/>
      <c r="AX3" s="51"/>
      <c r="AY3" s="51"/>
      <c r="AZ3" s="51"/>
      <c r="BA3" s="51"/>
      <c r="BB3" s="51"/>
      <c r="BC3" s="12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10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10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10"/>
      <c r="DE3" s="51"/>
      <c r="DF3" s="51"/>
      <c r="DG3" s="51"/>
      <c r="DH3" s="51"/>
      <c r="DI3" s="51"/>
      <c r="DJ3" s="51"/>
      <c r="DK3" s="12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10"/>
      <c r="DY3" s="51"/>
      <c r="DZ3" s="51"/>
      <c r="EA3" s="51"/>
      <c r="EB3" s="51"/>
      <c r="EC3" s="51"/>
      <c r="ED3" s="51"/>
      <c r="EE3" s="12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10"/>
      <c r="ES3" s="51"/>
      <c r="ET3" s="51"/>
      <c r="EU3" s="51"/>
      <c r="EV3" s="51"/>
      <c r="EW3" s="51"/>
      <c r="EX3" s="51"/>
      <c r="EY3" s="12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122"/>
      <c r="FL3" s="10"/>
      <c r="FM3" s="51"/>
      <c r="FN3" s="51"/>
      <c r="FO3" s="51"/>
      <c r="FP3" s="51"/>
      <c r="FQ3" s="51"/>
      <c r="FR3" s="51"/>
      <c r="FS3" s="12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10"/>
      <c r="GG3" s="51"/>
      <c r="GH3" s="51"/>
      <c r="GI3" s="51"/>
      <c r="GJ3" s="51"/>
      <c r="GK3" s="51"/>
      <c r="GL3" s="51"/>
      <c r="GM3" s="12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122"/>
      <c r="GZ3" s="10"/>
      <c r="HA3" s="51"/>
      <c r="HB3" s="51"/>
      <c r="HC3" s="51"/>
      <c r="HD3" s="51"/>
      <c r="HE3" s="51"/>
      <c r="HF3" s="51"/>
      <c r="HG3" s="121"/>
      <c r="HH3" s="51"/>
      <c r="HI3" s="51"/>
      <c r="HJ3" s="51"/>
      <c r="HK3" s="51"/>
      <c r="HL3" s="51"/>
      <c r="HM3" s="51"/>
      <c r="HN3" s="51"/>
      <c r="HO3" s="51"/>
      <c r="HP3" s="51"/>
      <c r="HQ3" s="51"/>
      <c r="HR3" s="51"/>
      <c r="HS3" s="121"/>
      <c r="HT3" s="10"/>
      <c r="HU3" s="51"/>
      <c r="HV3" s="51"/>
      <c r="HW3" s="51"/>
      <c r="HX3" s="51"/>
      <c r="HY3" s="51"/>
      <c r="HZ3" s="51"/>
      <c r="IA3" s="121"/>
      <c r="IB3" s="51"/>
      <c r="IC3" s="51"/>
      <c r="ID3" s="51"/>
      <c r="IE3" s="51"/>
      <c r="IF3" s="51"/>
      <c r="IG3" s="51"/>
      <c r="IH3" s="51"/>
      <c r="II3" s="51"/>
      <c r="IJ3" s="51"/>
      <c r="IK3" s="51"/>
      <c r="IL3" s="51"/>
      <c r="IM3" s="122"/>
      <c r="IN3" s="10"/>
      <c r="IO3" s="51"/>
      <c r="IP3" s="51"/>
      <c r="IQ3" s="51"/>
      <c r="IR3" s="51"/>
      <c r="IS3" s="51"/>
      <c r="IT3" s="51"/>
      <c r="IU3" s="51"/>
      <c r="IV3" s="51"/>
      <c r="IW3" s="51"/>
      <c r="IX3" s="51"/>
      <c r="IY3" s="51"/>
      <c r="IZ3" s="51"/>
      <c r="JA3" s="51"/>
      <c r="JB3" s="51"/>
      <c r="JC3" s="51"/>
      <c r="JD3" s="51"/>
      <c r="JE3" s="51"/>
      <c r="JF3" s="51"/>
      <c r="JG3" s="121"/>
      <c r="JH3" s="10"/>
      <c r="JI3" s="51"/>
      <c r="JJ3" s="51"/>
      <c r="JK3" s="51"/>
      <c r="JL3" s="51"/>
      <c r="JM3" s="51"/>
      <c r="JN3" s="51"/>
      <c r="JO3" s="121"/>
      <c r="JP3" s="51"/>
      <c r="JQ3" s="51"/>
      <c r="JR3" s="51"/>
      <c r="JS3" s="51"/>
      <c r="JT3" s="51"/>
      <c r="JU3" s="51"/>
      <c r="JV3" s="51"/>
      <c r="JW3" s="51"/>
      <c r="JX3" s="51"/>
      <c r="JY3" s="51"/>
      <c r="JZ3" s="51"/>
      <c r="KA3" s="121"/>
      <c r="KB3" s="10"/>
      <c r="KC3" s="51"/>
      <c r="KD3" s="51"/>
      <c r="KE3" s="51"/>
      <c r="KF3" s="51"/>
      <c r="KG3" s="51"/>
      <c r="KH3" s="51"/>
      <c r="KI3" s="51"/>
      <c r="KJ3" s="51"/>
      <c r="KK3" s="51"/>
      <c r="KL3" s="51"/>
      <c r="KM3" s="51"/>
      <c r="KN3" s="51"/>
      <c r="KO3" s="51"/>
      <c r="KP3" s="51"/>
      <c r="KQ3" s="51"/>
      <c r="KR3" s="51"/>
      <c r="KS3" s="122"/>
      <c r="KT3" s="10"/>
      <c r="KU3" s="51"/>
      <c r="KV3" s="51"/>
      <c r="KW3" s="51"/>
      <c r="KX3" s="51"/>
      <c r="KY3" s="51"/>
      <c r="KZ3" s="51"/>
      <c r="LA3" s="121"/>
      <c r="LB3" s="51"/>
      <c r="LC3" s="51"/>
      <c r="LD3" s="51"/>
      <c r="LE3" s="51"/>
      <c r="LF3" s="51"/>
      <c r="LG3" s="51"/>
      <c r="LH3" s="51"/>
      <c r="LI3" s="51"/>
      <c r="LJ3" s="51"/>
      <c r="LK3" s="51"/>
      <c r="LL3" s="51"/>
      <c r="LM3" s="121"/>
      <c r="LN3" s="10"/>
      <c r="LU3" s="121"/>
      <c r="LV3" s="51"/>
      <c r="LX3" s="51"/>
      <c r="LY3" s="51"/>
      <c r="LZ3" s="51"/>
      <c r="MA3" s="51"/>
      <c r="MB3" s="51"/>
      <c r="MC3" s="51"/>
      <c r="MD3" s="51"/>
      <c r="ME3" s="51"/>
      <c r="MF3" s="51"/>
      <c r="MG3" s="121"/>
      <c r="MH3" s="153"/>
      <c r="MO3" s="121"/>
      <c r="MP3" s="51"/>
      <c r="MR3" s="51"/>
      <c r="MS3" s="51"/>
      <c r="MT3" s="51"/>
      <c r="MU3" s="51"/>
      <c r="MV3" s="51"/>
      <c r="MW3" s="51"/>
      <c r="MX3" s="51"/>
      <c r="MY3" s="51"/>
      <c r="MZ3" s="51"/>
      <c r="NA3" s="51"/>
      <c r="NB3" s="153"/>
      <c r="NI3" s="51"/>
      <c r="NJ3" s="51"/>
      <c r="NL3" s="51"/>
      <c r="NM3" s="51"/>
      <c r="NN3" s="51"/>
      <c r="NO3" s="51"/>
      <c r="NP3" s="51"/>
      <c r="NQ3" s="51"/>
      <c r="NR3" s="51"/>
      <c r="NS3" s="51"/>
      <c r="NT3" s="51"/>
      <c r="NU3" s="51"/>
      <c r="NV3" s="153"/>
      <c r="OC3" s="51"/>
      <c r="OD3" s="51"/>
      <c r="OF3" s="51"/>
      <c r="OG3" s="51"/>
      <c r="OH3" s="51"/>
      <c r="OI3" s="51"/>
      <c r="OJ3" s="51"/>
      <c r="OK3" s="51"/>
      <c r="OL3" s="51"/>
      <c r="OM3" s="51"/>
      <c r="ON3" s="51"/>
      <c r="OO3" s="51"/>
      <c r="OP3" s="153"/>
      <c r="OW3" s="51"/>
      <c r="OX3" s="51"/>
      <c r="OZ3" s="51"/>
      <c r="PA3" s="51"/>
      <c r="PB3" s="51"/>
      <c r="PC3" s="51"/>
      <c r="PD3" s="51"/>
      <c r="PE3" s="51"/>
      <c r="PF3" s="51"/>
      <c r="PG3" s="51"/>
      <c r="PH3" s="51"/>
      <c r="PI3" s="51"/>
      <c r="PJ3" s="153"/>
      <c r="PQ3" s="51"/>
      <c r="PR3" s="51"/>
      <c r="PT3" s="51"/>
      <c r="PU3" s="51"/>
      <c r="PV3" s="51"/>
      <c r="PW3" s="51"/>
      <c r="PX3" s="51"/>
      <c r="PY3" s="51"/>
      <c r="PZ3" s="51"/>
      <c r="QA3" s="51"/>
      <c r="QB3" s="51"/>
      <c r="QC3" s="51"/>
      <c r="QD3" s="153"/>
      <c r="QK3" s="121"/>
      <c r="QL3" s="51"/>
      <c r="QN3" s="51"/>
      <c r="QO3" s="51"/>
      <c r="QP3" s="51"/>
      <c r="QQ3" s="51"/>
      <c r="QR3" s="51"/>
      <c r="QS3" s="51"/>
      <c r="QT3" s="51"/>
      <c r="QU3" s="51"/>
      <c r="QV3" s="51"/>
      <c r="QW3" s="51"/>
      <c r="QX3" s="153"/>
      <c r="RE3" s="51"/>
      <c r="RF3" s="51"/>
      <c r="RH3" s="51"/>
      <c r="RI3" s="51"/>
      <c r="RJ3" s="51"/>
      <c r="RK3" s="51"/>
      <c r="RL3" s="51"/>
      <c r="RM3" s="51"/>
      <c r="RN3" s="51"/>
      <c r="RO3" s="51"/>
      <c r="RP3" s="51"/>
      <c r="RQ3" s="51"/>
      <c r="RR3" s="153"/>
      <c r="RY3" s="121"/>
      <c r="RZ3" s="51"/>
      <c r="SB3" s="51"/>
      <c r="SC3" s="51"/>
      <c r="SD3" s="51"/>
      <c r="SE3" s="51"/>
      <c r="SF3" s="51"/>
      <c r="SG3" s="51"/>
      <c r="SH3" s="51"/>
      <c r="SI3" s="51"/>
      <c r="SJ3" s="51"/>
      <c r="SK3" s="51"/>
      <c r="SL3" s="153"/>
      <c r="SS3" s="51"/>
      <c r="ST3" s="51"/>
      <c r="SV3" s="51"/>
      <c r="SW3" s="51"/>
      <c r="SX3" s="51"/>
      <c r="SY3" s="51"/>
      <c r="SZ3" s="51"/>
      <c r="TA3" s="51"/>
      <c r="TB3" s="51"/>
      <c r="TC3" s="51"/>
      <c r="TD3" s="51"/>
      <c r="TE3" s="51"/>
      <c r="TF3" s="153"/>
      <c r="TM3" s="51"/>
      <c r="TN3" s="51"/>
      <c r="TP3" s="51"/>
      <c r="TQ3" s="51"/>
      <c r="TR3" s="51"/>
      <c r="TS3" s="51"/>
      <c r="TT3" s="51"/>
      <c r="TU3" s="51"/>
      <c r="TV3" s="51"/>
      <c r="TW3" s="51"/>
      <c r="TX3" s="51"/>
      <c r="TY3" s="51"/>
      <c r="TZ3" s="153"/>
      <c r="UG3" s="51"/>
      <c r="UH3" s="51"/>
      <c r="UJ3" s="51"/>
      <c r="UK3" s="51"/>
      <c r="UL3" s="51"/>
      <c r="UM3" s="51"/>
      <c r="UN3" s="51"/>
      <c r="UO3" s="51"/>
      <c r="UP3" s="51"/>
      <c r="UQ3" s="51"/>
      <c r="UR3" s="51"/>
      <c r="US3" s="51"/>
      <c r="UT3" s="153"/>
      <c r="VA3" s="121"/>
      <c r="VB3" s="51"/>
      <c r="VD3" s="51"/>
      <c r="VE3" s="51"/>
      <c r="VF3" s="51"/>
      <c r="VG3" s="51"/>
      <c r="VH3" s="51"/>
      <c r="VI3" s="51"/>
      <c r="VJ3" s="51"/>
      <c r="VK3" s="51"/>
      <c r="VL3" s="51"/>
      <c r="VM3" s="121"/>
      <c r="VN3" s="153"/>
      <c r="VU3" s="51"/>
      <c r="VV3" s="51"/>
      <c r="VX3" s="51"/>
      <c r="VY3" s="51"/>
      <c r="VZ3" s="51"/>
      <c r="WA3" s="51"/>
      <c r="WB3" s="51"/>
      <c r="WC3" s="51"/>
      <c r="WD3" s="51"/>
      <c r="WE3" s="51"/>
      <c r="WF3" s="51"/>
      <c r="WG3" s="51"/>
      <c r="WH3" s="153"/>
      <c r="WO3" s="121"/>
      <c r="WP3" s="51"/>
      <c r="WR3" s="51"/>
      <c r="WS3" s="51"/>
      <c r="WT3" s="51"/>
      <c r="WU3" s="51"/>
      <c r="WV3" s="51"/>
      <c r="WW3" s="51"/>
      <c r="WX3" s="51"/>
      <c r="WY3" s="51"/>
      <c r="WZ3" s="51"/>
      <c r="XA3" s="51"/>
      <c r="XB3" s="153"/>
      <c r="XI3" s="121"/>
      <c r="XJ3" s="51"/>
      <c r="XK3" s="91"/>
      <c r="XL3" s="51"/>
      <c r="XM3" s="51"/>
      <c r="XN3" s="51"/>
      <c r="XO3" s="51"/>
      <c r="XP3" s="51"/>
      <c r="XQ3" s="51"/>
      <c r="XR3" s="51"/>
      <c r="XS3" s="51"/>
      <c r="XT3" s="51"/>
      <c r="XU3" s="121"/>
      <c r="XV3" s="153"/>
      <c r="YC3" s="51"/>
      <c r="YD3" s="51"/>
      <c r="YF3" s="51"/>
      <c r="YG3" s="51"/>
      <c r="YH3" s="51"/>
      <c r="YI3" s="51"/>
      <c r="YJ3" s="51"/>
      <c r="YK3" s="51"/>
      <c r="YL3" s="51"/>
      <c r="YM3" s="51"/>
      <c r="YN3" s="51"/>
      <c r="YO3" s="51"/>
      <c r="YP3" s="153"/>
      <c r="YW3" s="51"/>
      <c r="YX3" s="51"/>
      <c r="YZ3" s="51"/>
      <c r="ZA3" s="51"/>
      <c r="ZB3" s="51"/>
      <c r="ZC3" s="51"/>
      <c r="ZD3" s="51"/>
      <c r="ZE3" s="51"/>
      <c r="ZF3" s="51"/>
      <c r="ZG3" s="51"/>
      <c r="ZH3" s="51"/>
      <c r="ZI3" s="51"/>
      <c r="ZJ3" s="153"/>
      <c r="ZQ3" s="51"/>
      <c r="ZR3" s="51"/>
      <c r="ZT3" s="51"/>
      <c r="ZU3" s="51"/>
      <c r="ZV3" s="51"/>
      <c r="ZW3" s="51"/>
      <c r="ZX3" s="51"/>
      <c r="ZY3" s="51"/>
      <c r="ZZ3" s="51"/>
      <c r="AAA3" s="51"/>
      <c r="AAB3" s="51"/>
      <c r="AAC3" s="51"/>
      <c r="AAD3" s="153"/>
      <c r="AAK3" s="51"/>
      <c r="AAL3" s="51"/>
      <c r="AAN3" s="51"/>
      <c r="AAO3" s="51"/>
      <c r="AAP3" s="51"/>
      <c r="AAQ3" s="51"/>
      <c r="AAR3" s="51"/>
      <c r="AAS3" s="51"/>
      <c r="AAT3" s="51"/>
      <c r="AAU3" s="51"/>
      <c r="AAV3" s="51"/>
      <c r="AAW3" s="51"/>
      <c r="AAX3" s="153"/>
      <c r="ABE3" s="51"/>
      <c r="ABF3" s="51"/>
      <c r="ABH3" s="51"/>
      <c r="ABI3" s="51"/>
      <c r="ABJ3" s="51"/>
      <c r="ABK3" s="51"/>
      <c r="ABL3" s="51"/>
      <c r="ABM3" s="51"/>
      <c r="ABN3" s="51"/>
      <c r="ABO3" s="51"/>
      <c r="ABP3" s="51"/>
      <c r="ABQ3" s="51"/>
      <c r="ABZ3" s="119"/>
      <c r="ACJ3" s="119"/>
      <c r="ACQ3" s="91"/>
    </row>
    <row r="4" spans="1:773" ht="12.75" x14ac:dyDescent="0.2">
      <c r="A4" s="49">
        <v>45</v>
      </c>
      <c r="B4" s="116">
        <v>44184</v>
      </c>
      <c r="C4" s="116" t="str">
        <f t="shared" si="0"/>
        <v>Saturday</v>
      </c>
      <c r="D4" s="49" t="s">
        <v>240</v>
      </c>
      <c r="E4" s="11" t="s">
        <v>241</v>
      </c>
      <c r="F4" s="24" t="s">
        <v>151</v>
      </c>
      <c r="G4" s="24" t="s">
        <v>242</v>
      </c>
      <c r="H4" s="24" t="s">
        <v>243</v>
      </c>
      <c r="I4" s="24" t="s">
        <v>243</v>
      </c>
      <c r="J4" s="51">
        <v>5</v>
      </c>
      <c r="K4" s="51">
        <v>5</v>
      </c>
      <c r="L4" s="51" t="s">
        <v>244</v>
      </c>
      <c r="M4" s="51">
        <v>1</v>
      </c>
      <c r="N4" s="51">
        <v>0</v>
      </c>
      <c r="O4" s="121">
        <f t="shared" ref="O4:O22" si="1">IFERROR((J4/K4)*100,0)</f>
        <v>100</v>
      </c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24" t="s">
        <v>243</v>
      </c>
      <c r="AC4" s="51" t="s">
        <v>243</v>
      </c>
      <c r="AD4" s="51">
        <v>0</v>
      </c>
      <c r="AE4" s="51">
        <v>5</v>
      </c>
      <c r="AF4" s="51" t="s">
        <v>244</v>
      </c>
      <c r="AG4" s="51">
        <v>0</v>
      </c>
      <c r="AH4" s="51">
        <v>0</v>
      </c>
      <c r="AI4" s="121">
        <f t="shared" ref="AI4:AI31" si="2">IFERROR((AD4/AE4)*100,0)</f>
        <v>0</v>
      </c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121">
        <f t="shared" ref="AU4:AU22" si="3">IFERROR(AN4/AL4,0)</f>
        <v>0</v>
      </c>
      <c r="AV4" s="24" t="s">
        <v>243</v>
      </c>
      <c r="AW4" s="51" t="s">
        <v>243</v>
      </c>
      <c r="AX4" s="51">
        <v>37</v>
      </c>
      <c r="AY4" s="51">
        <v>28</v>
      </c>
      <c r="AZ4" s="51" t="s">
        <v>244</v>
      </c>
      <c r="BA4" s="51">
        <v>4</v>
      </c>
      <c r="BB4" s="51">
        <v>0</v>
      </c>
      <c r="BC4" s="121">
        <f t="shared" ref="BC4:BC27" si="4">(IFERROR((AX4/AY4)*100,0))</f>
        <v>132.14285714285714</v>
      </c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24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24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24" t="s">
        <v>243</v>
      </c>
      <c r="DE4" s="51" t="s">
        <v>243</v>
      </c>
      <c r="DF4" s="51">
        <v>9</v>
      </c>
      <c r="DG4" s="51">
        <v>14</v>
      </c>
      <c r="DH4" s="51" t="s">
        <v>243</v>
      </c>
      <c r="DI4" s="51">
        <v>0</v>
      </c>
      <c r="DJ4" s="51">
        <v>0</v>
      </c>
      <c r="DK4" s="121">
        <f t="shared" ref="DK4:DK22" si="5">IFERROR((DF4/DG4)*100,0)</f>
        <v>64.285714285714292</v>
      </c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24"/>
      <c r="DY4" s="51"/>
      <c r="DZ4" s="51"/>
      <c r="EA4" s="51"/>
      <c r="EB4" s="51"/>
      <c r="EC4" s="51"/>
      <c r="ED4" s="51"/>
      <c r="EE4" s="121">
        <f t="shared" ref="EE4:EE22" si="6">IFERROR((DZ4/EA4)*100,0)</f>
        <v>0</v>
      </c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24" t="s">
        <v>243</v>
      </c>
      <c r="ES4" s="51" t="s">
        <v>245</v>
      </c>
      <c r="ET4" s="51">
        <v>47</v>
      </c>
      <c r="EU4" s="51">
        <v>33</v>
      </c>
      <c r="EV4" s="51" t="s">
        <v>244</v>
      </c>
      <c r="EW4" s="51">
        <v>8</v>
      </c>
      <c r="EX4" s="51">
        <v>0</v>
      </c>
      <c r="EY4" s="121">
        <f t="shared" ref="EY4:EY19" si="7">IFERROR((ET4/EU4)*100,0)</f>
        <v>142.42424242424244</v>
      </c>
      <c r="EZ4" s="51"/>
      <c r="FA4" s="51" t="s">
        <v>243</v>
      </c>
      <c r="FB4" s="51">
        <v>4</v>
      </c>
      <c r="FC4" s="51">
        <v>0</v>
      </c>
      <c r="FD4" s="51">
        <v>39</v>
      </c>
      <c r="FE4" s="51">
        <v>0</v>
      </c>
      <c r="FF4" s="51">
        <v>2</v>
      </c>
      <c r="FG4" s="51">
        <v>3</v>
      </c>
      <c r="FH4" s="51">
        <v>1</v>
      </c>
      <c r="FI4" s="51">
        <v>1</v>
      </c>
      <c r="FJ4" s="51">
        <v>0</v>
      </c>
      <c r="FK4" s="122">
        <f t="shared" ref="FK4:FK22" si="8">IFERROR(FD4/FB4,0)</f>
        <v>9.75</v>
      </c>
      <c r="FL4" s="24" t="s">
        <v>243</v>
      </c>
      <c r="FM4" s="51" t="s">
        <v>243</v>
      </c>
      <c r="FN4" s="51">
        <v>3</v>
      </c>
      <c r="FO4" s="51">
        <v>6</v>
      </c>
      <c r="FP4" s="51" t="s">
        <v>244</v>
      </c>
      <c r="FQ4" s="51">
        <v>0</v>
      </c>
      <c r="FR4" s="51">
        <v>0</v>
      </c>
      <c r="FS4" s="121">
        <f t="shared" ref="FS4:FS22" si="9">(FN4/FO4)*100</f>
        <v>50</v>
      </c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51"/>
      <c r="GF4" s="24" t="s">
        <v>243</v>
      </c>
      <c r="GG4" s="51" t="s">
        <v>243</v>
      </c>
      <c r="GH4" s="51">
        <v>21</v>
      </c>
      <c r="GI4" s="51">
        <v>16</v>
      </c>
      <c r="GJ4" s="51" t="s">
        <v>244</v>
      </c>
      <c r="GK4" s="51">
        <v>3</v>
      </c>
      <c r="GL4" s="51">
        <v>0</v>
      </c>
      <c r="GM4" s="121">
        <f t="shared" ref="GM4:GM22" si="10">IFERROR((GH4/GI4)*100,0)</f>
        <v>131.25</v>
      </c>
      <c r="GN4" s="51"/>
      <c r="GO4" s="51" t="s">
        <v>243</v>
      </c>
      <c r="GP4" s="51">
        <v>3</v>
      </c>
      <c r="GQ4" s="51">
        <v>0</v>
      </c>
      <c r="GR4" s="51">
        <v>24</v>
      </c>
      <c r="GS4" s="51">
        <v>1</v>
      </c>
      <c r="GT4" s="51">
        <v>6</v>
      </c>
      <c r="GU4" s="51">
        <v>2</v>
      </c>
      <c r="GV4" s="51">
        <v>0</v>
      </c>
      <c r="GW4" s="51">
        <v>6</v>
      </c>
      <c r="GX4" s="51">
        <v>0</v>
      </c>
      <c r="GY4" s="122">
        <f t="shared" ref="GY4:GY22" si="11">IFERROR(GR4/GP4,0)</f>
        <v>8</v>
      </c>
      <c r="GZ4" s="24"/>
      <c r="HA4" s="51"/>
      <c r="HB4" s="51"/>
      <c r="HC4" s="51"/>
      <c r="HD4" s="51"/>
      <c r="HE4" s="51"/>
      <c r="HF4" s="51"/>
      <c r="HG4" s="121">
        <f t="shared" ref="HG4:HG24" si="12">IFERROR((HB4/HC4)*100,0)</f>
        <v>0</v>
      </c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121">
        <f t="shared" ref="HS4:HS22" si="13">IFERROR(HL4/HJ4,0)</f>
        <v>0</v>
      </c>
      <c r="HT4" s="24" t="s">
        <v>243</v>
      </c>
      <c r="HU4" s="51" t="s">
        <v>243</v>
      </c>
      <c r="HV4" s="51">
        <v>1</v>
      </c>
      <c r="HW4" s="51">
        <v>2</v>
      </c>
      <c r="HX4" s="51" t="s">
        <v>245</v>
      </c>
      <c r="HY4" s="51">
        <v>0</v>
      </c>
      <c r="HZ4" s="51">
        <v>0</v>
      </c>
      <c r="IA4" s="121">
        <f>(HV4/HW4)*100</f>
        <v>50</v>
      </c>
      <c r="IB4" s="51"/>
      <c r="IC4" s="51" t="s">
        <v>243</v>
      </c>
      <c r="ID4" s="51">
        <v>4</v>
      </c>
      <c r="IE4" s="51">
        <v>0</v>
      </c>
      <c r="IF4" s="51">
        <v>22</v>
      </c>
      <c r="IG4" s="51">
        <v>1</v>
      </c>
      <c r="IH4" s="51">
        <v>7</v>
      </c>
      <c r="II4" s="51">
        <v>2</v>
      </c>
      <c r="IJ4" s="51">
        <v>0</v>
      </c>
      <c r="IK4" s="51">
        <v>0</v>
      </c>
      <c r="IL4" s="51">
        <v>0</v>
      </c>
      <c r="IM4" s="122">
        <f t="shared" ref="IM4:IM22" si="14">IFERROR(IF4/ID4,0)</f>
        <v>5.5</v>
      </c>
      <c r="IN4" s="24" t="s">
        <v>243</v>
      </c>
      <c r="IO4" s="51"/>
      <c r="IP4" s="51"/>
      <c r="IQ4" s="51"/>
      <c r="IR4" s="51"/>
      <c r="IS4" s="51"/>
      <c r="IT4" s="51"/>
      <c r="IU4" s="51"/>
      <c r="IV4" s="51"/>
      <c r="IW4" s="51" t="s">
        <v>243</v>
      </c>
      <c r="IX4" s="51">
        <v>3</v>
      </c>
      <c r="IY4" s="51">
        <v>0</v>
      </c>
      <c r="IZ4" s="51">
        <v>24</v>
      </c>
      <c r="JA4" s="51">
        <v>1</v>
      </c>
      <c r="JB4" s="51">
        <v>9</v>
      </c>
      <c r="JC4" s="51">
        <v>3</v>
      </c>
      <c r="JD4" s="51">
        <v>1</v>
      </c>
      <c r="JE4" s="51">
        <v>3</v>
      </c>
      <c r="JF4" s="51">
        <v>0</v>
      </c>
      <c r="JG4" s="121">
        <f t="shared" ref="JG4:JG22" si="15">IFERROR(IZ4/IX4,0)</f>
        <v>8</v>
      </c>
      <c r="JH4" s="24" t="s">
        <v>243</v>
      </c>
      <c r="JI4" s="51"/>
      <c r="JJ4" s="51"/>
      <c r="JK4" s="51"/>
      <c r="JL4" s="51"/>
      <c r="JM4" s="51"/>
      <c r="JN4" s="51"/>
      <c r="JO4" s="121" t="e">
        <f>(JJ4/JK4)*100</f>
        <v>#DIV/0!</v>
      </c>
      <c r="JP4" s="51"/>
      <c r="JQ4" s="51" t="s">
        <v>243</v>
      </c>
      <c r="JR4" s="51">
        <v>4</v>
      </c>
      <c r="JS4" s="51">
        <v>0</v>
      </c>
      <c r="JT4" s="51">
        <v>24</v>
      </c>
      <c r="JU4" s="51">
        <v>2</v>
      </c>
      <c r="JV4" s="51">
        <v>11</v>
      </c>
      <c r="JW4" s="51">
        <v>1</v>
      </c>
      <c r="JX4" s="51">
        <v>0</v>
      </c>
      <c r="JY4" s="51">
        <v>5</v>
      </c>
      <c r="JZ4" s="51">
        <v>0</v>
      </c>
      <c r="KA4" s="121">
        <f t="shared" ref="KA4:KA27" si="16">IFERROR(JT4/JR4,0)</f>
        <v>6</v>
      </c>
      <c r="KB4" s="24" t="s">
        <v>243</v>
      </c>
      <c r="KC4" s="51" t="s">
        <v>243</v>
      </c>
      <c r="KD4" s="51">
        <v>39</v>
      </c>
      <c r="KE4" s="51">
        <v>26</v>
      </c>
      <c r="KF4" s="51" t="s">
        <v>244</v>
      </c>
      <c r="KG4" s="51">
        <v>4</v>
      </c>
      <c r="KH4" s="51">
        <v>1</v>
      </c>
      <c r="KI4" s="51" t="s">
        <v>243</v>
      </c>
      <c r="KJ4" s="51">
        <v>3</v>
      </c>
      <c r="KK4" s="51">
        <v>1</v>
      </c>
      <c r="KL4" s="51">
        <v>12</v>
      </c>
      <c r="KM4" s="51">
        <v>2</v>
      </c>
      <c r="KN4" s="51">
        <v>11</v>
      </c>
      <c r="KO4" s="51">
        <v>2</v>
      </c>
      <c r="KP4" s="51">
        <v>0</v>
      </c>
      <c r="KQ4" s="51">
        <v>2</v>
      </c>
      <c r="KR4" s="51">
        <v>0</v>
      </c>
      <c r="KS4" s="122">
        <f t="shared" ref="KS4:KS22" si="17">IFERROR(KL4/KJ4,0)</f>
        <v>4</v>
      </c>
      <c r="KT4" s="24" t="s">
        <v>243</v>
      </c>
      <c r="KU4" s="51" t="s">
        <v>243</v>
      </c>
      <c r="KV4" s="51">
        <v>12</v>
      </c>
      <c r="KW4" s="51">
        <v>15</v>
      </c>
      <c r="KX4" s="51" t="s">
        <v>244</v>
      </c>
      <c r="KY4" s="51">
        <v>0</v>
      </c>
      <c r="KZ4" s="51">
        <v>0</v>
      </c>
      <c r="LA4" s="121">
        <f t="shared" ref="LA4:LA22" si="18">IFERROR((KV4/KW4)*100,0)</f>
        <v>80</v>
      </c>
      <c r="LB4" s="51"/>
      <c r="LC4" s="51" t="s">
        <v>243</v>
      </c>
      <c r="LD4" s="51">
        <v>3</v>
      </c>
      <c r="LE4" s="51">
        <v>0</v>
      </c>
      <c r="LF4" s="51">
        <v>28</v>
      </c>
      <c r="LG4" s="51">
        <v>1</v>
      </c>
      <c r="LH4" s="51">
        <v>6</v>
      </c>
      <c r="LI4" s="51">
        <v>5</v>
      </c>
      <c r="LJ4" s="51">
        <v>0</v>
      </c>
      <c r="LK4" s="51">
        <v>0</v>
      </c>
      <c r="LL4" s="51">
        <v>0</v>
      </c>
      <c r="LM4" s="121">
        <f t="shared" ref="LM4:LM24" si="19">IFERROR(LF4/LD4,0)</f>
        <v>9.3333333333333339</v>
      </c>
      <c r="LN4" s="24"/>
      <c r="LU4" s="121">
        <f t="shared" ref="LU4:LU30" si="20">IFERROR((LP4/LQ4)*100,0)</f>
        <v>0</v>
      </c>
      <c r="LV4" s="51"/>
      <c r="LX4" s="51"/>
      <c r="LY4" s="51"/>
      <c r="LZ4" s="51"/>
      <c r="MA4" s="51"/>
      <c r="MB4" s="51"/>
      <c r="MC4" s="51"/>
      <c r="MD4" s="51"/>
      <c r="ME4" s="51"/>
      <c r="MF4" s="51"/>
      <c r="MG4" s="121">
        <f t="shared" ref="MG4:MG22" si="21">IFERROR(LZ4/LX4,0)</f>
        <v>0</v>
      </c>
      <c r="MH4" s="53"/>
      <c r="MO4" s="121">
        <f t="shared" ref="MO4:MO35" si="22">IFERROR((MJ4/MK4)*100,0)</f>
        <v>0</v>
      </c>
      <c r="MP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153"/>
      <c r="NI4" s="51"/>
      <c r="NJ4" s="51"/>
      <c r="NL4" s="51"/>
      <c r="NM4" s="51"/>
      <c r="NN4" s="51"/>
      <c r="NO4" s="51"/>
      <c r="NP4" s="51"/>
      <c r="NQ4" s="51"/>
      <c r="NR4" s="51"/>
      <c r="NS4" s="51"/>
      <c r="NT4" s="51"/>
      <c r="NU4" s="51"/>
      <c r="NV4" s="153"/>
      <c r="OC4" s="51"/>
      <c r="OD4" s="51"/>
      <c r="OF4" s="51"/>
      <c r="OG4" s="51"/>
      <c r="OH4" s="51"/>
      <c r="OI4" s="51"/>
      <c r="OJ4" s="51"/>
      <c r="OK4" s="51"/>
      <c r="OL4" s="51"/>
      <c r="OM4" s="51"/>
      <c r="ON4" s="51"/>
      <c r="OO4" s="51"/>
      <c r="OP4" s="153"/>
      <c r="OW4" s="51"/>
      <c r="OX4" s="51"/>
      <c r="OZ4" s="51"/>
      <c r="PA4" s="51"/>
      <c r="PB4" s="51"/>
      <c r="PC4" s="51"/>
      <c r="PD4" s="51"/>
      <c r="PE4" s="51"/>
      <c r="PF4" s="51"/>
      <c r="PG4" s="51"/>
      <c r="PH4" s="51"/>
      <c r="PI4" s="51"/>
      <c r="PJ4" s="153"/>
      <c r="PQ4" s="51"/>
      <c r="PR4" s="51"/>
      <c r="PT4" s="51"/>
      <c r="PU4" s="51"/>
      <c r="PV4" s="51"/>
      <c r="PW4" s="51"/>
      <c r="PX4" s="51"/>
      <c r="PY4" s="51"/>
      <c r="PZ4" s="51"/>
      <c r="QA4" s="51"/>
      <c r="QB4" s="51"/>
      <c r="QC4" s="51"/>
      <c r="QD4" s="153"/>
      <c r="QK4" s="121">
        <f t="shared" ref="QK4:QK24" si="23">IFERROR((QF4/QG4)*100,0)</f>
        <v>0</v>
      </c>
      <c r="QL4" s="51"/>
      <c r="QN4" s="51"/>
      <c r="QO4" s="51"/>
      <c r="QP4" s="51"/>
      <c r="QQ4" s="51"/>
      <c r="QR4" s="51"/>
      <c r="QS4" s="51"/>
      <c r="QT4" s="51"/>
      <c r="QU4" s="51"/>
      <c r="QV4" s="51"/>
      <c r="QW4" s="51"/>
      <c r="QX4" s="153"/>
      <c r="RE4" s="51"/>
      <c r="RF4" s="51"/>
      <c r="RH4" s="51"/>
      <c r="RI4" s="51"/>
      <c r="RJ4" s="51"/>
      <c r="RK4" s="51"/>
      <c r="RL4" s="51"/>
      <c r="RM4" s="51"/>
      <c r="RN4" s="51"/>
      <c r="RO4" s="51"/>
      <c r="RP4" s="51"/>
      <c r="RQ4" s="51"/>
      <c r="RR4" s="53"/>
      <c r="RY4" s="121">
        <f t="shared" ref="RY4:RY22" si="24">IFERROR((RT4/RU4)*100,0)</f>
        <v>0</v>
      </c>
      <c r="RZ4" s="51"/>
      <c r="SB4" s="51"/>
      <c r="SC4" s="51"/>
      <c r="SD4" s="51"/>
      <c r="SE4" s="51"/>
      <c r="SF4" s="51"/>
      <c r="SG4" s="51"/>
      <c r="SH4" s="51"/>
      <c r="SI4" s="51"/>
      <c r="SJ4" s="51"/>
      <c r="SK4" s="51"/>
      <c r="SL4" s="53"/>
      <c r="SS4" s="51"/>
      <c r="ST4" s="51"/>
      <c r="SV4" s="51"/>
      <c r="SW4" s="51"/>
      <c r="SX4" s="51"/>
      <c r="SY4" s="51"/>
      <c r="SZ4" s="51"/>
      <c r="TA4" s="51"/>
      <c r="TB4" s="51"/>
      <c r="TC4" s="51"/>
      <c r="TD4" s="51"/>
      <c r="TE4" s="51"/>
      <c r="TF4" s="53"/>
      <c r="TM4" s="51"/>
      <c r="TN4" s="51"/>
      <c r="TP4" s="51"/>
      <c r="TQ4" s="51"/>
      <c r="TR4" s="51"/>
      <c r="TS4" s="51"/>
      <c r="TT4" s="51"/>
      <c r="TU4" s="51"/>
      <c r="TV4" s="51"/>
      <c r="TW4" s="51"/>
      <c r="TX4" s="51"/>
      <c r="TY4" s="51"/>
      <c r="TZ4" s="53"/>
      <c r="UG4" s="51"/>
      <c r="UH4" s="51"/>
      <c r="UJ4" s="51"/>
      <c r="UK4" s="51"/>
      <c r="UL4" s="51"/>
      <c r="UM4" s="51"/>
      <c r="UN4" s="51"/>
      <c r="UO4" s="51"/>
      <c r="UP4" s="51"/>
      <c r="UQ4" s="51"/>
      <c r="UR4" s="51"/>
      <c r="US4" s="51"/>
      <c r="UT4" s="53"/>
      <c r="VA4" s="121">
        <f t="shared" ref="VA4:VA22" si="25">IFERROR((UV4/UW4)*100,0)</f>
        <v>0</v>
      </c>
      <c r="VB4" s="51"/>
      <c r="VD4" s="51"/>
      <c r="VE4" s="51"/>
      <c r="VF4" s="51"/>
      <c r="VG4" s="51"/>
      <c r="VH4" s="51"/>
      <c r="VI4" s="51"/>
      <c r="VJ4" s="51"/>
      <c r="VK4" s="51"/>
      <c r="VL4" s="51"/>
      <c r="VM4" s="121">
        <f t="shared" ref="VM4:VM22" si="26">IFERROR(VF4/VD4,0)</f>
        <v>0</v>
      </c>
      <c r="VN4" s="53"/>
      <c r="VU4" s="51"/>
      <c r="VV4" s="51"/>
      <c r="VX4" s="51"/>
      <c r="VY4" s="51"/>
      <c r="VZ4" s="51"/>
      <c r="WA4" s="51"/>
      <c r="WB4" s="51"/>
      <c r="WC4" s="51"/>
      <c r="WD4" s="51"/>
      <c r="WE4" s="51"/>
      <c r="WF4" s="51"/>
      <c r="WG4" s="51"/>
      <c r="WH4" s="53" t="s">
        <v>243</v>
      </c>
      <c r="WI4" t="s">
        <v>243</v>
      </c>
      <c r="WJ4">
        <v>4</v>
      </c>
      <c r="WK4">
        <v>2</v>
      </c>
      <c r="WL4" t="s">
        <v>244</v>
      </c>
      <c r="WM4">
        <v>0</v>
      </c>
      <c r="WN4">
        <v>0</v>
      </c>
      <c r="WO4" s="121">
        <f t="shared" ref="WO4:WO22" si="27">IFERROR((WJ4/WK4)*100,0)</f>
        <v>200</v>
      </c>
      <c r="WP4" s="51"/>
      <c r="WR4" s="51"/>
      <c r="WS4" s="51"/>
      <c r="WT4" s="51"/>
      <c r="WU4" s="51"/>
      <c r="WV4" s="51"/>
      <c r="WW4" s="51"/>
      <c r="WX4" s="51"/>
      <c r="WY4" s="51"/>
      <c r="WZ4" s="51"/>
      <c r="XA4" s="51"/>
      <c r="XB4" s="53"/>
      <c r="XI4" s="121">
        <f t="shared" ref="XI4:XI22" si="28">IFERROR((XD4/XE4)*100,0)</f>
        <v>0</v>
      </c>
      <c r="XJ4" s="51"/>
      <c r="XK4" s="91"/>
      <c r="XL4" s="51"/>
      <c r="XM4" s="51"/>
      <c r="XN4" s="51"/>
      <c r="XO4" s="51"/>
      <c r="XP4" s="51"/>
      <c r="XQ4" s="51"/>
      <c r="XR4" s="51"/>
      <c r="XS4" s="51"/>
      <c r="XT4" s="51"/>
      <c r="XU4" s="121">
        <f t="shared" ref="XU4:XU24" si="29">IFERROR(XN4/XL4,0)</f>
        <v>0</v>
      </c>
      <c r="XV4" s="53"/>
      <c r="YC4" s="51"/>
      <c r="YD4" s="51"/>
      <c r="YF4" s="51"/>
      <c r="YG4" s="51"/>
      <c r="YH4" s="51"/>
      <c r="YI4" s="51"/>
      <c r="YJ4" s="51"/>
      <c r="YK4" s="51"/>
      <c r="YL4" s="51"/>
      <c r="YM4" s="51"/>
      <c r="YN4" s="51"/>
      <c r="YO4" s="51"/>
      <c r="YP4" s="53"/>
      <c r="YW4" s="51"/>
      <c r="YX4" s="51"/>
      <c r="YZ4" s="51"/>
      <c r="ZA4" s="51"/>
      <c r="ZB4" s="51"/>
      <c r="ZC4" s="51"/>
      <c r="ZD4" s="51"/>
      <c r="ZE4" s="51"/>
      <c r="ZF4" s="51"/>
      <c r="ZG4" s="51"/>
      <c r="ZH4" s="51"/>
      <c r="ZI4" s="51"/>
      <c r="ZJ4" s="53"/>
      <c r="ZQ4" s="51"/>
      <c r="ZR4" s="51"/>
      <c r="ZT4" s="51"/>
      <c r="ZU4" s="51"/>
      <c r="ZV4" s="51"/>
      <c r="ZW4" s="51"/>
      <c r="ZX4" s="51"/>
      <c r="ZY4" s="51"/>
      <c r="ZZ4" s="51"/>
      <c r="AAA4" s="51"/>
      <c r="AAB4" s="51"/>
      <c r="AAC4" s="51"/>
      <c r="AAD4" s="53"/>
      <c r="AAK4" s="51"/>
      <c r="AAL4" s="51"/>
      <c r="AAN4" s="51"/>
      <c r="AAO4" s="51"/>
      <c r="AAP4" s="51"/>
      <c r="AAQ4" s="51"/>
      <c r="AAR4" s="51"/>
      <c r="AAS4" s="51"/>
      <c r="AAT4" s="51"/>
      <c r="AAU4" s="51"/>
      <c r="AAV4" s="51"/>
      <c r="AAW4" s="51"/>
      <c r="AAX4" s="53"/>
      <c r="ABE4" s="51"/>
      <c r="ABF4" s="51"/>
      <c r="ABH4" s="51"/>
      <c r="ABI4" s="51"/>
      <c r="ABJ4" s="51"/>
      <c r="ABK4" s="51"/>
      <c r="ABL4" s="51"/>
      <c r="ABM4" s="51"/>
      <c r="ABN4" s="51"/>
      <c r="ABO4" s="51"/>
      <c r="ABP4" s="51"/>
      <c r="ABQ4" s="51"/>
      <c r="ABS4">
        <f>SUM(J4,AD4,AX4,BR4,CL4,DF4,DZ4,ET4,FN4,GH4,HB4,HV4,IP4,JJ4,KD4,KV4,LP4,MJ4,ND4,NX4,OR4,PL4,QF4,QZ4,RT4,SN4,TH4,UB4,UV4,VP4,WJ4,AAF4,AAZ4,XD4)</f>
        <v>178</v>
      </c>
      <c r="ABT4">
        <f t="shared" ref="ABT4:ABT22" si="30">ACE4</f>
        <v>20</v>
      </c>
      <c r="ABU4">
        <f t="shared" ref="ABU4:ABU22" si="31">ABS4+ABT4</f>
        <v>198</v>
      </c>
      <c r="ABV4">
        <f t="shared" ref="ABV4:ABV22" si="32">ABW4-ABU4</f>
        <v>-55</v>
      </c>
      <c r="ABW4">
        <v>143</v>
      </c>
      <c r="ABX4">
        <v>6</v>
      </c>
      <c r="ABY4">
        <v>18</v>
      </c>
      <c r="ABZ4" s="119">
        <f>ABW4/ABY4</f>
        <v>7.9444444444444446</v>
      </c>
      <c r="ACA4">
        <v>14</v>
      </c>
      <c r="ACB4">
        <v>1</v>
      </c>
      <c r="ACC4">
        <v>1</v>
      </c>
      <c r="ACD4">
        <v>4</v>
      </c>
      <c r="ACE4">
        <f>SUM(ACA4:ACD4)</f>
        <v>20</v>
      </c>
      <c r="ACG4">
        <v>134</v>
      </c>
      <c r="ACH4">
        <v>9</v>
      </c>
      <c r="ACI4">
        <v>18</v>
      </c>
      <c r="ACJ4" s="119">
        <f>ACG4/ACI4</f>
        <v>7.4444444444444446</v>
      </c>
      <c r="ACK4">
        <v>14</v>
      </c>
      <c r="ACL4">
        <v>0</v>
      </c>
      <c r="ACM4">
        <v>1</v>
      </c>
      <c r="ACN4">
        <v>0</v>
      </c>
      <c r="ACO4">
        <f>SUM(ACK4:ACN4)</f>
        <v>15</v>
      </c>
      <c r="ACQ4" s="91" t="s">
        <v>240</v>
      </c>
      <c r="ACR4">
        <v>9</v>
      </c>
      <c r="ACS4">
        <v>0</v>
      </c>
    </row>
    <row r="5" spans="1:773" ht="12.75" x14ac:dyDescent="0.2">
      <c r="A5" s="49">
        <v>1</v>
      </c>
      <c r="B5" s="116">
        <v>44199</v>
      </c>
      <c r="C5" s="116" t="str">
        <f t="shared" si="0"/>
        <v>Sunday</v>
      </c>
      <c r="D5" s="49" t="s">
        <v>240</v>
      </c>
      <c r="E5" s="11" t="s">
        <v>246</v>
      </c>
      <c r="F5" s="24"/>
      <c r="G5" s="24" t="s">
        <v>247</v>
      </c>
      <c r="H5" s="136" t="s">
        <v>243</v>
      </c>
      <c r="I5" s="24" t="s">
        <v>243</v>
      </c>
      <c r="J5" s="51">
        <v>61</v>
      </c>
      <c r="K5" s="51">
        <v>37</v>
      </c>
      <c r="L5" s="51" t="s">
        <v>244</v>
      </c>
      <c r="M5" s="51">
        <v>7</v>
      </c>
      <c r="N5" s="51">
        <v>1</v>
      </c>
      <c r="O5" s="121">
        <f t="shared" si="1"/>
        <v>164.86486486486487</v>
      </c>
      <c r="P5" s="51"/>
      <c r="Q5" s="51" t="s">
        <v>244</v>
      </c>
      <c r="R5" s="51"/>
      <c r="S5" s="123"/>
      <c r="T5" s="51"/>
      <c r="U5" s="51"/>
      <c r="V5" s="122"/>
      <c r="W5" s="122"/>
      <c r="X5" s="122"/>
      <c r="Y5" s="122"/>
      <c r="Z5" s="122"/>
      <c r="AA5" s="122">
        <f t="shared" ref="AA5:AA16" si="33">IFERROR(T5/R5,0)</f>
        <v>0</v>
      </c>
      <c r="AB5" s="136" t="s">
        <v>243</v>
      </c>
      <c r="AC5" s="51" t="s">
        <v>243</v>
      </c>
      <c r="AD5" s="51">
        <v>10</v>
      </c>
      <c r="AE5" s="51">
        <v>14</v>
      </c>
      <c r="AF5" s="51" t="s">
        <v>244</v>
      </c>
      <c r="AG5" s="51">
        <v>1</v>
      </c>
      <c r="AH5" s="51">
        <v>0</v>
      </c>
      <c r="AI5" s="121">
        <f t="shared" si="2"/>
        <v>71.428571428571431</v>
      </c>
      <c r="AJ5" s="51"/>
      <c r="AK5" s="51" t="s">
        <v>243</v>
      </c>
      <c r="AL5" s="51">
        <v>1</v>
      </c>
      <c r="AM5" s="123"/>
      <c r="AN5" s="51">
        <v>9</v>
      </c>
      <c r="AO5" s="51">
        <v>0</v>
      </c>
      <c r="AP5" s="122"/>
      <c r="AQ5" s="122"/>
      <c r="AR5" s="122"/>
      <c r="AS5" s="122"/>
      <c r="AT5" s="122"/>
      <c r="AU5" s="121">
        <f t="shared" si="3"/>
        <v>9</v>
      </c>
      <c r="AV5" s="136" t="s">
        <v>243</v>
      </c>
      <c r="AW5" s="51" t="s">
        <v>243</v>
      </c>
      <c r="AX5" s="51">
        <v>12</v>
      </c>
      <c r="AY5" s="51">
        <v>10</v>
      </c>
      <c r="AZ5" s="51" t="s">
        <v>244</v>
      </c>
      <c r="BA5" s="51">
        <v>2</v>
      </c>
      <c r="BB5" s="51">
        <v>0</v>
      </c>
      <c r="BC5" s="121">
        <f t="shared" si="4"/>
        <v>120</v>
      </c>
      <c r="BD5" s="51"/>
      <c r="BE5" s="51" t="s">
        <v>244</v>
      </c>
      <c r="BF5" s="51"/>
      <c r="BG5" s="123"/>
      <c r="BH5" s="51"/>
      <c r="BI5" s="51"/>
      <c r="BJ5" s="122"/>
      <c r="BK5" s="122"/>
      <c r="BL5" s="122"/>
      <c r="BM5" s="122"/>
      <c r="BN5" s="122"/>
      <c r="BO5" s="122">
        <f t="shared" ref="BO5:BO16" si="34">IFERROR(BH5/BF5,0)</f>
        <v>0</v>
      </c>
      <c r="BP5" s="136" t="s">
        <v>243</v>
      </c>
      <c r="BQ5" s="51" t="s">
        <v>243</v>
      </c>
      <c r="BR5" s="51">
        <v>2</v>
      </c>
      <c r="BS5" s="51">
        <v>3</v>
      </c>
      <c r="BT5" s="51" t="s">
        <v>243</v>
      </c>
      <c r="BU5" s="51">
        <v>0</v>
      </c>
      <c r="BV5" s="51">
        <v>0</v>
      </c>
      <c r="BW5" s="51"/>
      <c r="BX5" s="51"/>
      <c r="BY5" s="51" t="s">
        <v>244</v>
      </c>
      <c r="BZ5" s="51"/>
      <c r="CA5" s="123"/>
      <c r="CB5" s="51"/>
      <c r="CC5" s="51"/>
      <c r="CD5" s="122"/>
      <c r="CE5" s="122"/>
      <c r="CF5" s="122"/>
      <c r="CG5" s="122"/>
      <c r="CH5" s="122"/>
      <c r="CI5" s="122">
        <f t="shared" ref="CI5:CI16" si="35">IFERROR(CB5/BZ5,0)</f>
        <v>0</v>
      </c>
      <c r="CJ5" s="136" t="s">
        <v>244</v>
      </c>
      <c r="CK5" s="51"/>
      <c r="CL5" s="51"/>
      <c r="CM5" s="51"/>
      <c r="CN5" s="51"/>
      <c r="CO5" s="51"/>
      <c r="CP5" s="51"/>
      <c r="CQ5" s="121">
        <f t="shared" ref="CQ5:CQ19" si="36">IFERROR((CL5/CM5)*100,0)</f>
        <v>0</v>
      </c>
      <c r="CR5" s="51"/>
      <c r="CS5" s="51"/>
      <c r="CT5" s="51"/>
      <c r="CU5" s="123"/>
      <c r="CV5" s="51"/>
      <c r="CW5" s="51"/>
      <c r="CX5" s="122"/>
      <c r="CY5" s="122"/>
      <c r="CZ5" s="122"/>
      <c r="DA5" s="122"/>
      <c r="DB5" s="122"/>
      <c r="DC5" s="122">
        <f t="shared" ref="DC5:DC16" si="37">IFERROR(CV5/CT5,0)</f>
        <v>0</v>
      </c>
      <c r="DD5" s="136" t="s">
        <v>243</v>
      </c>
      <c r="DE5" s="51" t="s">
        <v>243</v>
      </c>
      <c r="DF5" s="51">
        <v>8</v>
      </c>
      <c r="DG5" s="51">
        <v>10</v>
      </c>
      <c r="DH5" s="51" t="s">
        <v>244</v>
      </c>
      <c r="DI5" s="51">
        <v>0</v>
      </c>
      <c r="DJ5" s="51">
        <v>0</v>
      </c>
      <c r="DK5" s="121">
        <f t="shared" si="5"/>
        <v>80</v>
      </c>
      <c r="DL5" s="51"/>
      <c r="DM5" s="51" t="s">
        <v>244</v>
      </c>
      <c r="DN5" s="51"/>
      <c r="DO5" s="123"/>
      <c r="DP5" s="51"/>
      <c r="DQ5" s="51"/>
      <c r="DR5" s="122"/>
      <c r="DS5" s="122"/>
      <c r="DT5" s="122"/>
      <c r="DU5" s="122"/>
      <c r="DV5" s="122"/>
      <c r="DW5" s="122">
        <f t="shared" ref="DW5:DW16" si="38">IFERROR(DP5/DN5,0)</f>
        <v>0</v>
      </c>
      <c r="DX5" s="136" t="s">
        <v>244</v>
      </c>
      <c r="DY5" s="51"/>
      <c r="DZ5" s="51"/>
      <c r="EA5" s="51"/>
      <c r="EB5" s="51"/>
      <c r="EC5" s="51"/>
      <c r="ED5" s="51"/>
      <c r="EE5" s="121">
        <f t="shared" si="6"/>
        <v>0</v>
      </c>
      <c r="EF5" s="51"/>
      <c r="EG5" s="51"/>
      <c r="EH5" s="51"/>
      <c r="EI5" s="123"/>
      <c r="EJ5" s="51"/>
      <c r="EK5" s="51"/>
      <c r="EL5" s="122"/>
      <c r="EM5" s="122"/>
      <c r="EN5" s="122"/>
      <c r="EO5" s="122"/>
      <c r="EP5" s="122"/>
      <c r="EQ5" s="122">
        <f t="shared" ref="EQ5:EQ16" si="39">IFERROR(EJ5/EH5,0)</f>
        <v>0</v>
      </c>
      <c r="ER5" s="136" t="s">
        <v>243</v>
      </c>
      <c r="ES5" s="51" t="s">
        <v>243</v>
      </c>
      <c r="ET5" s="51">
        <v>26</v>
      </c>
      <c r="EU5" s="51">
        <v>18</v>
      </c>
      <c r="EV5" s="51" t="s">
        <v>244</v>
      </c>
      <c r="EW5" s="51">
        <v>2</v>
      </c>
      <c r="EX5" s="51">
        <v>1</v>
      </c>
      <c r="EY5" s="121">
        <f t="shared" si="7"/>
        <v>144.44444444444443</v>
      </c>
      <c r="EZ5" s="51"/>
      <c r="FA5" s="51" t="s">
        <v>243</v>
      </c>
      <c r="FB5" s="51">
        <v>2</v>
      </c>
      <c r="FC5" s="123"/>
      <c r="FD5" s="51">
        <v>26</v>
      </c>
      <c r="FE5" s="51">
        <v>0</v>
      </c>
      <c r="FF5" s="122"/>
      <c r="FG5" s="122"/>
      <c r="FH5" s="122"/>
      <c r="FI5" s="122"/>
      <c r="FJ5" s="122"/>
      <c r="FK5" s="122">
        <f t="shared" si="8"/>
        <v>13</v>
      </c>
      <c r="FL5" s="136" t="s">
        <v>243</v>
      </c>
      <c r="FM5" s="51" t="s">
        <v>243</v>
      </c>
      <c r="FN5" s="51">
        <v>0</v>
      </c>
      <c r="FO5" s="51">
        <v>1</v>
      </c>
      <c r="FP5" s="51" t="s">
        <v>244</v>
      </c>
      <c r="FQ5" s="51">
        <v>0</v>
      </c>
      <c r="FR5" s="51">
        <v>0</v>
      </c>
      <c r="FS5" s="121">
        <f t="shared" si="9"/>
        <v>0</v>
      </c>
      <c r="FT5" s="51"/>
      <c r="FU5" s="51" t="s">
        <v>244</v>
      </c>
      <c r="FV5" s="51"/>
      <c r="FW5" s="123"/>
      <c r="FX5" s="51"/>
      <c r="FY5" s="51"/>
      <c r="FZ5" s="122"/>
      <c r="GA5" s="122"/>
      <c r="GB5" s="122"/>
      <c r="GC5" s="122"/>
      <c r="GD5" s="122"/>
      <c r="GE5" s="122">
        <f t="shared" ref="GE5:GE16" si="40">IFERROR(FX5/FV5,0)</f>
        <v>0</v>
      </c>
      <c r="GF5" s="136" t="s">
        <v>243</v>
      </c>
      <c r="GG5" s="51" t="s">
        <v>243</v>
      </c>
      <c r="GH5" s="51">
        <v>17</v>
      </c>
      <c r="GI5" s="51">
        <v>13</v>
      </c>
      <c r="GJ5" s="51" t="s">
        <v>243</v>
      </c>
      <c r="GK5" s="51">
        <v>1</v>
      </c>
      <c r="GL5" s="51">
        <v>0</v>
      </c>
      <c r="GM5" s="121">
        <f t="shared" si="10"/>
        <v>130.76923076923077</v>
      </c>
      <c r="GN5" s="51"/>
      <c r="GO5" s="51" t="s">
        <v>243</v>
      </c>
      <c r="GP5" s="51">
        <v>4</v>
      </c>
      <c r="GQ5" s="123"/>
      <c r="GR5" s="51">
        <v>32</v>
      </c>
      <c r="GS5" s="51">
        <v>1</v>
      </c>
      <c r="GT5" s="122"/>
      <c r="GU5" s="122"/>
      <c r="GV5" s="122"/>
      <c r="GW5" s="122"/>
      <c r="GX5" s="122"/>
      <c r="GY5" s="122">
        <f t="shared" si="11"/>
        <v>8</v>
      </c>
      <c r="GZ5" s="136" t="s">
        <v>243</v>
      </c>
      <c r="HA5" s="51" t="s">
        <v>243</v>
      </c>
      <c r="HB5" s="51">
        <v>1</v>
      </c>
      <c r="HC5" s="51">
        <v>1</v>
      </c>
      <c r="HD5" s="51" t="s">
        <v>244</v>
      </c>
      <c r="HE5" s="51">
        <v>1</v>
      </c>
      <c r="HF5" s="51">
        <v>0</v>
      </c>
      <c r="HG5" s="121">
        <f t="shared" si="12"/>
        <v>100</v>
      </c>
      <c r="HH5" s="51"/>
      <c r="HI5" s="51" t="s">
        <v>243</v>
      </c>
      <c r="HJ5" s="51">
        <v>4</v>
      </c>
      <c r="HK5" s="123"/>
      <c r="HL5" s="51">
        <v>33</v>
      </c>
      <c r="HM5" s="51">
        <v>2</v>
      </c>
      <c r="HN5" s="122"/>
      <c r="HO5" s="122"/>
      <c r="HP5" s="122"/>
      <c r="HQ5" s="122"/>
      <c r="HR5" s="122"/>
      <c r="HS5" s="121">
        <f t="shared" si="13"/>
        <v>8.25</v>
      </c>
      <c r="HT5" s="136" t="s">
        <v>243</v>
      </c>
      <c r="HU5" s="51" t="s">
        <v>243</v>
      </c>
      <c r="HV5" s="51">
        <v>11</v>
      </c>
      <c r="HW5" s="51">
        <v>10</v>
      </c>
      <c r="HX5" s="51" t="s">
        <v>244</v>
      </c>
      <c r="HY5" s="51">
        <v>1</v>
      </c>
      <c r="HZ5" s="51">
        <v>0</v>
      </c>
      <c r="IA5" s="51"/>
      <c r="IB5" s="51"/>
      <c r="IC5" s="51" t="s">
        <v>243</v>
      </c>
      <c r="ID5" s="51">
        <f>3+4/6</f>
        <v>3.6666666666666665</v>
      </c>
      <c r="IE5" s="123"/>
      <c r="IF5" s="51">
        <v>34</v>
      </c>
      <c r="IG5" s="51">
        <v>4</v>
      </c>
      <c r="IH5" s="122"/>
      <c r="II5" s="122"/>
      <c r="IJ5" s="122"/>
      <c r="IK5" s="122"/>
      <c r="IL5" s="122"/>
      <c r="IM5" s="122">
        <f t="shared" si="14"/>
        <v>9.2727272727272734</v>
      </c>
      <c r="IN5" s="136" t="s">
        <v>243</v>
      </c>
      <c r="IO5" s="51" t="s">
        <v>244</v>
      </c>
      <c r="IP5" s="51"/>
      <c r="IQ5" s="51"/>
      <c r="IR5" s="51"/>
      <c r="IS5" s="51"/>
      <c r="IT5" s="51"/>
      <c r="IU5" s="121">
        <f t="shared" ref="IU5:IU19" si="41">IFERROR((IP5/IQ5)*100,0)</f>
        <v>0</v>
      </c>
      <c r="IV5" s="51"/>
      <c r="IW5" s="51" t="s">
        <v>243</v>
      </c>
      <c r="IX5" s="122">
        <v>2</v>
      </c>
      <c r="IY5" s="123">
        <v>0</v>
      </c>
      <c r="IZ5" s="122">
        <v>16</v>
      </c>
      <c r="JA5" s="122">
        <v>1</v>
      </c>
      <c r="JB5" s="122"/>
      <c r="JC5" s="122"/>
      <c r="JD5" s="122"/>
      <c r="JE5" s="122"/>
      <c r="JF5" s="122"/>
      <c r="JG5" s="121">
        <f t="shared" si="15"/>
        <v>8</v>
      </c>
      <c r="JH5" s="136" t="s">
        <v>243</v>
      </c>
      <c r="JI5" s="51" t="s">
        <v>244</v>
      </c>
      <c r="JJ5" s="51"/>
      <c r="JK5" s="51"/>
      <c r="JL5" s="51"/>
      <c r="JM5" s="51"/>
      <c r="JN5" s="51"/>
      <c r="JO5" s="121"/>
      <c r="JP5" s="51"/>
      <c r="JQ5" s="51" t="s">
        <v>243</v>
      </c>
      <c r="JR5" s="51">
        <v>3</v>
      </c>
      <c r="JS5" s="123"/>
      <c r="JT5" s="51">
        <v>31</v>
      </c>
      <c r="JU5" s="51">
        <v>0</v>
      </c>
      <c r="JV5" s="122"/>
      <c r="JW5" s="122"/>
      <c r="JX5" s="122"/>
      <c r="JY5" s="122"/>
      <c r="JZ5" s="122"/>
      <c r="KA5" s="121">
        <f t="shared" si="16"/>
        <v>10.333333333333334</v>
      </c>
      <c r="KB5" s="136" t="s">
        <v>244</v>
      </c>
      <c r="KC5" s="51"/>
      <c r="KD5" s="51"/>
      <c r="KE5" s="51"/>
      <c r="KF5" s="51"/>
      <c r="KG5" s="51"/>
      <c r="KH5" s="51"/>
      <c r="KI5" s="51"/>
      <c r="KJ5" s="51"/>
      <c r="KK5" s="123"/>
      <c r="KL5" s="51"/>
      <c r="KM5" s="51"/>
      <c r="KN5" s="122"/>
      <c r="KO5" s="122"/>
      <c r="KP5" s="122"/>
      <c r="KQ5" s="122"/>
      <c r="KR5" s="122"/>
      <c r="KS5" s="122">
        <f t="shared" si="17"/>
        <v>0</v>
      </c>
      <c r="KT5" s="136" t="s">
        <v>244</v>
      </c>
      <c r="KU5" s="51"/>
      <c r="KV5" s="51"/>
      <c r="KW5" s="51"/>
      <c r="KX5" s="51"/>
      <c r="KY5" s="51"/>
      <c r="KZ5" s="51"/>
      <c r="LA5" s="121">
        <f t="shared" si="18"/>
        <v>0</v>
      </c>
      <c r="LB5" s="51"/>
      <c r="LC5" s="51"/>
      <c r="LD5" s="51"/>
      <c r="LE5" s="51"/>
      <c r="LF5" s="51"/>
      <c r="LG5" s="51"/>
      <c r="LH5" s="122"/>
      <c r="LI5" s="122"/>
      <c r="LJ5" s="122"/>
      <c r="LK5" s="122"/>
      <c r="LL5" s="122"/>
      <c r="LM5" s="121">
        <f t="shared" si="19"/>
        <v>0</v>
      </c>
      <c r="LN5" s="136" t="s">
        <v>244</v>
      </c>
      <c r="LO5" s="51"/>
      <c r="LP5" s="51"/>
      <c r="LQ5" s="51"/>
      <c r="LR5" s="51"/>
      <c r="LS5" s="51"/>
      <c r="LT5" s="51"/>
      <c r="LU5" s="121">
        <f t="shared" si="20"/>
        <v>0</v>
      </c>
      <c r="LV5" s="51"/>
      <c r="LW5" s="51"/>
      <c r="LX5" s="51"/>
      <c r="LY5" s="51"/>
      <c r="LZ5" s="51"/>
      <c r="MA5" s="51"/>
      <c r="MB5" s="122"/>
      <c r="MC5" s="122"/>
      <c r="MD5" s="122"/>
      <c r="ME5" s="122"/>
      <c r="MF5" s="122"/>
      <c r="MG5" s="122">
        <f t="shared" si="21"/>
        <v>0</v>
      </c>
      <c r="MH5" s="136" t="s">
        <v>244</v>
      </c>
      <c r="MI5" s="51"/>
      <c r="MJ5" s="51"/>
      <c r="MK5" s="51"/>
      <c r="ML5" s="51"/>
      <c r="MM5" s="51"/>
      <c r="MN5" s="51"/>
      <c r="MO5" s="121">
        <f t="shared" si="22"/>
        <v>0</v>
      </c>
      <c r="MP5" s="51"/>
      <c r="MQ5" s="51"/>
      <c r="MR5" s="51"/>
      <c r="MS5" s="51"/>
      <c r="MT5" s="51"/>
      <c r="MU5" s="51"/>
      <c r="MV5" s="122"/>
      <c r="MW5" s="122"/>
      <c r="MX5" s="122"/>
      <c r="MY5" s="122"/>
      <c r="MZ5" s="122"/>
      <c r="NA5" s="122">
        <f t="shared" ref="NA5:NA16" si="42">IFERROR(MT5/MR5,0)</f>
        <v>0</v>
      </c>
      <c r="NB5" s="138" t="s">
        <v>244</v>
      </c>
      <c r="NC5" s="51"/>
      <c r="ND5" s="51"/>
      <c r="NE5" s="51"/>
      <c r="NF5" s="51"/>
      <c r="NG5" s="51"/>
      <c r="NH5" s="51"/>
      <c r="NI5" s="51"/>
      <c r="NJ5" s="51"/>
      <c r="NK5" s="51"/>
      <c r="NL5" s="51"/>
      <c r="NM5" s="51"/>
      <c r="NN5" s="51"/>
      <c r="NO5" s="51"/>
      <c r="NP5" s="122"/>
      <c r="NQ5" s="122"/>
      <c r="NR5" s="122"/>
      <c r="NS5" s="122"/>
      <c r="NT5" s="122"/>
      <c r="NU5" s="122">
        <f t="shared" ref="NU5:NU16" si="43">IFERROR(NN5/NL5,0)</f>
        <v>0</v>
      </c>
      <c r="NV5" s="138" t="s">
        <v>244</v>
      </c>
      <c r="NW5" s="51"/>
      <c r="NX5" s="51"/>
      <c r="NY5" s="51"/>
      <c r="NZ5" s="51"/>
      <c r="OA5" s="51"/>
      <c r="OB5" s="51"/>
      <c r="OC5" s="51"/>
      <c r="OD5" s="51"/>
      <c r="OE5" s="51"/>
      <c r="OF5" s="51"/>
      <c r="OG5" s="51"/>
      <c r="OH5" s="51"/>
      <c r="OI5" s="51"/>
      <c r="OJ5" s="122"/>
      <c r="OK5" s="122"/>
      <c r="OL5" s="122"/>
      <c r="OM5" s="122"/>
      <c r="ON5" s="122"/>
      <c r="OO5" s="121">
        <f t="shared" ref="OO5:OO16" si="44">IFERROR(OH5/OF5,0)</f>
        <v>0</v>
      </c>
      <c r="OP5" s="138" t="s">
        <v>244</v>
      </c>
      <c r="OQ5" s="51"/>
      <c r="OR5" s="51"/>
      <c r="OS5" s="51"/>
      <c r="OT5" s="51"/>
      <c r="OU5" s="51"/>
      <c r="OV5" s="51"/>
      <c r="OW5" s="51"/>
      <c r="OX5" s="51"/>
      <c r="OY5" s="51"/>
      <c r="OZ5" s="51"/>
      <c r="PA5" s="51"/>
      <c r="PB5" s="51"/>
      <c r="PC5" s="51"/>
      <c r="PD5" s="122"/>
      <c r="PE5" s="122"/>
      <c r="PF5" s="122"/>
      <c r="PG5" s="122"/>
      <c r="PH5" s="122"/>
      <c r="PI5" s="121">
        <f t="shared" ref="PI5:PI16" si="45">IFERROR(PB5/OZ5,0)</f>
        <v>0</v>
      </c>
      <c r="PJ5" s="138" t="s">
        <v>244</v>
      </c>
      <c r="PK5" s="51"/>
      <c r="PL5" s="51"/>
      <c r="PM5" s="51"/>
      <c r="PN5" s="51"/>
      <c r="PO5" s="51"/>
      <c r="PP5" s="51"/>
      <c r="PQ5" s="51"/>
      <c r="PR5" s="51"/>
      <c r="PS5" s="51"/>
      <c r="PT5" s="51"/>
      <c r="PU5" s="51"/>
      <c r="PV5" s="51"/>
      <c r="PW5" s="51"/>
      <c r="PX5" s="122"/>
      <c r="PY5" s="122"/>
      <c r="PZ5" s="122"/>
      <c r="QA5" s="122"/>
      <c r="QB5" s="122"/>
      <c r="QC5" s="121">
        <f t="shared" ref="QC5:QC16" si="46">IFERROR(PV5/PT5,0)</f>
        <v>0</v>
      </c>
      <c r="QD5" s="138" t="s">
        <v>244</v>
      </c>
      <c r="QE5" s="51"/>
      <c r="QF5" s="51"/>
      <c r="QG5" s="51"/>
      <c r="QH5" s="51"/>
      <c r="QI5" s="51"/>
      <c r="QJ5" s="51"/>
      <c r="QK5" s="121">
        <f t="shared" si="23"/>
        <v>0</v>
      </c>
      <c r="QL5" s="51"/>
      <c r="QM5" s="51"/>
      <c r="QN5" s="51"/>
      <c r="QO5" s="51"/>
      <c r="QP5" s="51"/>
      <c r="QQ5" s="51"/>
      <c r="QR5" s="122"/>
      <c r="QS5" s="122"/>
      <c r="QT5" s="122"/>
      <c r="QU5" s="122"/>
      <c r="QV5" s="122"/>
      <c r="QW5" s="121">
        <f t="shared" ref="QW5:QW19" si="47">IFERROR(QP5/QN5,0)</f>
        <v>0</v>
      </c>
      <c r="QX5" s="138" t="s">
        <v>244</v>
      </c>
      <c r="QY5" s="51"/>
      <c r="QZ5" s="51"/>
      <c r="RA5" s="51"/>
      <c r="RB5" s="51"/>
      <c r="RC5" s="51"/>
      <c r="RD5" s="51"/>
      <c r="RE5" s="121">
        <f t="shared" ref="RE5:RE19" si="48">IFERROR((QZ5/RA5)*100,0)</f>
        <v>0</v>
      </c>
      <c r="RF5" s="51"/>
      <c r="RG5" s="51"/>
      <c r="RH5" s="51"/>
      <c r="RI5" s="51"/>
      <c r="RJ5" s="51"/>
      <c r="RK5" s="51"/>
      <c r="RL5" s="122"/>
      <c r="RM5" s="122"/>
      <c r="RN5" s="122"/>
      <c r="RO5" s="122"/>
      <c r="RP5" s="122"/>
      <c r="RQ5" s="121">
        <f t="shared" ref="RQ5:RQ19" si="49">IFERROR(RJ5/RH5,0)</f>
        <v>0</v>
      </c>
      <c r="RR5" s="136"/>
      <c r="RS5" s="51"/>
      <c r="RT5" s="51"/>
      <c r="RU5" s="51"/>
      <c r="RV5" s="51"/>
      <c r="RW5" s="51"/>
      <c r="RX5" s="51"/>
      <c r="RY5" s="121">
        <f t="shared" si="24"/>
        <v>0</v>
      </c>
      <c r="RZ5" s="51"/>
      <c r="SA5" s="51"/>
      <c r="SB5" s="51"/>
      <c r="SC5" s="51"/>
      <c r="SD5" s="51"/>
      <c r="SE5" s="51"/>
      <c r="SF5" s="122"/>
      <c r="SG5" s="122"/>
      <c r="SH5" s="122"/>
      <c r="SI5" s="122"/>
      <c r="SJ5" s="122"/>
      <c r="SK5" s="121">
        <f t="shared" ref="SK5:SK22" si="50">IFERROR(SD5/SB5,0)</f>
        <v>0</v>
      </c>
      <c r="SL5" s="136"/>
      <c r="SM5" s="51"/>
      <c r="SN5" s="51"/>
      <c r="SO5" s="51"/>
      <c r="SP5" s="51"/>
      <c r="SQ5" s="51"/>
      <c r="SR5" s="51"/>
      <c r="SS5" s="121">
        <f t="shared" ref="SS5:SS19" si="51">IFERROR((SN5/SO5)*100,0)</f>
        <v>0</v>
      </c>
      <c r="ST5" s="51"/>
      <c r="SU5" s="51"/>
      <c r="SV5" s="51"/>
      <c r="SW5" s="51"/>
      <c r="SX5" s="51"/>
      <c r="SY5" s="51"/>
      <c r="SZ5" s="122"/>
      <c r="TA5" s="122"/>
      <c r="TB5" s="122"/>
      <c r="TC5" s="122"/>
      <c r="TD5" s="122"/>
      <c r="TE5" s="121">
        <f t="shared" ref="TE5:TE19" si="52">IFERROR(SX5/SV5,0)</f>
        <v>0</v>
      </c>
      <c r="TF5" s="136"/>
      <c r="TG5" s="51"/>
      <c r="TH5" s="51"/>
      <c r="TI5" s="51"/>
      <c r="TJ5" s="51"/>
      <c r="TK5" s="51"/>
      <c r="TL5" s="51"/>
      <c r="TM5" s="121">
        <f t="shared" ref="TM5:TM19" si="53">IFERROR((TH5/TI5)*100,0)</f>
        <v>0</v>
      </c>
      <c r="TN5" s="51"/>
      <c r="TO5" s="51"/>
      <c r="TP5" s="51"/>
      <c r="TQ5" s="51"/>
      <c r="TR5" s="51"/>
      <c r="TS5" s="51"/>
      <c r="TT5" s="122"/>
      <c r="TU5" s="122"/>
      <c r="TV5" s="122"/>
      <c r="TW5" s="122"/>
      <c r="TX5" s="122"/>
      <c r="TY5" s="121">
        <f t="shared" ref="TY5:TY19" si="54">IFERROR(TR5/TP5,0)</f>
        <v>0</v>
      </c>
      <c r="TZ5" s="136"/>
      <c r="UA5" s="51"/>
      <c r="UB5" s="51"/>
      <c r="UC5" s="51"/>
      <c r="UD5" s="51"/>
      <c r="UE5" s="51"/>
      <c r="UF5" s="51"/>
      <c r="UG5" s="121">
        <f t="shared" ref="UG5:UG19" si="55">IFERROR((UB5/UC5)*100,0)</f>
        <v>0</v>
      </c>
      <c r="UH5" s="51"/>
      <c r="UI5" s="51"/>
      <c r="UJ5" s="51"/>
      <c r="UK5" s="51"/>
      <c r="UL5" s="51"/>
      <c r="UM5" s="51"/>
      <c r="UN5" s="122"/>
      <c r="UO5" s="122"/>
      <c r="UP5" s="122"/>
      <c r="UQ5" s="122"/>
      <c r="UR5" s="122"/>
      <c r="US5" s="121">
        <f t="shared" ref="US5:US19" si="56">IFERROR(UL5/UJ5,0)</f>
        <v>0</v>
      </c>
      <c r="UT5" s="136"/>
      <c r="UU5" s="51"/>
      <c r="UV5" s="51"/>
      <c r="UW5" s="51"/>
      <c r="UX5" s="51"/>
      <c r="UY5" s="51"/>
      <c r="UZ5" s="51"/>
      <c r="VA5" s="121">
        <f t="shared" si="25"/>
        <v>0</v>
      </c>
      <c r="VB5" s="51"/>
      <c r="VC5" s="51"/>
      <c r="VD5" s="51"/>
      <c r="VE5" s="51"/>
      <c r="VF5" s="51"/>
      <c r="VG5" s="51"/>
      <c r="VH5" s="122"/>
      <c r="VI5" s="122"/>
      <c r="VJ5" s="122"/>
      <c r="VK5" s="122"/>
      <c r="VL5" s="122"/>
      <c r="VM5" s="121">
        <f t="shared" si="26"/>
        <v>0</v>
      </c>
      <c r="VN5" s="136"/>
      <c r="VO5" s="51"/>
      <c r="VP5" s="51"/>
      <c r="VQ5" s="51"/>
      <c r="VR5" s="51"/>
      <c r="VS5" s="51"/>
      <c r="VT5" s="51"/>
      <c r="VU5" s="121">
        <f t="shared" ref="VU5:VU19" si="57">IFERROR((VP5/VQ5)*100,0)</f>
        <v>0</v>
      </c>
      <c r="VV5" s="51"/>
      <c r="VW5" s="51"/>
      <c r="VX5" s="51"/>
      <c r="VY5" s="51"/>
      <c r="VZ5" s="51"/>
      <c r="WA5" s="51"/>
      <c r="WB5" s="122"/>
      <c r="WC5" s="122"/>
      <c r="WD5" s="122"/>
      <c r="WE5" s="122"/>
      <c r="WF5" s="122"/>
      <c r="WG5" s="121">
        <f t="shared" ref="WG5:WG19" si="58">IFERROR(VZ5/VX5,0)</f>
        <v>0</v>
      </c>
      <c r="WH5" s="136"/>
      <c r="WI5" s="51"/>
      <c r="WJ5" s="51"/>
      <c r="WK5" s="51"/>
      <c r="WL5" s="51"/>
      <c r="WM5" s="51"/>
      <c r="WN5" s="51"/>
      <c r="WO5" s="121">
        <f t="shared" si="27"/>
        <v>0</v>
      </c>
      <c r="WP5" s="51"/>
      <c r="WQ5" s="51"/>
      <c r="WR5" s="51"/>
      <c r="WS5" s="51"/>
      <c r="WT5" s="51"/>
      <c r="WU5" s="51"/>
      <c r="WV5" s="122"/>
      <c r="WW5" s="122"/>
      <c r="WX5" s="122"/>
      <c r="WY5" s="122"/>
      <c r="WZ5" s="122"/>
      <c r="XA5" s="121">
        <f t="shared" ref="XA5:XA19" si="59">IFERROR(WT5/WR5,0)</f>
        <v>0</v>
      </c>
      <c r="XB5" s="136"/>
      <c r="XC5" s="51"/>
      <c r="XD5" s="51"/>
      <c r="XE5" s="51"/>
      <c r="XF5" s="51"/>
      <c r="XG5" s="51"/>
      <c r="XH5" s="51"/>
      <c r="XI5" s="121">
        <f t="shared" si="28"/>
        <v>0</v>
      </c>
      <c r="XJ5" s="51"/>
      <c r="XK5" s="51"/>
      <c r="XL5" s="51"/>
      <c r="XM5" s="51"/>
      <c r="XN5" s="51"/>
      <c r="XO5" s="51"/>
      <c r="XP5" s="122"/>
      <c r="XQ5" s="122"/>
      <c r="XR5" s="122"/>
      <c r="XS5" s="122"/>
      <c r="XT5" s="122"/>
      <c r="XU5" s="121">
        <f t="shared" si="29"/>
        <v>0</v>
      </c>
      <c r="XV5" s="136"/>
      <c r="XW5" s="51"/>
      <c r="XX5" s="51"/>
      <c r="XY5" s="51"/>
      <c r="XZ5" s="51"/>
      <c r="YA5" s="51"/>
      <c r="YB5" s="51"/>
      <c r="YC5" s="121">
        <f t="shared" ref="YC5:YC19" si="60">IFERROR((XX5/XY5)*100,0)</f>
        <v>0</v>
      </c>
      <c r="YD5" s="51"/>
      <c r="YE5" s="51"/>
      <c r="YF5" s="51"/>
      <c r="YG5" s="51"/>
      <c r="YH5" s="51"/>
      <c r="YI5" s="51"/>
      <c r="YJ5" s="122"/>
      <c r="YK5" s="122"/>
      <c r="YL5" s="122"/>
      <c r="YM5" s="122"/>
      <c r="YN5" s="122"/>
      <c r="YO5" s="121">
        <f t="shared" ref="YO5:YO19" si="61">IFERROR(YH5/YF5,0)</f>
        <v>0</v>
      </c>
      <c r="YP5" s="136"/>
      <c r="YQ5" s="51"/>
      <c r="YR5" s="51"/>
      <c r="YS5" s="51"/>
      <c r="YT5" s="51"/>
      <c r="YU5" s="51"/>
      <c r="YV5" s="51"/>
      <c r="YW5" s="121">
        <f t="shared" ref="YW5:YW19" si="62">IFERROR((YR5/YS5)*100,0)</f>
        <v>0</v>
      </c>
      <c r="YX5" s="51"/>
      <c r="YY5" s="51"/>
      <c r="YZ5" s="51"/>
      <c r="ZA5" s="51"/>
      <c r="ZB5" s="51"/>
      <c r="ZC5" s="51"/>
      <c r="ZD5" s="122"/>
      <c r="ZE5" s="122"/>
      <c r="ZF5" s="122"/>
      <c r="ZG5" s="122"/>
      <c r="ZH5" s="122"/>
      <c r="ZI5" s="121">
        <f t="shared" ref="ZI5:ZI19" si="63">IFERROR(ZB5/YZ5,0)</f>
        <v>0</v>
      </c>
      <c r="ZJ5" s="136"/>
      <c r="ZK5" s="51"/>
      <c r="ZL5" s="51"/>
      <c r="ZM5" s="51"/>
      <c r="ZN5" s="51"/>
      <c r="ZO5" s="51"/>
      <c r="ZP5" s="51"/>
      <c r="ZQ5" s="121">
        <f t="shared" ref="ZQ5:ZQ19" si="64">IFERROR((ZL5/ZM5)*100,0)</f>
        <v>0</v>
      </c>
      <c r="ZR5" s="51"/>
      <c r="ZS5" s="51"/>
      <c r="ZT5" s="51"/>
      <c r="ZU5" s="51"/>
      <c r="ZV5" s="51"/>
      <c r="ZW5" s="51"/>
      <c r="ZX5" s="122"/>
      <c r="ZY5" s="122"/>
      <c r="ZZ5" s="122"/>
      <c r="AAA5" s="122"/>
      <c r="AAB5" s="122"/>
      <c r="AAC5" s="121">
        <f t="shared" ref="AAC5:AAC19" si="65">IFERROR(ZV5/ZT5,0)</f>
        <v>0</v>
      </c>
      <c r="AAD5" s="136"/>
      <c r="AAE5" s="51"/>
      <c r="AAF5" s="51"/>
      <c r="AAG5" s="51"/>
      <c r="AAH5" s="51"/>
      <c r="AAI5" s="51"/>
      <c r="AAJ5" s="51"/>
      <c r="AAK5" s="121">
        <f t="shared" ref="AAK5:AAK19" si="66">IFERROR((AAF5/AAG5)*100,0)</f>
        <v>0</v>
      </c>
      <c r="AAL5" s="51"/>
      <c r="AAM5" s="51"/>
      <c r="AAN5" s="51"/>
      <c r="AAO5" s="51"/>
      <c r="AAP5" s="51"/>
      <c r="AAQ5" s="51"/>
      <c r="AAR5" s="122"/>
      <c r="AAS5" s="122"/>
      <c r="AAT5" s="122"/>
      <c r="AAU5" s="122"/>
      <c r="AAV5" s="122"/>
      <c r="AAW5" s="121">
        <f t="shared" ref="AAW5:AAW19" si="67">IFERROR(AAP5/AAN5,0)</f>
        <v>0</v>
      </c>
      <c r="AAX5" s="136"/>
      <c r="AAY5" s="51"/>
      <c r="AAZ5" s="51"/>
      <c r="ABA5" s="51"/>
      <c r="ABB5" s="51"/>
      <c r="ABC5" s="51"/>
      <c r="ABD5" s="51"/>
      <c r="ABE5" s="121">
        <f t="shared" ref="ABE5:ABE22" si="68">IFERROR((AAZ5/ABA5)*100,0)</f>
        <v>0</v>
      </c>
      <c r="ABF5" s="51"/>
      <c r="ABG5" s="51"/>
      <c r="ABH5" s="51"/>
      <c r="ABI5" s="51"/>
      <c r="ABJ5" s="51"/>
      <c r="ABK5" s="51"/>
      <c r="ABL5" s="122"/>
      <c r="ABM5" s="122"/>
      <c r="ABN5" s="122"/>
      <c r="ABO5" s="122"/>
      <c r="ABP5" s="122"/>
      <c r="ABQ5" s="121">
        <f t="shared" ref="ABQ5:ABQ22" si="69">IFERROR(ABJ5/ABH5,0)</f>
        <v>0</v>
      </c>
      <c r="ABS5">
        <f t="shared" ref="ABS5:ABS19" si="70">SUM(J5,AD5,AX5,BR5,CL5,DF5,DZ5,ET5,FN5,GH5,HB5,HV5,IP5,JJ5,KD5,KV5,LP5,MJ5,ND5,NX5,OR5,PL5,QF5,QZ5,RT5,SN5,TH5,UB5,UV5,VP5,WJ5,AAF5)</f>
        <v>148</v>
      </c>
      <c r="ABT5">
        <f t="shared" si="30"/>
        <v>0</v>
      </c>
      <c r="ABU5">
        <f t="shared" si="31"/>
        <v>148</v>
      </c>
      <c r="ABV5">
        <f t="shared" si="32"/>
        <v>-148</v>
      </c>
      <c r="ACQ5" s="91"/>
    </row>
    <row r="6" spans="1:773" ht="12.75" hidden="1" x14ac:dyDescent="0.2">
      <c r="A6" s="49">
        <v>2</v>
      </c>
      <c r="B6" s="116">
        <v>44206</v>
      </c>
      <c r="C6" s="116" t="str">
        <f t="shared" si="0"/>
        <v>Sunday</v>
      </c>
      <c r="D6" s="49" t="s">
        <v>240</v>
      </c>
      <c r="E6" s="11" t="s">
        <v>246</v>
      </c>
      <c r="F6" s="24"/>
      <c r="G6" s="24" t="s">
        <v>247</v>
      </c>
      <c r="H6" s="136" t="s">
        <v>243</v>
      </c>
      <c r="I6" s="24" t="s">
        <v>243</v>
      </c>
      <c r="J6" s="51">
        <v>13</v>
      </c>
      <c r="K6" s="51">
        <v>11</v>
      </c>
      <c r="L6" s="51" t="s">
        <v>244</v>
      </c>
      <c r="M6" s="51">
        <v>2</v>
      </c>
      <c r="N6" s="51">
        <v>0</v>
      </c>
      <c r="O6" s="121">
        <f t="shared" si="1"/>
        <v>118.18181818181819</v>
      </c>
      <c r="P6" s="51"/>
      <c r="Q6" s="51" t="s">
        <v>244</v>
      </c>
      <c r="R6" s="51"/>
      <c r="S6" s="123"/>
      <c r="T6" s="51"/>
      <c r="U6" s="51"/>
      <c r="V6" s="122"/>
      <c r="W6" s="122"/>
      <c r="X6" s="122"/>
      <c r="Y6" s="122"/>
      <c r="Z6" s="122"/>
      <c r="AA6" s="122">
        <f t="shared" si="33"/>
        <v>0</v>
      </c>
      <c r="AB6" s="136" t="s">
        <v>244</v>
      </c>
      <c r="AC6" s="51" t="s">
        <v>244</v>
      </c>
      <c r="AD6" s="51"/>
      <c r="AE6" s="51"/>
      <c r="AF6" s="51"/>
      <c r="AG6" s="51"/>
      <c r="AH6" s="51"/>
      <c r="AI6" s="121">
        <f t="shared" si="2"/>
        <v>0</v>
      </c>
      <c r="AJ6" s="51"/>
      <c r="AK6" s="51"/>
      <c r="AL6" s="51"/>
      <c r="AM6" s="123"/>
      <c r="AN6" s="51"/>
      <c r="AO6" s="51"/>
      <c r="AP6" s="122"/>
      <c r="AQ6" s="122"/>
      <c r="AR6" s="122"/>
      <c r="AS6" s="122"/>
      <c r="AT6" s="122"/>
      <c r="AU6" s="121">
        <f t="shared" si="3"/>
        <v>0</v>
      </c>
      <c r="AV6" s="136" t="s">
        <v>243</v>
      </c>
      <c r="AW6" s="51" t="s">
        <v>243</v>
      </c>
      <c r="AX6" s="51">
        <v>14</v>
      </c>
      <c r="AY6" s="51">
        <v>18</v>
      </c>
      <c r="AZ6" s="51" t="s">
        <v>244</v>
      </c>
      <c r="BA6" s="51">
        <v>0</v>
      </c>
      <c r="BB6" s="51">
        <v>0</v>
      </c>
      <c r="BC6" s="121">
        <f t="shared" si="4"/>
        <v>77.777777777777786</v>
      </c>
      <c r="BD6" s="51"/>
      <c r="BE6" s="51" t="s">
        <v>244</v>
      </c>
      <c r="BF6" s="51"/>
      <c r="BG6" s="123"/>
      <c r="BH6" s="51"/>
      <c r="BI6" s="51"/>
      <c r="BJ6" s="122"/>
      <c r="BK6" s="122"/>
      <c r="BL6" s="122"/>
      <c r="BM6" s="122"/>
      <c r="BN6" s="122"/>
      <c r="BO6" s="122">
        <f t="shared" si="34"/>
        <v>0</v>
      </c>
      <c r="BP6" s="136" t="s">
        <v>244</v>
      </c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123"/>
      <c r="CB6" s="51"/>
      <c r="CC6" s="51"/>
      <c r="CD6" s="122"/>
      <c r="CE6" s="122"/>
      <c r="CF6" s="122"/>
      <c r="CG6" s="122"/>
      <c r="CH6" s="122"/>
      <c r="CI6" s="122">
        <f t="shared" si="35"/>
        <v>0</v>
      </c>
      <c r="CJ6" s="136" t="s">
        <v>244</v>
      </c>
      <c r="CK6" s="51"/>
      <c r="CL6" s="51"/>
      <c r="CM6" s="51"/>
      <c r="CN6" s="51"/>
      <c r="CO6" s="51"/>
      <c r="CP6" s="51"/>
      <c r="CQ6" s="121">
        <f t="shared" si="36"/>
        <v>0</v>
      </c>
      <c r="CR6" s="51"/>
      <c r="CS6" s="51"/>
      <c r="CT6" s="51"/>
      <c r="CU6" s="123"/>
      <c r="CV6" s="51"/>
      <c r="CW6" s="51"/>
      <c r="CX6" s="122"/>
      <c r="CY6" s="122"/>
      <c r="CZ6" s="122"/>
      <c r="DA6" s="122"/>
      <c r="DB6" s="122"/>
      <c r="DC6" s="122">
        <f t="shared" si="37"/>
        <v>0</v>
      </c>
      <c r="DD6" s="136" t="s">
        <v>243</v>
      </c>
      <c r="DE6" s="51" t="s">
        <v>244</v>
      </c>
      <c r="DF6" s="51"/>
      <c r="DG6" s="51"/>
      <c r="DH6" s="51"/>
      <c r="DI6" s="51"/>
      <c r="DJ6" s="51"/>
      <c r="DK6" s="121">
        <f t="shared" si="5"/>
        <v>0</v>
      </c>
      <c r="DL6" s="51"/>
      <c r="DM6" s="51"/>
      <c r="DN6" s="51"/>
      <c r="DO6" s="123"/>
      <c r="DP6" s="51"/>
      <c r="DQ6" s="51"/>
      <c r="DR6" s="122"/>
      <c r="DS6" s="122"/>
      <c r="DT6" s="122"/>
      <c r="DU6" s="122"/>
      <c r="DV6" s="122"/>
      <c r="DW6" s="122">
        <f t="shared" si="38"/>
        <v>0</v>
      </c>
      <c r="DX6" s="136" t="s">
        <v>243</v>
      </c>
      <c r="DY6" s="51" t="s">
        <v>243</v>
      </c>
      <c r="DZ6" s="51">
        <v>36</v>
      </c>
      <c r="EA6" s="51">
        <v>31</v>
      </c>
      <c r="EB6" s="51" t="s">
        <v>244</v>
      </c>
      <c r="EC6" s="51">
        <v>2</v>
      </c>
      <c r="ED6" s="51">
        <v>0</v>
      </c>
      <c r="EE6" s="121">
        <f t="shared" si="6"/>
        <v>116.12903225806453</v>
      </c>
      <c r="EF6" s="51"/>
      <c r="EG6" s="51" t="s">
        <v>244</v>
      </c>
      <c r="EH6" s="51"/>
      <c r="EI6" s="123"/>
      <c r="EJ6" s="51"/>
      <c r="EK6" s="51"/>
      <c r="EL6" s="122"/>
      <c r="EM6" s="122"/>
      <c r="EN6" s="122"/>
      <c r="EO6" s="122"/>
      <c r="EP6" s="122"/>
      <c r="EQ6" s="122">
        <f t="shared" si="39"/>
        <v>0</v>
      </c>
      <c r="ER6" s="136" t="s">
        <v>243</v>
      </c>
      <c r="ES6" s="51" t="s">
        <v>243</v>
      </c>
      <c r="ET6" s="51">
        <v>27</v>
      </c>
      <c r="EU6" s="51">
        <v>20</v>
      </c>
      <c r="EV6" s="51" t="s">
        <v>244</v>
      </c>
      <c r="EW6" s="51">
        <v>3</v>
      </c>
      <c r="EX6" s="51">
        <v>1</v>
      </c>
      <c r="EY6" s="121">
        <f t="shared" si="7"/>
        <v>135</v>
      </c>
      <c r="EZ6" s="51"/>
      <c r="FA6" s="51" t="s">
        <v>243</v>
      </c>
      <c r="FB6" s="51">
        <v>3</v>
      </c>
      <c r="FC6" s="123"/>
      <c r="FD6" s="51">
        <v>23</v>
      </c>
      <c r="FE6" s="51">
        <v>3</v>
      </c>
      <c r="FF6" s="122"/>
      <c r="FG6" s="122"/>
      <c r="FH6" s="122"/>
      <c r="FI6" s="122"/>
      <c r="FJ6" s="122"/>
      <c r="FK6" s="122">
        <f t="shared" si="8"/>
        <v>7.666666666666667</v>
      </c>
      <c r="FL6" s="136" t="s">
        <v>243</v>
      </c>
      <c r="FM6" s="51" t="s">
        <v>243</v>
      </c>
      <c r="FN6" s="51">
        <v>6</v>
      </c>
      <c r="FO6" s="51">
        <v>2</v>
      </c>
      <c r="FP6" s="51" t="s">
        <v>243</v>
      </c>
      <c r="FQ6" s="51">
        <v>1</v>
      </c>
      <c r="FR6" s="51">
        <v>0</v>
      </c>
      <c r="FS6" s="121">
        <f t="shared" si="9"/>
        <v>300</v>
      </c>
      <c r="FT6" s="51"/>
      <c r="FU6" s="51" t="s">
        <v>244</v>
      </c>
      <c r="FV6" s="51"/>
      <c r="FW6" s="123"/>
      <c r="FX6" s="51"/>
      <c r="FY6" s="51"/>
      <c r="FZ6" s="122"/>
      <c r="GA6" s="122"/>
      <c r="GB6" s="122"/>
      <c r="GC6" s="122"/>
      <c r="GD6" s="122"/>
      <c r="GE6" s="122">
        <f t="shared" si="40"/>
        <v>0</v>
      </c>
      <c r="GF6" s="136" t="s">
        <v>243</v>
      </c>
      <c r="GG6" s="51" t="s">
        <v>244</v>
      </c>
      <c r="GH6" s="51"/>
      <c r="GI6" s="51"/>
      <c r="GJ6" s="51"/>
      <c r="GK6" s="51"/>
      <c r="GL6" s="51"/>
      <c r="GM6" s="121">
        <f t="shared" si="10"/>
        <v>0</v>
      </c>
      <c r="GN6" s="51"/>
      <c r="GO6" s="51" t="s">
        <v>244</v>
      </c>
      <c r="GP6" s="51"/>
      <c r="GQ6" s="123"/>
      <c r="GR6" s="51"/>
      <c r="GS6" s="51"/>
      <c r="GT6" s="122"/>
      <c r="GU6" s="122"/>
      <c r="GV6" s="122"/>
      <c r="GW6" s="122"/>
      <c r="GX6" s="122"/>
      <c r="GY6" s="122">
        <f t="shared" si="11"/>
        <v>0</v>
      </c>
      <c r="GZ6" s="136" t="s">
        <v>243</v>
      </c>
      <c r="HA6" s="51" t="s">
        <v>243</v>
      </c>
      <c r="HB6" s="51">
        <v>9</v>
      </c>
      <c r="HC6" s="51">
        <v>9</v>
      </c>
      <c r="HD6" s="51" t="s">
        <v>243</v>
      </c>
      <c r="HE6" s="51">
        <v>0</v>
      </c>
      <c r="HF6" s="51">
        <v>0</v>
      </c>
      <c r="HG6" s="121">
        <f t="shared" si="12"/>
        <v>100</v>
      </c>
      <c r="HH6" s="51"/>
      <c r="HI6" s="51" t="s">
        <v>243</v>
      </c>
      <c r="HJ6" s="51">
        <v>3</v>
      </c>
      <c r="HK6" s="123"/>
      <c r="HL6" s="51">
        <v>24</v>
      </c>
      <c r="HM6" s="51">
        <v>0</v>
      </c>
      <c r="HN6" s="122"/>
      <c r="HO6" s="122"/>
      <c r="HP6" s="122"/>
      <c r="HQ6" s="122"/>
      <c r="HR6" s="122"/>
      <c r="HS6" s="121">
        <f t="shared" si="13"/>
        <v>8</v>
      </c>
      <c r="HT6" s="136" t="s">
        <v>243</v>
      </c>
      <c r="HU6" s="51" t="s">
        <v>243</v>
      </c>
      <c r="HV6" s="51">
        <v>6</v>
      </c>
      <c r="HW6" s="51">
        <v>4</v>
      </c>
      <c r="HX6" s="51" t="s">
        <v>244</v>
      </c>
      <c r="HY6" s="51">
        <v>1</v>
      </c>
      <c r="HZ6" s="51">
        <v>0</v>
      </c>
      <c r="IA6" s="51"/>
      <c r="IB6" s="51"/>
      <c r="IC6" s="51" t="s">
        <v>243</v>
      </c>
      <c r="ID6" s="51">
        <v>4</v>
      </c>
      <c r="IE6" s="123"/>
      <c r="IF6" s="51">
        <v>34</v>
      </c>
      <c r="IG6" s="51">
        <v>1</v>
      </c>
      <c r="IH6" s="122"/>
      <c r="II6" s="122"/>
      <c r="IJ6" s="122"/>
      <c r="IK6" s="122"/>
      <c r="IL6" s="122"/>
      <c r="IM6" s="122">
        <f t="shared" si="14"/>
        <v>8.5</v>
      </c>
      <c r="IN6" s="136" t="s">
        <v>243</v>
      </c>
      <c r="IO6" s="51" t="s">
        <v>244</v>
      </c>
      <c r="IP6" s="51"/>
      <c r="IQ6" s="51"/>
      <c r="IR6" s="51"/>
      <c r="IS6" s="51"/>
      <c r="IT6" s="51"/>
      <c r="IU6" s="121">
        <f t="shared" si="41"/>
        <v>0</v>
      </c>
      <c r="IV6" s="51"/>
      <c r="IW6" s="51" t="s">
        <v>243</v>
      </c>
      <c r="IX6" s="122">
        <v>2</v>
      </c>
      <c r="IY6" s="123">
        <v>0</v>
      </c>
      <c r="IZ6" s="122">
        <v>27</v>
      </c>
      <c r="JA6" s="122">
        <v>0</v>
      </c>
      <c r="JB6" s="122"/>
      <c r="JC6" s="122"/>
      <c r="JD6" s="122"/>
      <c r="JE6" s="122"/>
      <c r="JF6" s="122"/>
      <c r="JG6" s="121">
        <f t="shared" si="15"/>
        <v>13.5</v>
      </c>
      <c r="JH6" s="136" t="s">
        <v>243</v>
      </c>
      <c r="JI6" s="51" t="s">
        <v>244</v>
      </c>
      <c r="JJ6" s="51"/>
      <c r="JK6" s="51"/>
      <c r="JL6" s="51"/>
      <c r="JM6" s="51"/>
      <c r="JN6" s="51"/>
      <c r="JO6" s="121"/>
      <c r="JP6" s="51"/>
      <c r="JQ6" s="51" t="s">
        <v>243</v>
      </c>
      <c r="JR6" s="51">
        <v>2</v>
      </c>
      <c r="JS6" s="123"/>
      <c r="JT6" s="51">
        <v>16</v>
      </c>
      <c r="JU6" s="51">
        <v>0</v>
      </c>
      <c r="JV6" s="122"/>
      <c r="JW6" s="122"/>
      <c r="JX6" s="122"/>
      <c r="JY6" s="122"/>
      <c r="JZ6" s="122"/>
      <c r="KA6" s="121">
        <f t="shared" si="16"/>
        <v>8</v>
      </c>
      <c r="KB6" s="136" t="s">
        <v>243</v>
      </c>
      <c r="KC6" s="51" t="s">
        <v>243</v>
      </c>
      <c r="KD6" s="51">
        <v>6</v>
      </c>
      <c r="KE6" s="51">
        <v>4</v>
      </c>
      <c r="KF6" s="51" t="s">
        <v>244</v>
      </c>
      <c r="KG6" s="51">
        <v>1</v>
      </c>
      <c r="KH6" s="51">
        <v>0</v>
      </c>
      <c r="KI6" s="51" t="s">
        <v>243</v>
      </c>
      <c r="KJ6" s="51">
        <v>3</v>
      </c>
      <c r="KK6" s="123"/>
      <c r="KL6" s="51">
        <v>19</v>
      </c>
      <c r="KM6" s="51">
        <v>0</v>
      </c>
      <c r="KN6" s="122"/>
      <c r="KO6" s="122"/>
      <c r="KP6" s="122"/>
      <c r="KQ6" s="122"/>
      <c r="KR6" s="122"/>
      <c r="KS6" s="122">
        <f t="shared" si="17"/>
        <v>6.333333333333333</v>
      </c>
      <c r="KT6" s="136" t="s">
        <v>243</v>
      </c>
      <c r="KU6" s="51" t="s">
        <v>244</v>
      </c>
      <c r="KV6" s="51"/>
      <c r="KW6" s="51"/>
      <c r="KX6" s="51"/>
      <c r="KY6" s="51"/>
      <c r="KZ6" s="51"/>
      <c r="LA6" s="121">
        <f t="shared" si="18"/>
        <v>0</v>
      </c>
      <c r="LB6" s="51"/>
      <c r="LC6" s="51" t="s">
        <v>243</v>
      </c>
      <c r="LD6" s="51">
        <v>3</v>
      </c>
      <c r="LE6" s="51"/>
      <c r="LF6" s="51">
        <v>19</v>
      </c>
      <c r="LG6" s="51">
        <v>1</v>
      </c>
      <c r="LH6" s="122"/>
      <c r="LI6" s="122"/>
      <c r="LJ6" s="122"/>
      <c r="LK6" s="122"/>
      <c r="LL6" s="122"/>
      <c r="LM6" s="121">
        <f t="shared" si="19"/>
        <v>6.333333333333333</v>
      </c>
      <c r="LN6" s="136" t="s">
        <v>244</v>
      </c>
      <c r="LO6" s="51"/>
      <c r="LP6" s="51"/>
      <c r="LQ6" s="51"/>
      <c r="LR6" s="51"/>
      <c r="LS6" s="51"/>
      <c r="LT6" s="51"/>
      <c r="LU6" s="121">
        <f t="shared" si="20"/>
        <v>0</v>
      </c>
      <c r="LV6" s="51"/>
      <c r="LW6" s="51"/>
      <c r="LX6" s="51"/>
      <c r="LY6" s="51"/>
      <c r="LZ6" s="51"/>
      <c r="MA6" s="51"/>
      <c r="MB6" s="122"/>
      <c r="MC6" s="122"/>
      <c r="MD6" s="122"/>
      <c r="ME6" s="122"/>
      <c r="MF6" s="122"/>
      <c r="MG6" s="122">
        <f t="shared" si="21"/>
        <v>0</v>
      </c>
      <c r="MH6" s="136" t="s">
        <v>243</v>
      </c>
      <c r="MI6" s="51" t="s">
        <v>243</v>
      </c>
      <c r="MJ6" s="51">
        <v>24</v>
      </c>
      <c r="MK6" s="51">
        <v>18</v>
      </c>
      <c r="ML6" s="51" t="s">
        <v>244</v>
      </c>
      <c r="MM6" s="51">
        <v>2</v>
      </c>
      <c r="MN6" s="51">
        <v>0</v>
      </c>
      <c r="MO6" s="121">
        <f t="shared" si="22"/>
        <v>133.33333333333331</v>
      </c>
      <c r="MP6" s="51"/>
      <c r="MQ6" s="51" t="s">
        <v>244</v>
      </c>
      <c r="MR6" s="51"/>
      <c r="MS6" s="51"/>
      <c r="MT6" s="51"/>
      <c r="MU6" s="51"/>
      <c r="MV6" s="122"/>
      <c r="MW6" s="122"/>
      <c r="MX6" s="122"/>
      <c r="MY6" s="122"/>
      <c r="MZ6" s="122"/>
      <c r="NA6" s="122">
        <f t="shared" si="42"/>
        <v>0</v>
      </c>
      <c r="NB6" s="138" t="s">
        <v>244</v>
      </c>
      <c r="NC6" s="51"/>
      <c r="ND6" s="51"/>
      <c r="NE6" s="51"/>
      <c r="NF6" s="51"/>
      <c r="NG6" s="51"/>
      <c r="NH6" s="51"/>
      <c r="NI6" s="51"/>
      <c r="NJ6" s="51"/>
      <c r="NK6" s="51"/>
      <c r="NL6" s="51"/>
      <c r="NM6" s="51"/>
      <c r="NN6" s="51"/>
      <c r="NO6" s="51"/>
      <c r="NP6" s="122"/>
      <c r="NQ6" s="122"/>
      <c r="NR6" s="122"/>
      <c r="NS6" s="122"/>
      <c r="NT6" s="122"/>
      <c r="NU6" s="122">
        <f t="shared" si="43"/>
        <v>0</v>
      </c>
      <c r="NV6" s="138" t="s">
        <v>244</v>
      </c>
      <c r="NW6" s="51"/>
      <c r="NX6" s="51"/>
      <c r="NY6" s="51"/>
      <c r="NZ6" s="51"/>
      <c r="OA6" s="51"/>
      <c r="OB6" s="51"/>
      <c r="OC6" s="51"/>
      <c r="OD6" s="51"/>
      <c r="OE6" s="51"/>
      <c r="OF6" s="51"/>
      <c r="OG6" s="51"/>
      <c r="OH6" s="51"/>
      <c r="OI6" s="51"/>
      <c r="OJ6" s="122"/>
      <c r="OK6" s="122"/>
      <c r="OL6" s="122"/>
      <c r="OM6" s="122"/>
      <c r="ON6" s="122"/>
      <c r="OO6" s="121">
        <f t="shared" si="44"/>
        <v>0</v>
      </c>
      <c r="OP6" s="138" t="s">
        <v>244</v>
      </c>
      <c r="OQ6" s="51"/>
      <c r="OR6" s="51"/>
      <c r="OS6" s="51"/>
      <c r="OT6" s="51"/>
      <c r="OU6" s="51"/>
      <c r="OV6" s="51"/>
      <c r="OW6" s="51"/>
      <c r="OX6" s="51"/>
      <c r="OY6" s="51"/>
      <c r="OZ6" s="51"/>
      <c r="PA6" s="51"/>
      <c r="PB6" s="51"/>
      <c r="PC6" s="51"/>
      <c r="PD6" s="122"/>
      <c r="PE6" s="122"/>
      <c r="PF6" s="122"/>
      <c r="PG6" s="122"/>
      <c r="PH6" s="122"/>
      <c r="PI6" s="121">
        <f t="shared" si="45"/>
        <v>0</v>
      </c>
      <c r="PJ6" s="138" t="s">
        <v>244</v>
      </c>
      <c r="PK6" s="51"/>
      <c r="PL6" s="51"/>
      <c r="PM6" s="51"/>
      <c r="PN6" s="51"/>
      <c r="PO6" s="51"/>
      <c r="PP6" s="51"/>
      <c r="PQ6" s="51"/>
      <c r="PR6" s="51"/>
      <c r="PS6" s="51"/>
      <c r="PT6" s="51"/>
      <c r="PU6" s="51"/>
      <c r="PV6" s="51"/>
      <c r="PW6" s="51"/>
      <c r="PX6" s="122"/>
      <c r="PY6" s="122"/>
      <c r="PZ6" s="122"/>
      <c r="QA6" s="122"/>
      <c r="QB6" s="122"/>
      <c r="QC6" s="121">
        <f t="shared" si="46"/>
        <v>0</v>
      </c>
      <c r="QD6" s="138" t="s">
        <v>244</v>
      </c>
      <c r="QE6" s="51"/>
      <c r="QF6" s="51"/>
      <c r="QG6" s="51"/>
      <c r="QH6" s="51"/>
      <c r="QI6" s="51"/>
      <c r="QJ6" s="51"/>
      <c r="QK6" s="121">
        <f t="shared" si="23"/>
        <v>0</v>
      </c>
      <c r="QL6" s="51"/>
      <c r="QM6" s="51"/>
      <c r="QN6" s="51"/>
      <c r="QO6" s="51"/>
      <c r="QP6" s="51"/>
      <c r="QQ6" s="51"/>
      <c r="QR6" s="122"/>
      <c r="QS6" s="122"/>
      <c r="QT6" s="122"/>
      <c r="QU6" s="122"/>
      <c r="QV6" s="122"/>
      <c r="QW6" s="121">
        <f t="shared" si="47"/>
        <v>0</v>
      </c>
      <c r="QX6" s="138" t="s">
        <v>244</v>
      </c>
      <c r="QY6" s="51"/>
      <c r="QZ6" s="51"/>
      <c r="RA6" s="51"/>
      <c r="RB6" s="51"/>
      <c r="RC6" s="51"/>
      <c r="RD6" s="51"/>
      <c r="RE6" s="121">
        <f t="shared" si="48"/>
        <v>0</v>
      </c>
      <c r="RF6" s="51"/>
      <c r="RG6" s="51"/>
      <c r="RH6" s="51"/>
      <c r="RI6" s="51"/>
      <c r="RJ6" s="51"/>
      <c r="RK6" s="51"/>
      <c r="RL6" s="122"/>
      <c r="RM6" s="122"/>
      <c r="RN6" s="122"/>
      <c r="RO6" s="122"/>
      <c r="RP6" s="122"/>
      <c r="RQ6" s="121">
        <f t="shared" si="49"/>
        <v>0</v>
      </c>
      <c r="RR6" s="136"/>
      <c r="RS6" s="51"/>
      <c r="RT6" s="51"/>
      <c r="RU6" s="51"/>
      <c r="RV6" s="51"/>
      <c r="RW6" s="51"/>
      <c r="RX6" s="51"/>
      <c r="RY6" s="121">
        <f t="shared" si="24"/>
        <v>0</v>
      </c>
      <c r="RZ6" s="51"/>
      <c r="SA6" s="51"/>
      <c r="SB6" s="51"/>
      <c r="SC6" s="51"/>
      <c r="SD6" s="51"/>
      <c r="SE6" s="51"/>
      <c r="SF6" s="122"/>
      <c r="SG6" s="122"/>
      <c r="SH6" s="122"/>
      <c r="SI6" s="122"/>
      <c r="SJ6" s="122"/>
      <c r="SK6" s="121">
        <f t="shared" si="50"/>
        <v>0</v>
      </c>
      <c r="SL6" s="136"/>
      <c r="SM6" s="51"/>
      <c r="SN6" s="51"/>
      <c r="SO6" s="51"/>
      <c r="SP6" s="51"/>
      <c r="SQ6" s="51"/>
      <c r="SR6" s="51"/>
      <c r="SS6" s="121">
        <f t="shared" si="51"/>
        <v>0</v>
      </c>
      <c r="ST6" s="51"/>
      <c r="SU6" s="51"/>
      <c r="SV6" s="51"/>
      <c r="SW6" s="51"/>
      <c r="SX6" s="51"/>
      <c r="SY6" s="51"/>
      <c r="SZ6" s="122"/>
      <c r="TA6" s="122"/>
      <c r="TB6" s="122"/>
      <c r="TC6" s="122"/>
      <c r="TD6" s="122"/>
      <c r="TE6" s="121">
        <f t="shared" si="52"/>
        <v>0</v>
      </c>
      <c r="TF6" s="136"/>
      <c r="TG6" s="51"/>
      <c r="TH6" s="51"/>
      <c r="TI6" s="51"/>
      <c r="TJ6" s="51"/>
      <c r="TK6" s="51"/>
      <c r="TL6" s="51"/>
      <c r="TM6" s="121">
        <f t="shared" si="53"/>
        <v>0</v>
      </c>
      <c r="TN6" s="51"/>
      <c r="TO6" s="51"/>
      <c r="TP6" s="51"/>
      <c r="TQ6" s="51"/>
      <c r="TR6" s="51"/>
      <c r="TS6" s="51"/>
      <c r="TT6" s="122"/>
      <c r="TU6" s="122"/>
      <c r="TV6" s="122"/>
      <c r="TW6" s="122"/>
      <c r="TX6" s="122"/>
      <c r="TY6" s="121">
        <f t="shared" si="54"/>
        <v>0</v>
      </c>
      <c r="TZ6" s="136"/>
      <c r="UA6" s="51"/>
      <c r="UB6" s="51"/>
      <c r="UC6" s="51"/>
      <c r="UD6" s="51"/>
      <c r="UE6" s="51"/>
      <c r="UF6" s="51"/>
      <c r="UG6" s="121">
        <f t="shared" si="55"/>
        <v>0</v>
      </c>
      <c r="UH6" s="51"/>
      <c r="UI6" s="51"/>
      <c r="UJ6" s="51"/>
      <c r="UK6" s="51"/>
      <c r="UL6" s="51"/>
      <c r="UM6" s="51"/>
      <c r="UN6" s="122"/>
      <c r="UO6" s="122"/>
      <c r="UP6" s="122"/>
      <c r="UQ6" s="122"/>
      <c r="UR6" s="122"/>
      <c r="US6" s="121">
        <f t="shared" si="56"/>
        <v>0</v>
      </c>
      <c r="UT6" s="136"/>
      <c r="UU6" s="51"/>
      <c r="UV6" s="51"/>
      <c r="UW6" s="51"/>
      <c r="UX6" s="51"/>
      <c r="UY6" s="51"/>
      <c r="UZ6" s="51"/>
      <c r="VA6" s="121">
        <f t="shared" si="25"/>
        <v>0</v>
      </c>
      <c r="VB6" s="51"/>
      <c r="VC6" s="51"/>
      <c r="VD6" s="51"/>
      <c r="VE6" s="51"/>
      <c r="VF6" s="51"/>
      <c r="VG6" s="51"/>
      <c r="VH6" s="122"/>
      <c r="VI6" s="122"/>
      <c r="VJ6" s="122"/>
      <c r="VK6" s="122"/>
      <c r="VL6" s="122"/>
      <c r="VM6" s="121">
        <f t="shared" si="26"/>
        <v>0</v>
      </c>
      <c r="VN6" s="136"/>
      <c r="VO6" s="51"/>
      <c r="VP6" s="51"/>
      <c r="VQ6" s="51"/>
      <c r="VR6" s="51"/>
      <c r="VS6" s="51"/>
      <c r="VT6" s="51"/>
      <c r="VU6" s="121">
        <f t="shared" si="57"/>
        <v>0</v>
      </c>
      <c r="VV6" s="51"/>
      <c r="VW6" s="51"/>
      <c r="VX6" s="51"/>
      <c r="VY6" s="51"/>
      <c r="VZ6" s="51"/>
      <c r="WA6" s="51"/>
      <c r="WB6" s="122"/>
      <c r="WC6" s="122"/>
      <c r="WD6" s="122"/>
      <c r="WE6" s="122"/>
      <c r="WF6" s="122"/>
      <c r="WG6" s="121">
        <f t="shared" si="58"/>
        <v>0</v>
      </c>
      <c r="WH6" s="136"/>
      <c r="WI6" s="51"/>
      <c r="WJ6" s="51"/>
      <c r="WK6" s="51"/>
      <c r="WL6" s="51"/>
      <c r="WM6" s="51"/>
      <c r="WN6" s="51"/>
      <c r="WO6" s="121">
        <f t="shared" si="27"/>
        <v>0</v>
      </c>
      <c r="WP6" s="51"/>
      <c r="WQ6" s="51"/>
      <c r="WR6" s="51"/>
      <c r="WS6" s="51"/>
      <c r="WT6" s="51"/>
      <c r="WU6" s="51"/>
      <c r="WV6" s="122"/>
      <c r="WW6" s="122"/>
      <c r="WX6" s="122"/>
      <c r="WY6" s="122"/>
      <c r="WZ6" s="122"/>
      <c r="XA6" s="121">
        <f t="shared" si="59"/>
        <v>0</v>
      </c>
      <c r="XB6" s="136"/>
      <c r="XC6" s="51"/>
      <c r="XD6" s="51"/>
      <c r="XE6" s="51"/>
      <c r="XF6" s="51"/>
      <c r="XG6" s="51"/>
      <c r="XH6" s="51"/>
      <c r="XI6" s="121">
        <f t="shared" si="28"/>
        <v>0</v>
      </c>
      <c r="XJ6" s="51"/>
      <c r="XK6" s="51"/>
      <c r="XL6" s="51"/>
      <c r="XM6" s="51"/>
      <c r="XN6" s="51"/>
      <c r="XO6" s="51"/>
      <c r="XP6" s="122"/>
      <c r="XQ6" s="122"/>
      <c r="XR6" s="122"/>
      <c r="XS6" s="122"/>
      <c r="XT6" s="122"/>
      <c r="XU6" s="121">
        <f t="shared" si="29"/>
        <v>0</v>
      </c>
      <c r="XV6" s="136"/>
      <c r="XW6" s="51"/>
      <c r="XX6" s="51"/>
      <c r="XY6" s="51"/>
      <c r="XZ6" s="51"/>
      <c r="YA6" s="51"/>
      <c r="YB6" s="51"/>
      <c r="YC6" s="121">
        <f t="shared" si="60"/>
        <v>0</v>
      </c>
      <c r="YD6" s="51"/>
      <c r="YE6" s="51"/>
      <c r="YF6" s="51"/>
      <c r="YG6" s="51"/>
      <c r="YH6" s="51"/>
      <c r="YI6" s="51"/>
      <c r="YJ6" s="122"/>
      <c r="YK6" s="122"/>
      <c r="YL6" s="122"/>
      <c r="YM6" s="122"/>
      <c r="YN6" s="122"/>
      <c r="YO6" s="121">
        <f t="shared" si="61"/>
        <v>0</v>
      </c>
      <c r="YP6" s="136"/>
      <c r="YQ6" s="51"/>
      <c r="YR6" s="51"/>
      <c r="YS6" s="51"/>
      <c r="YT6" s="51"/>
      <c r="YU6" s="51"/>
      <c r="YV6" s="51"/>
      <c r="YW6" s="121">
        <f t="shared" si="62"/>
        <v>0</v>
      </c>
      <c r="YX6" s="51"/>
      <c r="YY6" s="51"/>
      <c r="YZ6" s="51"/>
      <c r="ZA6" s="51"/>
      <c r="ZB6" s="51"/>
      <c r="ZC6" s="51"/>
      <c r="ZD6" s="122"/>
      <c r="ZE6" s="122"/>
      <c r="ZF6" s="122"/>
      <c r="ZG6" s="122"/>
      <c r="ZH6" s="122"/>
      <c r="ZI6" s="121">
        <f t="shared" si="63"/>
        <v>0</v>
      </c>
      <c r="ZJ6" s="136"/>
      <c r="ZK6" s="51"/>
      <c r="ZL6" s="51"/>
      <c r="ZM6" s="51"/>
      <c r="ZN6" s="51"/>
      <c r="ZO6" s="51"/>
      <c r="ZP6" s="51"/>
      <c r="ZQ6" s="121">
        <f t="shared" si="64"/>
        <v>0</v>
      </c>
      <c r="ZR6" s="51"/>
      <c r="ZS6" s="51"/>
      <c r="ZT6" s="51"/>
      <c r="ZU6" s="51"/>
      <c r="ZV6" s="51"/>
      <c r="ZW6" s="51"/>
      <c r="ZX6" s="122"/>
      <c r="ZY6" s="122"/>
      <c r="ZZ6" s="122"/>
      <c r="AAA6" s="122"/>
      <c r="AAB6" s="122"/>
      <c r="AAC6" s="121">
        <f t="shared" si="65"/>
        <v>0</v>
      </c>
      <c r="AAD6" s="136"/>
      <c r="AAE6" s="51"/>
      <c r="AAF6" s="51"/>
      <c r="AAG6" s="51"/>
      <c r="AAH6" s="51"/>
      <c r="AAI6" s="51"/>
      <c r="AAJ6" s="51"/>
      <c r="AAK6" s="121">
        <f t="shared" si="66"/>
        <v>0</v>
      </c>
      <c r="AAL6" s="51"/>
      <c r="AAM6" s="51"/>
      <c r="AAN6" s="51"/>
      <c r="AAO6" s="51"/>
      <c r="AAP6" s="51"/>
      <c r="AAQ6" s="51"/>
      <c r="AAR6" s="122"/>
      <c r="AAS6" s="122"/>
      <c r="AAT6" s="122"/>
      <c r="AAU6" s="122"/>
      <c r="AAV6" s="122"/>
      <c r="AAW6" s="121">
        <f t="shared" si="67"/>
        <v>0</v>
      </c>
      <c r="AAX6" s="136"/>
      <c r="AAY6" s="51"/>
      <c r="AAZ6" s="51"/>
      <c r="ABA6" s="51"/>
      <c r="ABB6" s="51"/>
      <c r="ABC6" s="51"/>
      <c r="ABD6" s="51"/>
      <c r="ABE6" s="121">
        <f t="shared" si="68"/>
        <v>0</v>
      </c>
      <c r="ABF6" s="51"/>
      <c r="ABG6" s="51"/>
      <c r="ABH6" s="51"/>
      <c r="ABI6" s="51"/>
      <c r="ABJ6" s="51"/>
      <c r="ABK6" s="51"/>
      <c r="ABL6" s="122"/>
      <c r="ABM6" s="122"/>
      <c r="ABN6" s="122"/>
      <c r="ABO6" s="122"/>
      <c r="ABP6" s="122"/>
      <c r="ABQ6" s="121">
        <f t="shared" si="69"/>
        <v>0</v>
      </c>
      <c r="ABS6">
        <f t="shared" si="70"/>
        <v>141</v>
      </c>
      <c r="ABT6">
        <f t="shared" si="30"/>
        <v>0</v>
      </c>
      <c r="ABU6">
        <f t="shared" si="31"/>
        <v>141</v>
      </c>
      <c r="ABV6">
        <f t="shared" si="32"/>
        <v>-141</v>
      </c>
      <c r="ACQ6" s="91"/>
    </row>
    <row r="7" spans="1:773" ht="12.75" x14ac:dyDescent="0.2">
      <c r="A7" s="49">
        <v>3</v>
      </c>
      <c r="B7" s="116">
        <v>44213</v>
      </c>
      <c r="C7" s="116" t="str">
        <f t="shared" si="0"/>
        <v>Sunday</v>
      </c>
      <c r="D7" s="49" t="s">
        <v>240</v>
      </c>
      <c r="E7" s="11" t="s">
        <v>246</v>
      </c>
      <c r="F7" s="24"/>
      <c r="G7" s="24" t="s">
        <v>247</v>
      </c>
      <c r="H7" s="136" t="s">
        <v>243</v>
      </c>
      <c r="I7" s="24" t="s">
        <v>243</v>
      </c>
      <c r="J7" s="51">
        <v>80</v>
      </c>
      <c r="K7" s="51">
        <v>50</v>
      </c>
      <c r="L7" s="51" t="s">
        <v>243</v>
      </c>
      <c r="M7" s="51">
        <v>10</v>
      </c>
      <c r="N7" s="51">
        <v>2</v>
      </c>
      <c r="O7" s="121">
        <f t="shared" si="1"/>
        <v>160</v>
      </c>
      <c r="P7" s="51"/>
      <c r="Q7" s="51" t="s">
        <v>244</v>
      </c>
      <c r="R7" s="51"/>
      <c r="S7" s="123"/>
      <c r="T7" s="51"/>
      <c r="U7" s="51"/>
      <c r="V7" s="122"/>
      <c r="W7" s="122"/>
      <c r="X7" s="122"/>
      <c r="Y7" s="122"/>
      <c r="Z7" s="122"/>
      <c r="AA7" s="122">
        <f t="shared" si="33"/>
        <v>0</v>
      </c>
      <c r="AB7" s="136" t="s">
        <v>243</v>
      </c>
      <c r="AC7" s="51" t="s">
        <v>243</v>
      </c>
      <c r="AD7" s="51">
        <v>52</v>
      </c>
      <c r="AE7" s="51">
        <v>36</v>
      </c>
      <c r="AF7" s="51" t="s">
        <v>244</v>
      </c>
      <c r="AG7" s="51">
        <v>8</v>
      </c>
      <c r="AH7" s="51">
        <v>0</v>
      </c>
      <c r="AI7" s="121">
        <f t="shared" si="2"/>
        <v>144.44444444444443</v>
      </c>
      <c r="AJ7" s="51"/>
      <c r="AK7" s="51" t="s">
        <v>243</v>
      </c>
      <c r="AL7" s="51">
        <v>3</v>
      </c>
      <c r="AM7" s="123"/>
      <c r="AN7" s="51">
        <v>35</v>
      </c>
      <c r="AO7" s="51">
        <v>0</v>
      </c>
      <c r="AP7" s="122"/>
      <c r="AQ7" s="122"/>
      <c r="AR7" s="122"/>
      <c r="AS7" s="122"/>
      <c r="AT7" s="122"/>
      <c r="AU7" s="121">
        <f t="shared" si="3"/>
        <v>11.666666666666666</v>
      </c>
      <c r="AV7" s="136" t="s">
        <v>244</v>
      </c>
      <c r="AW7" s="51"/>
      <c r="AX7" s="51"/>
      <c r="AY7" s="51"/>
      <c r="AZ7" s="51"/>
      <c r="BA7" s="51"/>
      <c r="BB7" s="51"/>
      <c r="BC7" s="121">
        <f t="shared" si="4"/>
        <v>0</v>
      </c>
      <c r="BD7" s="51"/>
      <c r="BE7" s="51"/>
      <c r="BF7" s="51"/>
      <c r="BG7" s="123"/>
      <c r="BH7" s="51"/>
      <c r="BI7" s="51"/>
      <c r="BJ7" s="122"/>
      <c r="BK7" s="122"/>
      <c r="BL7" s="122"/>
      <c r="BM7" s="122"/>
      <c r="BN7" s="122"/>
      <c r="BO7" s="122">
        <f t="shared" si="34"/>
        <v>0</v>
      </c>
      <c r="BP7" s="136" t="s">
        <v>244</v>
      </c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123"/>
      <c r="CB7" s="51"/>
      <c r="CC7" s="51"/>
      <c r="CD7" s="122"/>
      <c r="CE7" s="122"/>
      <c r="CF7" s="122"/>
      <c r="CG7" s="122"/>
      <c r="CH7" s="122"/>
      <c r="CI7" s="122">
        <f t="shared" si="35"/>
        <v>0</v>
      </c>
      <c r="CJ7" s="136" t="s">
        <v>243</v>
      </c>
      <c r="CK7" s="51" t="s">
        <v>244</v>
      </c>
      <c r="CL7" s="51"/>
      <c r="CM7" s="51"/>
      <c r="CN7" s="51"/>
      <c r="CO7" s="51"/>
      <c r="CP7" s="51"/>
      <c r="CQ7" s="121">
        <f t="shared" si="36"/>
        <v>0</v>
      </c>
      <c r="CR7" s="51"/>
      <c r="CS7" s="51" t="s">
        <v>244</v>
      </c>
      <c r="CT7" s="51"/>
      <c r="CU7" s="123"/>
      <c r="CV7" s="51"/>
      <c r="CW7" s="51"/>
      <c r="CX7" s="122"/>
      <c r="CY7" s="122"/>
      <c r="CZ7" s="122"/>
      <c r="DA7" s="122"/>
      <c r="DB7" s="122"/>
      <c r="DC7" s="122">
        <f t="shared" si="37"/>
        <v>0</v>
      </c>
      <c r="DD7" s="136" t="s">
        <v>243</v>
      </c>
      <c r="DE7" s="51" t="s">
        <v>244</v>
      </c>
      <c r="DF7" s="51"/>
      <c r="DG7" s="51"/>
      <c r="DH7" s="51"/>
      <c r="DI7" s="51"/>
      <c r="DJ7" s="51"/>
      <c r="DK7" s="121">
        <f t="shared" si="5"/>
        <v>0</v>
      </c>
      <c r="DL7" s="51"/>
      <c r="DM7" s="51"/>
      <c r="DN7" s="51"/>
      <c r="DO7" s="123"/>
      <c r="DP7" s="51"/>
      <c r="DQ7" s="51"/>
      <c r="DR7" s="122"/>
      <c r="DS7" s="122"/>
      <c r="DT7" s="122"/>
      <c r="DU7" s="122"/>
      <c r="DV7" s="122"/>
      <c r="DW7" s="122">
        <f t="shared" si="38"/>
        <v>0</v>
      </c>
      <c r="DX7" s="136" t="s">
        <v>243</v>
      </c>
      <c r="DY7" s="51" t="s">
        <v>244</v>
      </c>
      <c r="DZ7" s="51"/>
      <c r="EA7" s="51"/>
      <c r="EB7" s="51"/>
      <c r="EC7" s="51"/>
      <c r="ED7" s="51"/>
      <c r="EE7" s="121">
        <f t="shared" si="6"/>
        <v>0</v>
      </c>
      <c r="EF7" s="51"/>
      <c r="EG7" s="51" t="s">
        <v>244</v>
      </c>
      <c r="EH7" s="51"/>
      <c r="EI7" s="123"/>
      <c r="EJ7" s="51"/>
      <c r="EK7" s="51"/>
      <c r="EL7" s="122"/>
      <c r="EM7" s="122"/>
      <c r="EN7" s="122"/>
      <c r="EO7" s="122"/>
      <c r="EP7" s="122"/>
      <c r="EQ7" s="122">
        <f t="shared" si="39"/>
        <v>0</v>
      </c>
      <c r="ER7" s="136" t="s">
        <v>243</v>
      </c>
      <c r="ES7" s="51" t="s">
        <v>243</v>
      </c>
      <c r="ET7" s="51">
        <v>43</v>
      </c>
      <c r="EU7" s="51">
        <v>25</v>
      </c>
      <c r="EV7" s="51" t="s">
        <v>244</v>
      </c>
      <c r="EW7" s="51">
        <v>8</v>
      </c>
      <c r="EX7" s="51">
        <v>0</v>
      </c>
      <c r="EY7" s="121">
        <f t="shared" si="7"/>
        <v>172</v>
      </c>
      <c r="EZ7" s="51"/>
      <c r="FA7" s="51" t="s">
        <v>243</v>
      </c>
      <c r="FB7" s="51">
        <v>4</v>
      </c>
      <c r="FC7" s="123"/>
      <c r="FD7" s="51">
        <v>20</v>
      </c>
      <c r="FE7" s="51">
        <v>2</v>
      </c>
      <c r="FF7" s="122"/>
      <c r="FG7" s="122"/>
      <c r="FH7" s="122"/>
      <c r="FI7" s="122"/>
      <c r="FJ7" s="122"/>
      <c r="FK7" s="122">
        <f t="shared" si="8"/>
        <v>5</v>
      </c>
      <c r="FL7" s="136" t="s">
        <v>243</v>
      </c>
      <c r="FM7" s="51" t="s">
        <v>243</v>
      </c>
      <c r="FN7" s="51">
        <v>2</v>
      </c>
      <c r="FO7" s="51">
        <v>5</v>
      </c>
      <c r="FP7" s="51" t="s">
        <v>244</v>
      </c>
      <c r="FQ7" s="51">
        <v>0</v>
      </c>
      <c r="FR7" s="51">
        <v>0</v>
      </c>
      <c r="FS7" s="121">
        <f t="shared" si="9"/>
        <v>40</v>
      </c>
      <c r="FT7" s="51"/>
      <c r="FU7" s="51" t="s">
        <v>244</v>
      </c>
      <c r="FV7" s="51"/>
      <c r="FW7" s="123"/>
      <c r="FX7" s="51"/>
      <c r="FY7" s="51"/>
      <c r="FZ7" s="122"/>
      <c r="GA7" s="122"/>
      <c r="GB7" s="122"/>
      <c r="GC7" s="122"/>
      <c r="GD7" s="122"/>
      <c r="GE7" s="122">
        <f t="shared" si="40"/>
        <v>0</v>
      </c>
      <c r="GF7" s="136" t="s">
        <v>243</v>
      </c>
      <c r="GG7" s="51" t="s">
        <v>244</v>
      </c>
      <c r="GH7" s="51"/>
      <c r="GI7" s="51"/>
      <c r="GJ7" s="51"/>
      <c r="GK7" s="51"/>
      <c r="GL7" s="51"/>
      <c r="GM7" s="121">
        <f t="shared" si="10"/>
        <v>0</v>
      </c>
      <c r="GN7" s="51"/>
      <c r="GO7" s="51" t="s">
        <v>243</v>
      </c>
      <c r="GP7" s="51">
        <v>2</v>
      </c>
      <c r="GQ7" s="123"/>
      <c r="GR7" s="51">
        <v>15</v>
      </c>
      <c r="GS7" s="51">
        <v>1</v>
      </c>
      <c r="GT7" s="122"/>
      <c r="GU7" s="122"/>
      <c r="GV7" s="122"/>
      <c r="GW7" s="122"/>
      <c r="GX7" s="122"/>
      <c r="GY7" s="122">
        <f t="shared" si="11"/>
        <v>7.5</v>
      </c>
      <c r="GZ7" s="136" t="s">
        <v>243</v>
      </c>
      <c r="HA7" s="51" t="s">
        <v>244</v>
      </c>
      <c r="HB7" s="51"/>
      <c r="HC7" s="51"/>
      <c r="HD7" s="51"/>
      <c r="HE7" s="51"/>
      <c r="HF7" s="51"/>
      <c r="HG7" s="121">
        <f t="shared" si="12"/>
        <v>0</v>
      </c>
      <c r="HH7" s="51"/>
      <c r="HI7" s="51" t="s">
        <v>243</v>
      </c>
      <c r="HJ7" s="51">
        <v>4</v>
      </c>
      <c r="HK7" s="123"/>
      <c r="HL7" s="51">
        <v>32</v>
      </c>
      <c r="HM7" s="51">
        <v>1</v>
      </c>
      <c r="HN7" s="122"/>
      <c r="HO7" s="122"/>
      <c r="HP7" s="122"/>
      <c r="HQ7" s="122"/>
      <c r="HR7" s="122"/>
      <c r="HS7" s="121">
        <f t="shared" si="13"/>
        <v>8</v>
      </c>
      <c r="HT7" s="136" t="s">
        <v>243</v>
      </c>
      <c r="HU7" s="51" t="s">
        <v>243</v>
      </c>
      <c r="HV7" s="51">
        <v>1</v>
      </c>
      <c r="HW7" s="51">
        <v>2</v>
      </c>
      <c r="HX7" s="51" t="s">
        <v>244</v>
      </c>
      <c r="HY7" s="51">
        <v>0</v>
      </c>
      <c r="HZ7" s="51">
        <v>0</v>
      </c>
      <c r="IA7" s="51"/>
      <c r="IB7" s="51"/>
      <c r="IC7" s="51" t="s">
        <v>243</v>
      </c>
      <c r="ID7" s="51">
        <v>3</v>
      </c>
      <c r="IE7" s="123"/>
      <c r="IF7" s="51">
        <v>27</v>
      </c>
      <c r="IG7" s="51">
        <v>1</v>
      </c>
      <c r="IH7" s="122"/>
      <c r="II7" s="122"/>
      <c r="IJ7" s="122"/>
      <c r="IK7" s="122"/>
      <c r="IL7" s="122"/>
      <c r="IM7" s="122">
        <f t="shared" si="14"/>
        <v>9</v>
      </c>
      <c r="IN7" s="136" t="s">
        <v>243</v>
      </c>
      <c r="IO7" s="51" t="s">
        <v>244</v>
      </c>
      <c r="IP7" s="51"/>
      <c r="IQ7" s="51"/>
      <c r="IR7" s="51"/>
      <c r="IS7" s="51"/>
      <c r="IT7" s="51"/>
      <c r="IU7" s="121">
        <f t="shared" si="41"/>
        <v>0</v>
      </c>
      <c r="IV7" s="51"/>
      <c r="IW7" s="51" t="s">
        <v>243</v>
      </c>
      <c r="IX7" s="122">
        <v>1</v>
      </c>
      <c r="IY7" s="123">
        <v>0</v>
      </c>
      <c r="IZ7" s="122">
        <v>11</v>
      </c>
      <c r="JA7" s="122">
        <v>0</v>
      </c>
      <c r="JB7" s="122"/>
      <c r="JC7" s="122"/>
      <c r="JD7" s="122"/>
      <c r="JE7" s="122"/>
      <c r="JF7" s="122"/>
      <c r="JG7" s="121">
        <f t="shared" si="15"/>
        <v>11</v>
      </c>
      <c r="JH7" s="136" t="s">
        <v>243</v>
      </c>
      <c r="JI7" s="51" t="s">
        <v>244</v>
      </c>
      <c r="JJ7" s="51"/>
      <c r="JK7" s="51"/>
      <c r="JL7" s="51"/>
      <c r="JM7" s="51"/>
      <c r="JN7" s="51"/>
      <c r="JO7" s="121"/>
      <c r="JP7" s="51"/>
      <c r="JQ7" s="51" t="s">
        <v>243</v>
      </c>
      <c r="JR7" s="51">
        <v>1</v>
      </c>
      <c r="JS7" s="123"/>
      <c r="JT7" s="51">
        <v>16</v>
      </c>
      <c r="JU7" s="51">
        <v>0</v>
      </c>
      <c r="JV7" s="122"/>
      <c r="JW7" s="122"/>
      <c r="JX7" s="122"/>
      <c r="JY7" s="122"/>
      <c r="JZ7" s="122"/>
      <c r="KA7" s="121">
        <f t="shared" si="16"/>
        <v>16</v>
      </c>
      <c r="KB7" s="136" t="s">
        <v>244</v>
      </c>
      <c r="KC7" s="51"/>
      <c r="KD7" s="51"/>
      <c r="KE7" s="51"/>
      <c r="KF7" s="51"/>
      <c r="KG7" s="51"/>
      <c r="KH7" s="51"/>
      <c r="KI7" s="51"/>
      <c r="KJ7" s="51"/>
      <c r="KK7" s="123"/>
      <c r="KL7" s="51"/>
      <c r="KM7" s="51"/>
      <c r="KN7" s="122"/>
      <c r="KO7" s="122"/>
      <c r="KP7" s="122"/>
      <c r="KQ7" s="122"/>
      <c r="KR7" s="122"/>
      <c r="KS7" s="122">
        <f t="shared" si="17"/>
        <v>0</v>
      </c>
      <c r="KT7" s="136" t="s">
        <v>243</v>
      </c>
      <c r="KU7" s="51" t="s">
        <v>244</v>
      </c>
      <c r="KV7" s="51"/>
      <c r="KW7" s="51"/>
      <c r="KX7" s="51"/>
      <c r="KY7" s="51"/>
      <c r="KZ7" s="51"/>
      <c r="LA7" s="121">
        <f t="shared" si="18"/>
        <v>0</v>
      </c>
      <c r="LB7" s="51"/>
      <c r="LC7" s="51" t="s">
        <v>243</v>
      </c>
      <c r="LD7" s="51">
        <v>2</v>
      </c>
      <c r="LE7" s="51"/>
      <c r="LF7" s="51">
        <v>33</v>
      </c>
      <c r="LG7" s="51">
        <v>0</v>
      </c>
      <c r="LH7" s="122"/>
      <c r="LI7" s="122"/>
      <c r="LJ7" s="122"/>
      <c r="LK7" s="122"/>
      <c r="LL7" s="122"/>
      <c r="LM7" s="121">
        <f t="shared" si="19"/>
        <v>16.5</v>
      </c>
      <c r="LN7" s="136" t="s">
        <v>244</v>
      </c>
      <c r="LO7" s="51"/>
      <c r="LP7" s="51"/>
      <c r="LQ7" s="51"/>
      <c r="LR7" s="51"/>
      <c r="LS7" s="51"/>
      <c r="LT7" s="51"/>
      <c r="LU7" s="121">
        <f t="shared" si="20"/>
        <v>0</v>
      </c>
      <c r="LV7" s="51"/>
      <c r="LW7" s="51"/>
      <c r="LX7" s="51"/>
      <c r="LY7" s="51"/>
      <c r="LZ7" s="51"/>
      <c r="MA7" s="51"/>
      <c r="MB7" s="122"/>
      <c r="MC7" s="122"/>
      <c r="MD7" s="122"/>
      <c r="ME7" s="122"/>
      <c r="MF7" s="122"/>
      <c r="MG7" s="122">
        <f t="shared" si="21"/>
        <v>0</v>
      </c>
      <c r="MH7" s="136" t="s">
        <v>244</v>
      </c>
      <c r="MI7" s="51"/>
      <c r="MJ7" s="51"/>
      <c r="MK7" s="51"/>
      <c r="ML7" s="51"/>
      <c r="MM7" s="51"/>
      <c r="MN7" s="51"/>
      <c r="MO7" s="121">
        <f t="shared" si="22"/>
        <v>0</v>
      </c>
      <c r="MP7" s="51"/>
      <c r="MQ7" s="51"/>
      <c r="MR7" s="51"/>
      <c r="MS7" s="51"/>
      <c r="MT7" s="51"/>
      <c r="MU7" s="51"/>
      <c r="MV7" s="122"/>
      <c r="MW7" s="122"/>
      <c r="MX7" s="122"/>
      <c r="MY7" s="122"/>
      <c r="MZ7" s="122"/>
      <c r="NA7" s="122">
        <f t="shared" si="42"/>
        <v>0</v>
      </c>
      <c r="NB7" s="138" t="s">
        <v>244</v>
      </c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122"/>
      <c r="NQ7" s="122"/>
      <c r="NR7" s="122"/>
      <c r="NS7" s="122"/>
      <c r="NT7" s="122"/>
      <c r="NU7" s="122">
        <f t="shared" si="43"/>
        <v>0</v>
      </c>
      <c r="NV7" s="138" t="s">
        <v>244</v>
      </c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122"/>
      <c r="OK7" s="122"/>
      <c r="OL7" s="122"/>
      <c r="OM7" s="122"/>
      <c r="ON7" s="122"/>
      <c r="OO7" s="121">
        <f t="shared" si="44"/>
        <v>0</v>
      </c>
      <c r="OP7" s="138" t="s">
        <v>244</v>
      </c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122"/>
      <c r="PE7" s="122"/>
      <c r="PF7" s="122"/>
      <c r="PG7" s="122"/>
      <c r="PH7" s="122"/>
      <c r="PI7" s="121">
        <f t="shared" si="45"/>
        <v>0</v>
      </c>
      <c r="PJ7" s="138" t="s">
        <v>244</v>
      </c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122"/>
      <c r="PY7" s="122"/>
      <c r="PZ7" s="122"/>
      <c r="QA7" s="122"/>
      <c r="QB7" s="122"/>
      <c r="QC7" s="121">
        <f t="shared" si="46"/>
        <v>0</v>
      </c>
      <c r="QD7" s="138" t="s">
        <v>244</v>
      </c>
      <c r="QE7" s="51"/>
      <c r="QF7" s="51"/>
      <c r="QG7" s="51"/>
      <c r="QH7" s="51"/>
      <c r="QI7" s="51"/>
      <c r="QJ7" s="51"/>
      <c r="QK7" s="121">
        <f t="shared" si="23"/>
        <v>0</v>
      </c>
      <c r="QL7" s="51"/>
      <c r="QM7" s="51"/>
      <c r="QN7" s="51"/>
      <c r="QO7" s="51"/>
      <c r="QP7" s="51"/>
      <c r="QQ7" s="51"/>
      <c r="QR7" s="122"/>
      <c r="QS7" s="122"/>
      <c r="QT7" s="122"/>
      <c r="QU7" s="122"/>
      <c r="QV7" s="122"/>
      <c r="QW7" s="121">
        <f t="shared" si="47"/>
        <v>0</v>
      </c>
      <c r="QX7" s="138" t="s">
        <v>244</v>
      </c>
      <c r="QY7" s="51"/>
      <c r="QZ7" s="51"/>
      <c r="RA7" s="51"/>
      <c r="RB7" s="51"/>
      <c r="RC7" s="51"/>
      <c r="RD7" s="51"/>
      <c r="RE7" s="121">
        <f t="shared" si="48"/>
        <v>0</v>
      </c>
      <c r="RF7" s="51"/>
      <c r="RG7" s="51"/>
      <c r="RH7" s="51"/>
      <c r="RI7" s="51"/>
      <c r="RJ7" s="51"/>
      <c r="RK7" s="51"/>
      <c r="RL7" s="122"/>
      <c r="RM7" s="122"/>
      <c r="RN7" s="122"/>
      <c r="RO7" s="122"/>
      <c r="RP7" s="122"/>
      <c r="RQ7" s="121">
        <f t="shared" si="49"/>
        <v>0</v>
      </c>
      <c r="RR7" s="136"/>
      <c r="RS7" s="51"/>
      <c r="RT7" s="51"/>
      <c r="RU7" s="51"/>
      <c r="RV7" s="51"/>
      <c r="RW7" s="51"/>
      <c r="RX7" s="51"/>
      <c r="RY7" s="121">
        <f t="shared" si="24"/>
        <v>0</v>
      </c>
      <c r="RZ7" s="51"/>
      <c r="SA7" s="51"/>
      <c r="SB7" s="51"/>
      <c r="SC7" s="51"/>
      <c r="SD7" s="51"/>
      <c r="SE7" s="51"/>
      <c r="SF7" s="122"/>
      <c r="SG7" s="122"/>
      <c r="SH7" s="122"/>
      <c r="SI7" s="122"/>
      <c r="SJ7" s="122"/>
      <c r="SK7" s="121">
        <f t="shared" si="50"/>
        <v>0</v>
      </c>
      <c r="SL7" s="136"/>
      <c r="SM7" s="51"/>
      <c r="SN7" s="51"/>
      <c r="SO7" s="51"/>
      <c r="SP7" s="51"/>
      <c r="SQ7" s="51"/>
      <c r="SR7" s="51"/>
      <c r="SS7" s="121">
        <f t="shared" si="51"/>
        <v>0</v>
      </c>
      <c r="ST7" s="51"/>
      <c r="SU7" s="51"/>
      <c r="SV7" s="51"/>
      <c r="SW7" s="51"/>
      <c r="SX7" s="51"/>
      <c r="SY7" s="51"/>
      <c r="SZ7" s="122"/>
      <c r="TA7" s="122"/>
      <c r="TB7" s="122"/>
      <c r="TC7" s="122"/>
      <c r="TD7" s="122"/>
      <c r="TE7" s="121">
        <f t="shared" si="52"/>
        <v>0</v>
      </c>
      <c r="TF7" s="136"/>
      <c r="TG7" s="51"/>
      <c r="TH7" s="51"/>
      <c r="TI7" s="51"/>
      <c r="TJ7" s="51"/>
      <c r="TK7" s="51"/>
      <c r="TL7" s="51"/>
      <c r="TM7" s="121">
        <f t="shared" si="53"/>
        <v>0</v>
      </c>
      <c r="TN7" s="51"/>
      <c r="TO7" s="51"/>
      <c r="TP7" s="51"/>
      <c r="TQ7" s="51"/>
      <c r="TR7" s="51"/>
      <c r="TS7" s="51"/>
      <c r="TT7" s="122"/>
      <c r="TU7" s="122"/>
      <c r="TV7" s="122"/>
      <c r="TW7" s="122"/>
      <c r="TX7" s="122"/>
      <c r="TY7" s="121">
        <f t="shared" si="54"/>
        <v>0</v>
      </c>
      <c r="TZ7" s="136"/>
      <c r="UA7" s="51"/>
      <c r="UB7" s="51"/>
      <c r="UC7" s="51"/>
      <c r="UD7" s="51"/>
      <c r="UE7" s="51"/>
      <c r="UF7" s="51"/>
      <c r="UG7" s="121">
        <f t="shared" si="55"/>
        <v>0</v>
      </c>
      <c r="UH7" s="51"/>
      <c r="UI7" s="51"/>
      <c r="UJ7" s="51"/>
      <c r="UK7" s="51"/>
      <c r="UL7" s="51"/>
      <c r="UM7" s="51"/>
      <c r="UN7" s="122"/>
      <c r="UO7" s="122"/>
      <c r="UP7" s="122"/>
      <c r="UQ7" s="122"/>
      <c r="UR7" s="122"/>
      <c r="US7" s="121">
        <f t="shared" si="56"/>
        <v>0</v>
      </c>
      <c r="UT7" s="136"/>
      <c r="UU7" s="51"/>
      <c r="UV7" s="51"/>
      <c r="UW7" s="51"/>
      <c r="UX7" s="51"/>
      <c r="UY7" s="51"/>
      <c r="UZ7" s="51"/>
      <c r="VA7" s="121">
        <f t="shared" si="25"/>
        <v>0</v>
      </c>
      <c r="VB7" s="51"/>
      <c r="VC7" s="51"/>
      <c r="VD7" s="51"/>
      <c r="VE7" s="51"/>
      <c r="VF7" s="51"/>
      <c r="VG7" s="51"/>
      <c r="VH7" s="122"/>
      <c r="VI7" s="122"/>
      <c r="VJ7" s="122"/>
      <c r="VK7" s="122"/>
      <c r="VL7" s="122"/>
      <c r="VM7" s="121">
        <f t="shared" si="26"/>
        <v>0</v>
      </c>
      <c r="VN7" s="136"/>
      <c r="VO7" s="51"/>
      <c r="VP7" s="51"/>
      <c r="VQ7" s="51"/>
      <c r="VR7" s="51"/>
      <c r="VS7" s="51"/>
      <c r="VT7" s="51"/>
      <c r="VU7" s="121">
        <f t="shared" si="57"/>
        <v>0</v>
      </c>
      <c r="VV7" s="51"/>
      <c r="VW7" s="51"/>
      <c r="VX7" s="51"/>
      <c r="VY7" s="51"/>
      <c r="VZ7" s="51"/>
      <c r="WA7" s="51"/>
      <c r="WB7" s="122"/>
      <c r="WC7" s="122"/>
      <c r="WD7" s="122"/>
      <c r="WE7" s="122"/>
      <c r="WF7" s="122"/>
      <c r="WG7" s="121">
        <f t="shared" si="58"/>
        <v>0</v>
      </c>
      <c r="WH7" s="136"/>
      <c r="WI7" s="51"/>
      <c r="WJ7" s="51"/>
      <c r="WK7" s="51"/>
      <c r="WL7" s="51"/>
      <c r="WM7" s="51"/>
      <c r="WN7" s="51"/>
      <c r="WO7" s="121">
        <f t="shared" si="27"/>
        <v>0</v>
      </c>
      <c r="WP7" s="51"/>
      <c r="WQ7" s="51"/>
      <c r="WR7" s="51"/>
      <c r="WS7" s="51"/>
      <c r="WT7" s="51"/>
      <c r="WU7" s="51"/>
      <c r="WV7" s="122"/>
      <c r="WW7" s="122"/>
      <c r="WX7" s="122"/>
      <c r="WY7" s="122"/>
      <c r="WZ7" s="122"/>
      <c r="XA7" s="121">
        <f t="shared" si="59"/>
        <v>0</v>
      </c>
      <c r="XB7" s="136"/>
      <c r="XC7" s="51"/>
      <c r="XD7" s="51"/>
      <c r="XE7" s="51"/>
      <c r="XF7" s="51"/>
      <c r="XG7" s="51"/>
      <c r="XH7" s="51"/>
      <c r="XI7" s="121">
        <f t="shared" si="28"/>
        <v>0</v>
      </c>
      <c r="XJ7" s="51"/>
      <c r="XK7" s="51"/>
      <c r="XL7" s="51"/>
      <c r="XM7" s="51"/>
      <c r="XN7" s="51"/>
      <c r="XO7" s="51"/>
      <c r="XP7" s="122"/>
      <c r="XQ7" s="122"/>
      <c r="XR7" s="122"/>
      <c r="XS7" s="122"/>
      <c r="XT7" s="122"/>
      <c r="XU7" s="121">
        <f t="shared" si="29"/>
        <v>0</v>
      </c>
      <c r="XV7" s="136"/>
      <c r="XW7" s="51"/>
      <c r="XX7" s="51"/>
      <c r="XY7" s="51"/>
      <c r="XZ7" s="51"/>
      <c r="YA7" s="51"/>
      <c r="YB7" s="51"/>
      <c r="YC7" s="121">
        <f t="shared" si="60"/>
        <v>0</v>
      </c>
      <c r="YD7" s="51"/>
      <c r="YE7" s="51"/>
      <c r="YF7" s="51"/>
      <c r="YG7" s="51"/>
      <c r="YH7" s="51"/>
      <c r="YI7" s="51"/>
      <c r="YJ7" s="122"/>
      <c r="YK7" s="122"/>
      <c r="YL7" s="122"/>
      <c r="YM7" s="122"/>
      <c r="YN7" s="122"/>
      <c r="YO7" s="121">
        <f t="shared" si="61"/>
        <v>0</v>
      </c>
      <c r="YP7" s="136"/>
      <c r="YQ7" s="51"/>
      <c r="YR7" s="51"/>
      <c r="YS7" s="51"/>
      <c r="YT7" s="51"/>
      <c r="YU7" s="51"/>
      <c r="YV7" s="51"/>
      <c r="YW7" s="121">
        <f t="shared" si="62"/>
        <v>0</v>
      </c>
      <c r="YX7" s="51"/>
      <c r="YY7" s="51"/>
      <c r="YZ7" s="51"/>
      <c r="ZA7" s="51"/>
      <c r="ZB7" s="51"/>
      <c r="ZC7" s="51"/>
      <c r="ZD7" s="122"/>
      <c r="ZE7" s="122"/>
      <c r="ZF7" s="122"/>
      <c r="ZG7" s="122"/>
      <c r="ZH7" s="122"/>
      <c r="ZI7" s="121">
        <f t="shared" si="63"/>
        <v>0</v>
      </c>
      <c r="ZJ7" s="136"/>
      <c r="ZK7" s="51"/>
      <c r="ZL7" s="51"/>
      <c r="ZM7" s="51"/>
      <c r="ZN7" s="51"/>
      <c r="ZO7" s="51"/>
      <c r="ZP7" s="51"/>
      <c r="ZQ7" s="121">
        <f t="shared" si="64"/>
        <v>0</v>
      </c>
      <c r="ZR7" s="51"/>
      <c r="ZS7" s="51"/>
      <c r="ZT7" s="51"/>
      <c r="ZU7" s="51"/>
      <c r="ZV7" s="51"/>
      <c r="ZW7" s="51"/>
      <c r="ZX7" s="122"/>
      <c r="ZY7" s="122"/>
      <c r="ZZ7" s="122"/>
      <c r="AAA7" s="122"/>
      <c r="AAB7" s="122"/>
      <c r="AAC7" s="121">
        <f t="shared" si="65"/>
        <v>0</v>
      </c>
      <c r="AAD7" s="136"/>
      <c r="AAE7" s="51"/>
      <c r="AAF7" s="51"/>
      <c r="AAG7" s="51"/>
      <c r="AAH7" s="51"/>
      <c r="AAI7" s="51"/>
      <c r="AAJ7" s="51"/>
      <c r="AAK7" s="121">
        <f t="shared" si="66"/>
        <v>0</v>
      </c>
      <c r="AAL7" s="51"/>
      <c r="AAM7" s="51"/>
      <c r="AAN7" s="51"/>
      <c r="AAO7" s="51"/>
      <c r="AAP7" s="51"/>
      <c r="AAQ7" s="51"/>
      <c r="AAR7" s="122"/>
      <c r="AAS7" s="122"/>
      <c r="AAT7" s="122"/>
      <c r="AAU7" s="122"/>
      <c r="AAV7" s="122"/>
      <c r="AAW7" s="121">
        <f t="shared" si="67"/>
        <v>0</v>
      </c>
      <c r="AAX7" s="136"/>
      <c r="AAY7" s="51"/>
      <c r="AAZ7" s="51"/>
      <c r="ABA7" s="51"/>
      <c r="ABB7" s="51"/>
      <c r="ABC7" s="51"/>
      <c r="ABD7" s="51"/>
      <c r="ABE7" s="121">
        <f t="shared" si="68"/>
        <v>0</v>
      </c>
      <c r="ABF7" s="51"/>
      <c r="ABG7" s="51"/>
      <c r="ABH7" s="51"/>
      <c r="ABI7" s="51"/>
      <c r="ABJ7" s="51"/>
      <c r="ABK7" s="51"/>
      <c r="ABL7" s="122"/>
      <c r="ABM7" s="122"/>
      <c r="ABN7" s="122"/>
      <c r="ABO7" s="122"/>
      <c r="ABP7" s="122"/>
      <c r="ABQ7" s="121">
        <f t="shared" si="69"/>
        <v>0</v>
      </c>
      <c r="ABS7">
        <f t="shared" si="70"/>
        <v>178</v>
      </c>
      <c r="ABT7">
        <f t="shared" si="30"/>
        <v>0</v>
      </c>
      <c r="ABU7">
        <f t="shared" si="31"/>
        <v>178</v>
      </c>
      <c r="ABV7">
        <f t="shared" si="32"/>
        <v>-178</v>
      </c>
      <c r="ACQ7" s="91"/>
    </row>
    <row r="8" spans="1:773" ht="12.75" x14ac:dyDescent="0.2">
      <c r="A8" s="49">
        <v>4</v>
      </c>
      <c r="B8" s="116">
        <v>44219</v>
      </c>
      <c r="C8" s="116" t="str">
        <f t="shared" si="0"/>
        <v>Saturday</v>
      </c>
      <c r="D8" s="49" t="s">
        <v>240</v>
      </c>
      <c r="E8" s="11" t="s">
        <v>248</v>
      </c>
      <c r="F8" s="24"/>
      <c r="G8" s="24" t="s">
        <v>249</v>
      </c>
      <c r="H8" s="136" t="s">
        <v>243</v>
      </c>
      <c r="I8" s="24" t="s">
        <v>243</v>
      </c>
      <c r="J8" s="51">
        <v>0</v>
      </c>
      <c r="K8" s="51">
        <v>1</v>
      </c>
      <c r="L8" s="51" t="s">
        <v>244</v>
      </c>
      <c r="M8" s="51">
        <v>0</v>
      </c>
      <c r="N8" s="51">
        <v>0</v>
      </c>
      <c r="O8" s="121">
        <f t="shared" si="1"/>
        <v>0</v>
      </c>
      <c r="P8" s="51"/>
      <c r="Q8" s="51" t="s">
        <v>244</v>
      </c>
      <c r="R8" s="51"/>
      <c r="S8" s="123"/>
      <c r="T8" s="51"/>
      <c r="U8" s="51"/>
      <c r="V8" s="122"/>
      <c r="W8" s="122"/>
      <c r="X8" s="122"/>
      <c r="Y8" s="122"/>
      <c r="Z8" s="122"/>
      <c r="AA8" s="122">
        <f t="shared" si="33"/>
        <v>0</v>
      </c>
      <c r="AB8" s="136" t="s">
        <v>243</v>
      </c>
      <c r="AC8" s="51" t="s">
        <v>243</v>
      </c>
      <c r="AD8" s="51">
        <v>19</v>
      </c>
      <c r="AE8" s="51">
        <v>9</v>
      </c>
      <c r="AF8" s="51" t="s">
        <v>244</v>
      </c>
      <c r="AG8" s="51">
        <v>4</v>
      </c>
      <c r="AH8" s="51">
        <v>0</v>
      </c>
      <c r="AI8" s="121">
        <f t="shared" si="2"/>
        <v>211.11111111111111</v>
      </c>
      <c r="AJ8" s="51"/>
      <c r="AK8" s="51" t="s">
        <v>243</v>
      </c>
      <c r="AL8" s="51">
        <v>3</v>
      </c>
      <c r="AM8" s="123"/>
      <c r="AN8" s="51">
        <v>35</v>
      </c>
      <c r="AO8" s="51">
        <v>1</v>
      </c>
      <c r="AP8" s="122"/>
      <c r="AQ8" s="122"/>
      <c r="AR8" s="122"/>
      <c r="AS8" s="122"/>
      <c r="AT8" s="122"/>
      <c r="AU8" s="121">
        <f t="shared" si="3"/>
        <v>11.666666666666666</v>
      </c>
      <c r="AV8" s="136" t="s">
        <v>243</v>
      </c>
      <c r="AW8" s="51" t="s">
        <v>243</v>
      </c>
      <c r="AX8" s="51">
        <v>22</v>
      </c>
      <c r="AY8" s="51">
        <v>15</v>
      </c>
      <c r="AZ8" s="51" t="s">
        <v>244</v>
      </c>
      <c r="BA8" s="51">
        <v>2</v>
      </c>
      <c r="BB8" s="51">
        <v>0</v>
      </c>
      <c r="BC8" s="121">
        <f t="shared" si="4"/>
        <v>146.66666666666666</v>
      </c>
      <c r="BD8" s="51"/>
      <c r="BE8" s="51" t="s">
        <v>244</v>
      </c>
      <c r="BF8" s="51"/>
      <c r="BG8" s="123"/>
      <c r="BH8" s="51"/>
      <c r="BI8" s="51"/>
      <c r="BJ8" s="122"/>
      <c r="BK8" s="122"/>
      <c r="BL8" s="122"/>
      <c r="BM8" s="122"/>
      <c r="BN8" s="122"/>
      <c r="BO8" s="122">
        <f t="shared" si="34"/>
        <v>0</v>
      </c>
      <c r="BP8" s="136" t="s">
        <v>244</v>
      </c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123"/>
      <c r="CB8" s="51"/>
      <c r="CC8" s="51"/>
      <c r="CD8" s="122"/>
      <c r="CE8" s="122"/>
      <c r="CF8" s="122"/>
      <c r="CG8" s="122"/>
      <c r="CH8" s="122"/>
      <c r="CI8" s="122">
        <f t="shared" si="35"/>
        <v>0</v>
      </c>
      <c r="CJ8" s="136" t="s">
        <v>244</v>
      </c>
      <c r="CK8" s="51"/>
      <c r="CL8" s="51"/>
      <c r="CM8" s="51"/>
      <c r="CN8" s="51"/>
      <c r="CO8" s="51"/>
      <c r="CP8" s="51"/>
      <c r="CQ8" s="121">
        <f t="shared" si="36"/>
        <v>0</v>
      </c>
      <c r="CR8" s="51"/>
      <c r="CS8" s="51"/>
      <c r="CT8" s="51"/>
      <c r="CU8" s="123"/>
      <c r="CV8" s="51"/>
      <c r="CW8" s="51"/>
      <c r="CX8" s="122"/>
      <c r="CY8" s="122"/>
      <c r="CZ8" s="122"/>
      <c r="DA8" s="122"/>
      <c r="DB8" s="122"/>
      <c r="DC8" s="122">
        <f t="shared" si="37"/>
        <v>0</v>
      </c>
      <c r="DD8" s="136" t="s">
        <v>243</v>
      </c>
      <c r="DE8" s="51" t="s">
        <v>243</v>
      </c>
      <c r="DF8" s="51">
        <v>22</v>
      </c>
      <c r="DG8" s="51">
        <v>12</v>
      </c>
      <c r="DH8" s="51" t="s">
        <v>244</v>
      </c>
      <c r="DI8" s="51">
        <v>3</v>
      </c>
      <c r="DJ8" s="51">
        <v>0</v>
      </c>
      <c r="DK8" s="121">
        <f t="shared" si="5"/>
        <v>183.33333333333331</v>
      </c>
      <c r="DL8" s="51"/>
      <c r="DM8" s="51" t="s">
        <v>244</v>
      </c>
      <c r="DN8" s="51"/>
      <c r="DO8" s="123"/>
      <c r="DP8" s="51"/>
      <c r="DQ8" s="51"/>
      <c r="DR8" s="122"/>
      <c r="DS8" s="122"/>
      <c r="DT8" s="122"/>
      <c r="DU8" s="122"/>
      <c r="DV8" s="122"/>
      <c r="DW8" s="122">
        <f t="shared" si="38"/>
        <v>0</v>
      </c>
      <c r="DX8" s="136" t="s">
        <v>243</v>
      </c>
      <c r="DY8" s="51" t="s">
        <v>243</v>
      </c>
      <c r="DZ8" s="51">
        <v>42</v>
      </c>
      <c r="EA8" s="51">
        <v>37</v>
      </c>
      <c r="EB8" s="51" t="s">
        <v>244</v>
      </c>
      <c r="EC8" s="51">
        <v>2</v>
      </c>
      <c r="ED8" s="51">
        <v>0</v>
      </c>
      <c r="EE8" s="121">
        <f t="shared" si="6"/>
        <v>113.51351351351352</v>
      </c>
      <c r="EF8" s="51"/>
      <c r="EG8" s="51" t="s">
        <v>244</v>
      </c>
      <c r="EH8" s="51"/>
      <c r="EI8" s="123"/>
      <c r="EJ8" s="51"/>
      <c r="EK8" s="51"/>
      <c r="EL8" s="122"/>
      <c r="EM8" s="122"/>
      <c r="EN8" s="122"/>
      <c r="EO8" s="122"/>
      <c r="EP8" s="122"/>
      <c r="EQ8" s="122">
        <f t="shared" si="39"/>
        <v>0</v>
      </c>
      <c r="ER8" s="136" t="s">
        <v>243</v>
      </c>
      <c r="ES8" s="51" t="s">
        <v>243</v>
      </c>
      <c r="ET8" s="51">
        <v>9</v>
      </c>
      <c r="EU8" s="51">
        <v>10</v>
      </c>
      <c r="EV8" s="51" t="s">
        <v>244</v>
      </c>
      <c r="EW8" s="51">
        <v>0</v>
      </c>
      <c r="EX8" s="51">
        <v>0</v>
      </c>
      <c r="EY8" s="121">
        <f t="shared" si="7"/>
        <v>90</v>
      </c>
      <c r="EZ8" s="51"/>
      <c r="FA8" s="51" t="s">
        <v>243</v>
      </c>
      <c r="FB8" s="51">
        <v>3</v>
      </c>
      <c r="FC8" s="123"/>
      <c r="FD8" s="51">
        <v>20</v>
      </c>
      <c r="FE8" s="51">
        <v>2</v>
      </c>
      <c r="FF8" s="122"/>
      <c r="FG8" s="122"/>
      <c r="FH8" s="122"/>
      <c r="FI8" s="122"/>
      <c r="FJ8" s="122"/>
      <c r="FK8" s="122">
        <f t="shared" si="8"/>
        <v>6.666666666666667</v>
      </c>
      <c r="FL8" s="136" t="s">
        <v>243</v>
      </c>
      <c r="FM8" s="51" t="s">
        <v>243</v>
      </c>
      <c r="FN8" s="51">
        <v>8</v>
      </c>
      <c r="FO8" s="51">
        <v>5</v>
      </c>
      <c r="FP8" s="51" t="s">
        <v>244</v>
      </c>
      <c r="FQ8" s="51">
        <v>1</v>
      </c>
      <c r="FR8" s="51">
        <v>0</v>
      </c>
      <c r="FS8" s="121">
        <f t="shared" si="9"/>
        <v>160</v>
      </c>
      <c r="FT8" s="51"/>
      <c r="FU8" s="51" t="s">
        <v>244</v>
      </c>
      <c r="FV8" s="51"/>
      <c r="FW8" s="123"/>
      <c r="FX8" s="51"/>
      <c r="FY8" s="51"/>
      <c r="FZ8" s="122"/>
      <c r="GA8" s="122"/>
      <c r="GB8" s="122"/>
      <c r="GC8" s="122"/>
      <c r="GD8" s="122"/>
      <c r="GE8" s="122">
        <f t="shared" si="40"/>
        <v>0</v>
      </c>
      <c r="GF8" s="136" t="s">
        <v>243</v>
      </c>
      <c r="GG8" s="51" t="s">
        <v>243</v>
      </c>
      <c r="GH8" s="51">
        <v>1</v>
      </c>
      <c r="GI8" s="51">
        <v>1</v>
      </c>
      <c r="GJ8" s="51" t="s">
        <v>244</v>
      </c>
      <c r="GK8" s="51">
        <v>0</v>
      </c>
      <c r="GL8" s="51">
        <v>0</v>
      </c>
      <c r="GM8" s="121">
        <f t="shared" si="10"/>
        <v>100</v>
      </c>
      <c r="GN8" s="51"/>
      <c r="GO8" s="51" t="s">
        <v>243</v>
      </c>
      <c r="GP8" s="51">
        <v>3</v>
      </c>
      <c r="GQ8" s="123"/>
      <c r="GR8" s="51">
        <v>41</v>
      </c>
      <c r="GS8" s="51">
        <v>0</v>
      </c>
      <c r="GT8" s="122"/>
      <c r="GU8" s="122"/>
      <c r="GV8" s="122"/>
      <c r="GW8" s="122"/>
      <c r="GX8" s="122"/>
      <c r="GY8" s="122">
        <f t="shared" si="11"/>
        <v>13.666666666666666</v>
      </c>
      <c r="GZ8" s="136" t="s">
        <v>244</v>
      </c>
      <c r="HA8" s="51"/>
      <c r="HB8" s="51"/>
      <c r="HC8" s="51"/>
      <c r="HD8" s="51"/>
      <c r="HE8" s="51"/>
      <c r="HF8" s="51"/>
      <c r="HG8" s="121">
        <f t="shared" si="12"/>
        <v>0</v>
      </c>
      <c r="HH8" s="51"/>
      <c r="HI8" s="51"/>
      <c r="HJ8" s="51"/>
      <c r="HK8" s="123"/>
      <c r="HL8" s="51"/>
      <c r="HM8" s="51"/>
      <c r="HN8" s="122"/>
      <c r="HO8" s="122"/>
      <c r="HP8" s="122"/>
      <c r="HQ8" s="122"/>
      <c r="HR8" s="122"/>
      <c r="HS8" s="121">
        <f t="shared" si="13"/>
        <v>0</v>
      </c>
      <c r="HT8" s="136" t="s">
        <v>243</v>
      </c>
      <c r="HU8" s="51" t="s">
        <v>243</v>
      </c>
      <c r="HV8" s="51">
        <v>11</v>
      </c>
      <c r="HW8" s="51">
        <v>16</v>
      </c>
      <c r="HX8" s="51" t="s">
        <v>244</v>
      </c>
      <c r="HY8" s="51">
        <v>0</v>
      </c>
      <c r="HZ8" s="51">
        <v>0</v>
      </c>
      <c r="IA8" s="51"/>
      <c r="IB8" s="51"/>
      <c r="IC8" s="51" t="s">
        <v>243</v>
      </c>
      <c r="ID8" s="51">
        <v>2</v>
      </c>
      <c r="IE8" s="123"/>
      <c r="IF8" s="51">
        <v>27</v>
      </c>
      <c r="IG8" s="51">
        <v>0</v>
      </c>
      <c r="IH8" s="122"/>
      <c r="II8" s="122"/>
      <c r="IJ8" s="122"/>
      <c r="IK8" s="122"/>
      <c r="IL8" s="122"/>
      <c r="IM8" s="122">
        <f t="shared" si="14"/>
        <v>13.5</v>
      </c>
      <c r="IN8" s="136" t="s">
        <v>243</v>
      </c>
      <c r="IO8" s="51" t="s">
        <v>244</v>
      </c>
      <c r="IP8" s="51"/>
      <c r="IQ8" s="51"/>
      <c r="IR8" s="51"/>
      <c r="IS8" s="51"/>
      <c r="IT8" s="51"/>
      <c r="IU8" s="121">
        <f t="shared" si="41"/>
        <v>0</v>
      </c>
      <c r="IV8" s="51"/>
      <c r="IW8" s="51" t="s">
        <v>243</v>
      </c>
      <c r="IX8" s="122">
        <v>2</v>
      </c>
      <c r="IY8" s="123">
        <v>0</v>
      </c>
      <c r="IZ8" s="122">
        <v>6</v>
      </c>
      <c r="JA8" s="122">
        <v>0</v>
      </c>
      <c r="JB8" s="122"/>
      <c r="JC8" s="122"/>
      <c r="JD8" s="122"/>
      <c r="JE8" s="122"/>
      <c r="JF8" s="122"/>
      <c r="JG8" s="121">
        <f t="shared" si="15"/>
        <v>3</v>
      </c>
      <c r="JH8" s="136" t="s">
        <v>243</v>
      </c>
      <c r="JI8" s="51" t="s">
        <v>243</v>
      </c>
      <c r="JJ8" s="51">
        <v>20</v>
      </c>
      <c r="JK8" s="51">
        <v>11</v>
      </c>
      <c r="JL8" s="51" t="s">
        <v>243</v>
      </c>
      <c r="JM8" s="51">
        <v>2</v>
      </c>
      <c r="JN8" s="51">
        <v>1</v>
      </c>
      <c r="JO8" s="121">
        <f>(JJ8/JK8)*100</f>
        <v>181.81818181818181</v>
      </c>
      <c r="JP8" s="51"/>
      <c r="JQ8" s="51" t="s">
        <v>243</v>
      </c>
      <c r="JR8" s="51">
        <v>2</v>
      </c>
      <c r="JS8" s="123"/>
      <c r="JT8" s="51">
        <v>16</v>
      </c>
      <c r="JU8" s="51">
        <v>0</v>
      </c>
      <c r="JV8" s="122"/>
      <c r="JW8" s="122"/>
      <c r="JX8" s="122"/>
      <c r="JY8" s="122"/>
      <c r="JZ8" s="122"/>
      <c r="KA8" s="121">
        <f t="shared" si="16"/>
        <v>8</v>
      </c>
      <c r="KB8" s="136" t="s">
        <v>244</v>
      </c>
      <c r="KC8" s="51"/>
      <c r="KD8" s="51"/>
      <c r="KE8" s="51"/>
      <c r="KF8" s="51"/>
      <c r="KG8" s="51"/>
      <c r="KH8" s="51"/>
      <c r="KI8" s="51"/>
      <c r="KJ8" s="51"/>
      <c r="KK8" s="123"/>
      <c r="KL8" s="51"/>
      <c r="KM8" s="51"/>
      <c r="KN8" s="122"/>
      <c r="KO8" s="122"/>
      <c r="KP8" s="122"/>
      <c r="KQ8" s="122"/>
      <c r="KR8" s="122"/>
      <c r="KS8" s="122">
        <f t="shared" si="17"/>
        <v>0</v>
      </c>
      <c r="KT8" s="136" t="s">
        <v>243</v>
      </c>
      <c r="KU8" s="51" t="s">
        <v>244</v>
      </c>
      <c r="KV8" s="51"/>
      <c r="KW8" s="51"/>
      <c r="KX8" s="51"/>
      <c r="KY8" s="51"/>
      <c r="KZ8" s="51"/>
      <c r="LA8" s="121">
        <f t="shared" si="18"/>
        <v>0</v>
      </c>
      <c r="LB8" s="51"/>
      <c r="LC8" s="51" t="s">
        <v>243</v>
      </c>
      <c r="LD8" s="51">
        <v>3</v>
      </c>
      <c r="LE8" s="51"/>
      <c r="LF8" s="51">
        <v>32</v>
      </c>
      <c r="LG8" s="51">
        <v>0</v>
      </c>
      <c r="LH8" s="122"/>
      <c r="LI8" s="122"/>
      <c r="LJ8" s="122"/>
      <c r="LK8" s="122"/>
      <c r="LL8" s="122"/>
      <c r="LM8" s="121">
        <f t="shared" si="19"/>
        <v>10.666666666666666</v>
      </c>
      <c r="LN8" s="136" t="s">
        <v>244</v>
      </c>
      <c r="LO8" s="51"/>
      <c r="LP8" s="51"/>
      <c r="LQ8" s="51"/>
      <c r="LR8" s="51"/>
      <c r="LS8" s="51"/>
      <c r="LT8" s="51"/>
      <c r="LU8" s="121">
        <f t="shared" si="20"/>
        <v>0</v>
      </c>
      <c r="LV8" s="51"/>
      <c r="LW8" s="51"/>
      <c r="LX8" s="51"/>
      <c r="LY8" s="51"/>
      <c r="LZ8" s="51"/>
      <c r="MA8" s="51"/>
      <c r="MB8" s="122"/>
      <c r="MC8" s="122"/>
      <c r="MD8" s="122"/>
      <c r="ME8" s="122"/>
      <c r="MF8" s="122"/>
      <c r="MG8" s="122">
        <f t="shared" si="21"/>
        <v>0</v>
      </c>
      <c r="MH8" s="136" t="s">
        <v>244</v>
      </c>
      <c r="MI8" s="51"/>
      <c r="MJ8" s="51"/>
      <c r="MK8" s="51"/>
      <c r="ML8" s="51"/>
      <c r="MM8" s="51"/>
      <c r="MN8" s="51"/>
      <c r="MO8" s="121">
        <f t="shared" si="22"/>
        <v>0</v>
      </c>
      <c r="MP8" s="51"/>
      <c r="MQ8" s="51"/>
      <c r="MR8" s="51"/>
      <c r="MS8" s="51"/>
      <c r="MT8" s="51"/>
      <c r="MU8" s="51"/>
      <c r="MV8" s="122"/>
      <c r="MW8" s="122"/>
      <c r="MX8" s="122"/>
      <c r="MY8" s="122"/>
      <c r="MZ8" s="122"/>
      <c r="NA8" s="122">
        <f t="shared" si="42"/>
        <v>0</v>
      </c>
      <c r="NB8" s="138" t="s">
        <v>244</v>
      </c>
      <c r="NC8" s="51"/>
      <c r="ND8" s="51"/>
      <c r="NE8" s="51"/>
      <c r="NF8" s="51"/>
      <c r="NG8" s="51"/>
      <c r="NH8" s="51"/>
      <c r="NI8" s="51"/>
      <c r="NJ8" s="51"/>
      <c r="NK8" s="51"/>
      <c r="NL8" s="51"/>
      <c r="NM8" s="51"/>
      <c r="NN8" s="51"/>
      <c r="NO8" s="51"/>
      <c r="NP8" s="122"/>
      <c r="NQ8" s="122"/>
      <c r="NR8" s="122"/>
      <c r="NS8" s="122"/>
      <c r="NT8" s="122"/>
      <c r="NU8" s="122">
        <f t="shared" si="43"/>
        <v>0</v>
      </c>
      <c r="NV8" s="138" t="s">
        <v>244</v>
      </c>
      <c r="NW8" s="51"/>
      <c r="NX8" s="51"/>
      <c r="NY8" s="51"/>
      <c r="NZ8" s="51"/>
      <c r="OA8" s="51"/>
      <c r="OB8" s="51"/>
      <c r="OC8" s="51"/>
      <c r="OD8" s="51"/>
      <c r="OE8" s="51"/>
      <c r="OF8" s="51"/>
      <c r="OG8" s="51"/>
      <c r="OH8" s="51"/>
      <c r="OI8" s="51"/>
      <c r="OJ8" s="122"/>
      <c r="OK8" s="122"/>
      <c r="OL8" s="122"/>
      <c r="OM8" s="122"/>
      <c r="ON8" s="122"/>
      <c r="OO8" s="121">
        <f t="shared" si="44"/>
        <v>0</v>
      </c>
      <c r="OP8" s="138" t="s">
        <v>244</v>
      </c>
      <c r="OQ8" s="51"/>
      <c r="OR8" s="51"/>
      <c r="OS8" s="51"/>
      <c r="OT8" s="51"/>
      <c r="OU8" s="51"/>
      <c r="OV8" s="51"/>
      <c r="OW8" s="51"/>
      <c r="OX8" s="51"/>
      <c r="OY8" s="51"/>
      <c r="OZ8" s="51"/>
      <c r="PA8" s="51"/>
      <c r="PB8" s="51"/>
      <c r="PC8" s="51"/>
      <c r="PD8" s="122"/>
      <c r="PE8" s="122"/>
      <c r="PF8" s="122"/>
      <c r="PG8" s="122"/>
      <c r="PH8" s="122"/>
      <c r="PI8" s="121">
        <f t="shared" si="45"/>
        <v>0</v>
      </c>
      <c r="PJ8" s="138" t="s">
        <v>244</v>
      </c>
      <c r="PK8" s="51"/>
      <c r="PL8" s="51"/>
      <c r="PM8" s="51"/>
      <c r="PN8" s="51"/>
      <c r="PO8" s="51"/>
      <c r="PP8" s="51"/>
      <c r="PQ8" s="51"/>
      <c r="PR8" s="51"/>
      <c r="PS8" s="51"/>
      <c r="PT8" s="51"/>
      <c r="PU8" s="51"/>
      <c r="PV8" s="51"/>
      <c r="PW8" s="51"/>
      <c r="PX8" s="122"/>
      <c r="PY8" s="122"/>
      <c r="PZ8" s="122"/>
      <c r="QA8" s="122"/>
      <c r="QB8" s="122"/>
      <c r="QC8" s="121">
        <f t="shared" si="46"/>
        <v>0</v>
      </c>
      <c r="QD8" s="138" t="s">
        <v>244</v>
      </c>
      <c r="QE8" s="51"/>
      <c r="QF8" s="51"/>
      <c r="QG8" s="51"/>
      <c r="QH8" s="51"/>
      <c r="QI8" s="51"/>
      <c r="QJ8" s="51"/>
      <c r="QK8" s="121">
        <f t="shared" si="23"/>
        <v>0</v>
      </c>
      <c r="QL8" s="51"/>
      <c r="QM8" s="51"/>
      <c r="QN8" s="51"/>
      <c r="QO8" s="51"/>
      <c r="QP8" s="51"/>
      <c r="QQ8" s="51"/>
      <c r="QR8" s="122"/>
      <c r="QS8" s="122"/>
      <c r="QT8" s="122"/>
      <c r="QU8" s="122"/>
      <c r="QV8" s="122"/>
      <c r="QW8" s="121">
        <f t="shared" si="47"/>
        <v>0</v>
      </c>
      <c r="QX8" s="138" t="s">
        <v>244</v>
      </c>
      <c r="QY8" s="51"/>
      <c r="QZ8" s="51"/>
      <c r="RA8" s="51"/>
      <c r="RB8" s="51"/>
      <c r="RC8" s="51"/>
      <c r="RD8" s="51"/>
      <c r="RE8" s="121">
        <f t="shared" si="48"/>
        <v>0</v>
      </c>
      <c r="RF8" s="51"/>
      <c r="RG8" s="51"/>
      <c r="RH8" s="51"/>
      <c r="RI8" s="51"/>
      <c r="RJ8" s="51"/>
      <c r="RK8" s="51"/>
      <c r="RL8" s="122"/>
      <c r="RM8" s="122"/>
      <c r="RN8" s="122"/>
      <c r="RO8" s="122"/>
      <c r="RP8" s="122"/>
      <c r="RQ8" s="121">
        <f t="shared" si="49"/>
        <v>0</v>
      </c>
      <c r="RR8" s="136"/>
      <c r="RS8" s="51"/>
      <c r="RT8" s="51"/>
      <c r="RU8" s="51"/>
      <c r="RV8" s="51"/>
      <c r="RW8" s="51"/>
      <c r="RX8" s="51"/>
      <c r="RY8" s="121">
        <f t="shared" si="24"/>
        <v>0</v>
      </c>
      <c r="RZ8" s="51"/>
      <c r="SA8" s="51"/>
      <c r="SB8" s="51"/>
      <c r="SC8" s="51"/>
      <c r="SD8" s="51"/>
      <c r="SE8" s="51"/>
      <c r="SF8" s="122"/>
      <c r="SG8" s="122"/>
      <c r="SH8" s="122"/>
      <c r="SI8" s="122"/>
      <c r="SJ8" s="122"/>
      <c r="SK8" s="121">
        <f t="shared" si="50"/>
        <v>0</v>
      </c>
      <c r="SL8" s="136"/>
      <c r="SM8" s="51"/>
      <c r="SN8" s="51"/>
      <c r="SO8" s="51"/>
      <c r="SP8" s="51"/>
      <c r="SQ8" s="51"/>
      <c r="SR8" s="51"/>
      <c r="SS8" s="121">
        <f t="shared" si="51"/>
        <v>0</v>
      </c>
      <c r="ST8" s="51"/>
      <c r="SU8" s="51"/>
      <c r="SV8" s="51"/>
      <c r="SW8" s="51"/>
      <c r="SX8" s="51"/>
      <c r="SY8" s="51"/>
      <c r="SZ8" s="122"/>
      <c r="TA8" s="122"/>
      <c r="TB8" s="122"/>
      <c r="TC8" s="122"/>
      <c r="TD8" s="122"/>
      <c r="TE8" s="121">
        <f t="shared" si="52"/>
        <v>0</v>
      </c>
      <c r="TF8" s="136"/>
      <c r="TG8" s="51"/>
      <c r="TH8" s="51"/>
      <c r="TI8" s="51"/>
      <c r="TJ8" s="51"/>
      <c r="TK8" s="51"/>
      <c r="TL8" s="51"/>
      <c r="TM8" s="121">
        <f t="shared" si="53"/>
        <v>0</v>
      </c>
      <c r="TN8" s="51"/>
      <c r="TO8" s="51"/>
      <c r="TP8" s="51"/>
      <c r="TQ8" s="51"/>
      <c r="TR8" s="51"/>
      <c r="TS8" s="51"/>
      <c r="TT8" s="122"/>
      <c r="TU8" s="122"/>
      <c r="TV8" s="122"/>
      <c r="TW8" s="122"/>
      <c r="TX8" s="122"/>
      <c r="TY8" s="121">
        <f t="shared" si="54"/>
        <v>0</v>
      </c>
      <c r="TZ8" s="136"/>
      <c r="UA8" s="51"/>
      <c r="UB8" s="51"/>
      <c r="UC8" s="51"/>
      <c r="UD8" s="51"/>
      <c r="UE8" s="51"/>
      <c r="UF8" s="51"/>
      <c r="UG8" s="121">
        <f t="shared" si="55"/>
        <v>0</v>
      </c>
      <c r="UH8" s="51"/>
      <c r="UI8" s="51"/>
      <c r="UJ8" s="51"/>
      <c r="UK8" s="51"/>
      <c r="UL8" s="51"/>
      <c r="UM8" s="51"/>
      <c r="UN8" s="122"/>
      <c r="UO8" s="122"/>
      <c r="UP8" s="122"/>
      <c r="UQ8" s="122"/>
      <c r="UR8" s="122"/>
      <c r="US8" s="121">
        <f t="shared" si="56"/>
        <v>0</v>
      </c>
      <c r="UT8" s="136"/>
      <c r="UU8" s="51"/>
      <c r="UV8" s="51"/>
      <c r="UW8" s="51"/>
      <c r="UX8" s="51"/>
      <c r="UY8" s="51"/>
      <c r="UZ8" s="51"/>
      <c r="VA8" s="121">
        <f t="shared" si="25"/>
        <v>0</v>
      </c>
      <c r="VB8" s="51"/>
      <c r="VC8" s="51"/>
      <c r="VD8" s="51"/>
      <c r="VE8" s="51"/>
      <c r="VF8" s="51"/>
      <c r="VG8" s="51"/>
      <c r="VH8" s="122"/>
      <c r="VI8" s="122"/>
      <c r="VJ8" s="122"/>
      <c r="VK8" s="122"/>
      <c r="VL8" s="122"/>
      <c r="VM8" s="121">
        <f t="shared" si="26"/>
        <v>0</v>
      </c>
      <c r="VN8" s="136"/>
      <c r="VO8" s="51"/>
      <c r="VP8" s="51"/>
      <c r="VQ8" s="51"/>
      <c r="VR8" s="51"/>
      <c r="VS8" s="51"/>
      <c r="VT8" s="51"/>
      <c r="VU8" s="121">
        <f t="shared" si="57"/>
        <v>0</v>
      </c>
      <c r="VV8" s="51"/>
      <c r="VW8" s="51"/>
      <c r="VX8" s="51"/>
      <c r="VY8" s="51"/>
      <c r="VZ8" s="51"/>
      <c r="WA8" s="51"/>
      <c r="WB8" s="122"/>
      <c r="WC8" s="122"/>
      <c r="WD8" s="122"/>
      <c r="WE8" s="122"/>
      <c r="WF8" s="122"/>
      <c r="WG8" s="121">
        <f t="shared" si="58"/>
        <v>0</v>
      </c>
      <c r="WH8" s="136"/>
      <c r="WI8" s="51"/>
      <c r="WJ8" s="51"/>
      <c r="WK8" s="51"/>
      <c r="WL8" s="51"/>
      <c r="WM8" s="51"/>
      <c r="WN8" s="51"/>
      <c r="WO8" s="121">
        <f t="shared" si="27"/>
        <v>0</v>
      </c>
      <c r="WP8" s="51"/>
      <c r="WQ8" s="51"/>
      <c r="WR8" s="51"/>
      <c r="WS8" s="51"/>
      <c r="WT8" s="51"/>
      <c r="WU8" s="51"/>
      <c r="WV8" s="122"/>
      <c r="WW8" s="122"/>
      <c r="WX8" s="122"/>
      <c r="WY8" s="122"/>
      <c r="WZ8" s="122"/>
      <c r="XA8" s="121">
        <f t="shared" si="59"/>
        <v>0</v>
      </c>
      <c r="XB8" s="136"/>
      <c r="XC8" s="51"/>
      <c r="XD8" s="51"/>
      <c r="XE8" s="51"/>
      <c r="XF8" s="51"/>
      <c r="XG8" s="51"/>
      <c r="XH8" s="51"/>
      <c r="XI8" s="121">
        <f t="shared" si="28"/>
        <v>0</v>
      </c>
      <c r="XJ8" s="51"/>
      <c r="XK8" s="51"/>
      <c r="XL8" s="51"/>
      <c r="XM8" s="51"/>
      <c r="XN8" s="51"/>
      <c r="XO8" s="51"/>
      <c r="XP8" s="122"/>
      <c r="XQ8" s="122"/>
      <c r="XR8" s="122"/>
      <c r="XS8" s="122"/>
      <c r="XT8" s="122"/>
      <c r="XU8" s="121">
        <f t="shared" si="29"/>
        <v>0</v>
      </c>
      <c r="XV8" s="136"/>
      <c r="XW8" s="51"/>
      <c r="XX8" s="51"/>
      <c r="XY8" s="51"/>
      <c r="XZ8" s="51"/>
      <c r="YA8" s="51"/>
      <c r="YB8" s="51"/>
      <c r="YC8" s="121">
        <f t="shared" si="60"/>
        <v>0</v>
      </c>
      <c r="YD8" s="51"/>
      <c r="YE8" s="51"/>
      <c r="YF8" s="51"/>
      <c r="YG8" s="51"/>
      <c r="YH8" s="51"/>
      <c r="YI8" s="51"/>
      <c r="YJ8" s="122"/>
      <c r="YK8" s="122"/>
      <c r="YL8" s="122"/>
      <c r="YM8" s="122"/>
      <c r="YN8" s="122"/>
      <c r="YO8" s="121">
        <f t="shared" si="61"/>
        <v>0</v>
      </c>
      <c r="YP8" s="136"/>
      <c r="YQ8" s="51"/>
      <c r="YR8" s="51"/>
      <c r="YS8" s="51"/>
      <c r="YT8" s="51"/>
      <c r="YU8" s="51"/>
      <c r="YV8" s="51"/>
      <c r="YW8" s="121">
        <f t="shared" si="62"/>
        <v>0</v>
      </c>
      <c r="YX8" s="51"/>
      <c r="YY8" s="51"/>
      <c r="YZ8" s="51"/>
      <c r="ZA8" s="51"/>
      <c r="ZB8" s="51"/>
      <c r="ZC8" s="51"/>
      <c r="ZD8" s="122"/>
      <c r="ZE8" s="122"/>
      <c r="ZF8" s="122"/>
      <c r="ZG8" s="122"/>
      <c r="ZH8" s="122"/>
      <c r="ZI8" s="121">
        <f t="shared" si="63"/>
        <v>0</v>
      </c>
      <c r="ZJ8" s="136"/>
      <c r="ZK8" s="51"/>
      <c r="ZL8" s="51"/>
      <c r="ZM8" s="51"/>
      <c r="ZN8" s="51"/>
      <c r="ZO8" s="51"/>
      <c r="ZP8" s="51"/>
      <c r="ZQ8" s="121">
        <f t="shared" si="64"/>
        <v>0</v>
      </c>
      <c r="ZR8" s="51"/>
      <c r="ZS8" s="51"/>
      <c r="ZT8" s="51"/>
      <c r="ZU8" s="51"/>
      <c r="ZV8" s="51"/>
      <c r="ZW8" s="51"/>
      <c r="ZX8" s="122"/>
      <c r="ZY8" s="122"/>
      <c r="ZZ8" s="122"/>
      <c r="AAA8" s="122"/>
      <c r="AAB8" s="122"/>
      <c r="AAC8" s="121">
        <f t="shared" si="65"/>
        <v>0</v>
      </c>
      <c r="AAD8" s="136"/>
      <c r="AAE8" s="51"/>
      <c r="AAF8" s="51"/>
      <c r="AAG8" s="51"/>
      <c r="AAH8" s="51"/>
      <c r="AAI8" s="51"/>
      <c r="AAJ8" s="51"/>
      <c r="AAK8" s="121">
        <f t="shared" si="66"/>
        <v>0</v>
      </c>
      <c r="AAL8" s="51"/>
      <c r="AAM8" s="51"/>
      <c r="AAN8" s="51"/>
      <c r="AAO8" s="51"/>
      <c r="AAP8" s="51"/>
      <c r="AAQ8" s="51"/>
      <c r="AAR8" s="122"/>
      <c r="AAS8" s="122"/>
      <c r="AAT8" s="122"/>
      <c r="AAU8" s="122"/>
      <c r="AAV8" s="122"/>
      <c r="AAW8" s="121">
        <f t="shared" si="67"/>
        <v>0</v>
      </c>
      <c r="AAX8" s="136"/>
      <c r="AAY8" s="51"/>
      <c r="AAZ8" s="51"/>
      <c r="ABA8" s="51"/>
      <c r="ABB8" s="51"/>
      <c r="ABC8" s="51"/>
      <c r="ABD8" s="51"/>
      <c r="ABE8" s="121">
        <f t="shared" si="68"/>
        <v>0</v>
      </c>
      <c r="ABF8" s="51"/>
      <c r="ABG8" s="51"/>
      <c r="ABH8" s="51"/>
      <c r="ABI8" s="51"/>
      <c r="ABJ8" s="51"/>
      <c r="ABK8" s="51"/>
      <c r="ABL8" s="122"/>
      <c r="ABM8" s="122"/>
      <c r="ABN8" s="122"/>
      <c r="ABO8" s="122"/>
      <c r="ABP8" s="122"/>
      <c r="ABQ8" s="121">
        <f t="shared" si="69"/>
        <v>0</v>
      </c>
      <c r="ABS8">
        <f t="shared" si="70"/>
        <v>154</v>
      </c>
      <c r="ABT8">
        <f t="shared" si="30"/>
        <v>0</v>
      </c>
      <c r="ABU8">
        <f t="shared" si="31"/>
        <v>154</v>
      </c>
      <c r="ABV8">
        <f t="shared" si="32"/>
        <v>-154</v>
      </c>
      <c r="ACQ8" s="91"/>
    </row>
    <row r="9" spans="1:773" ht="12.75" x14ac:dyDescent="0.2">
      <c r="A9" s="49">
        <v>5</v>
      </c>
      <c r="B9" s="116">
        <v>44227</v>
      </c>
      <c r="C9" s="116" t="str">
        <f t="shared" si="0"/>
        <v>Sunday</v>
      </c>
      <c r="D9" s="49" t="s">
        <v>240</v>
      </c>
      <c r="E9" s="11" t="s">
        <v>246</v>
      </c>
      <c r="F9" s="24"/>
      <c r="G9" s="24" t="s">
        <v>247</v>
      </c>
      <c r="H9" s="136" t="s">
        <v>243</v>
      </c>
      <c r="I9" s="24" t="s">
        <v>243</v>
      </c>
      <c r="J9" s="51">
        <v>40</v>
      </c>
      <c r="K9" s="51">
        <v>33</v>
      </c>
      <c r="L9" s="51" t="s">
        <v>244</v>
      </c>
      <c r="M9" s="51">
        <v>5</v>
      </c>
      <c r="N9" s="51">
        <v>0</v>
      </c>
      <c r="O9" s="121">
        <f t="shared" si="1"/>
        <v>121.21212121212122</v>
      </c>
      <c r="P9" s="51"/>
      <c r="Q9" s="51" t="s">
        <v>244</v>
      </c>
      <c r="R9" s="51"/>
      <c r="S9" s="123"/>
      <c r="T9" s="51"/>
      <c r="U9" s="51"/>
      <c r="V9" s="122"/>
      <c r="W9" s="122"/>
      <c r="X9" s="122"/>
      <c r="Y9" s="122"/>
      <c r="Z9" s="122"/>
      <c r="AA9" s="122">
        <f t="shared" si="33"/>
        <v>0</v>
      </c>
      <c r="AB9" s="136" t="s">
        <v>243</v>
      </c>
      <c r="AC9" s="51" t="s">
        <v>243</v>
      </c>
      <c r="AD9" s="51">
        <v>16</v>
      </c>
      <c r="AE9" s="51">
        <v>17</v>
      </c>
      <c r="AF9" s="51" t="s">
        <v>244</v>
      </c>
      <c r="AG9" s="51">
        <v>1</v>
      </c>
      <c r="AH9" s="51">
        <v>0</v>
      </c>
      <c r="AI9" s="121">
        <f t="shared" si="2"/>
        <v>94.117647058823522</v>
      </c>
      <c r="AJ9" s="51"/>
      <c r="AK9" s="51" t="s">
        <v>243</v>
      </c>
      <c r="AL9" s="51">
        <v>4</v>
      </c>
      <c r="AM9" s="123"/>
      <c r="AN9" s="51">
        <v>32</v>
      </c>
      <c r="AO9" s="51">
        <v>0</v>
      </c>
      <c r="AP9" s="122"/>
      <c r="AQ9" s="122"/>
      <c r="AR9" s="122"/>
      <c r="AS9" s="122"/>
      <c r="AT9" s="122"/>
      <c r="AU9" s="121">
        <f t="shared" si="3"/>
        <v>8</v>
      </c>
      <c r="AV9" s="136" t="s">
        <v>243</v>
      </c>
      <c r="AW9" s="51" t="s">
        <v>243</v>
      </c>
      <c r="AX9" s="51">
        <v>26</v>
      </c>
      <c r="AY9" s="51">
        <v>21</v>
      </c>
      <c r="AZ9" s="51" t="s">
        <v>244</v>
      </c>
      <c r="BA9" s="51">
        <v>1</v>
      </c>
      <c r="BB9" s="51">
        <v>0</v>
      </c>
      <c r="BC9" s="121">
        <f t="shared" si="4"/>
        <v>123.80952380952381</v>
      </c>
      <c r="BD9" s="51"/>
      <c r="BE9" s="51" t="s">
        <v>244</v>
      </c>
      <c r="BF9" s="51"/>
      <c r="BG9" s="123"/>
      <c r="BH9" s="51"/>
      <c r="BI9" s="51"/>
      <c r="BJ9" s="122"/>
      <c r="BK9" s="122"/>
      <c r="BL9" s="122"/>
      <c r="BM9" s="122"/>
      <c r="BN9" s="122"/>
      <c r="BO9" s="122">
        <f t="shared" si="34"/>
        <v>0</v>
      </c>
      <c r="BP9" s="136" t="s">
        <v>244</v>
      </c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123"/>
      <c r="CB9" s="51"/>
      <c r="CC9" s="51"/>
      <c r="CD9" s="122"/>
      <c r="CE9" s="122"/>
      <c r="CF9" s="122"/>
      <c r="CG9" s="122"/>
      <c r="CH9" s="122"/>
      <c r="CI9" s="122">
        <f t="shared" si="35"/>
        <v>0</v>
      </c>
      <c r="CJ9" s="136" t="s">
        <v>243</v>
      </c>
      <c r="CK9" s="51" t="s">
        <v>243</v>
      </c>
      <c r="CL9" s="51">
        <v>0</v>
      </c>
      <c r="CM9" s="51">
        <v>0</v>
      </c>
      <c r="CN9" s="51" t="s">
        <v>244</v>
      </c>
      <c r="CO9" s="51">
        <v>0</v>
      </c>
      <c r="CP9" s="51">
        <v>0</v>
      </c>
      <c r="CQ9" s="121">
        <f t="shared" si="36"/>
        <v>0</v>
      </c>
      <c r="CR9" s="51"/>
      <c r="CS9" s="51" t="s">
        <v>244</v>
      </c>
      <c r="CT9" s="51"/>
      <c r="CU9" s="123"/>
      <c r="CV9" s="51"/>
      <c r="CW9" s="51"/>
      <c r="CX9" s="122"/>
      <c r="CY9" s="122"/>
      <c r="CZ9" s="122"/>
      <c r="DA9" s="122"/>
      <c r="DB9" s="122"/>
      <c r="DC9" s="122">
        <f t="shared" si="37"/>
        <v>0</v>
      </c>
      <c r="DD9" s="136" t="s">
        <v>243</v>
      </c>
      <c r="DE9" s="51" t="s">
        <v>243</v>
      </c>
      <c r="DF9" s="51">
        <v>0</v>
      </c>
      <c r="DG9" s="51">
        <v>1</v>
      </c>
      <c r="DH9" s="51" t="s">
        <v>244</v>
      </c>
      <c r="DI9" s="51">
        <v>0</v>
      </c>
      <c r="DJ9" s="51">
        <v>0</v>
      </c>
      <c r="DK9" s="121">
        <f t="shared" si="5"/>
        <v>0</v>
      </c>
      <c r="DL9" s="51"/>
      <c r="DM9" s="51" t="s">
        <v>244</v>
      </c>
      <c r="DN9" s="51"/>
      <c r="DO9" s="123"/>
      <c r="DP9" s="51"/>
      <c r="DQ9" s="51"/>
      <c r="DR9" s="122"/>
      <c r="DS9" s="122"/>
      <c r="DT9" s="122"/>
      <c r="DU9" s="122"/>
      <c r="DV9" s="122"/>
      <c r="DW9" s="122">
        <f t="shared" si="38"/>
        <v>0</v>
      </c>
      <c r="DX9" s="136" t="s">
        <v>243</v>
      </c>
      <c r="DY9" s="51" t="s">
        <v>243</v>
      </c>
      <c r="DZ9" s="51">
        <v>30</v>
      </c>
      <c r="EA9" s="51">
        <v>23</v>
      </c>
      <c r="EB9" s="51" t="s">
        <v>244</v>
      </c>
      <c r="EC9" s="51">
        <v>1</v>
      </c>
      <c r="ED9" s="51">
        <v>0</v>
      </c>
      <c r="EE9" s="121">
        <f t="shared" si="6"/>
        <v>130.43478260869566</v>
      </c>
      <c r="EF9" s="51"/>
      <c r="EG9" s="51" t="s">
        <v>243</v>
      </c>
      <c r="EH9" s="51">
        <v>1</v>
      </c>
      <c r="EI9" s="123"/>
      <c r="EJ9" s="51">
        <v>9</v>
      </c>
      <c r="EK9" s="51">
        <v>0</v>
      </c>
      <c r="EL9" s="122"/>
      <c r="EM9" s="122"/>
      <c r="EN9" s="122"/>
      <c r="EO9" s="122"/>
      <c r="EP9" s="122"/>
      <c r="EQ9" s="122">
        <f t="shared" si="39"/>
        <v>9</v>
      </c>
      <c r="ER9" s="136" t="s">
        <v>243</v>
      </c>
      <c r="ES9" s="51" t="s">
        <v>243</v>
      </c>
      <c r="ET9" s="51">
        <v>4</v>
      </c>
      <c r="EU9" s="51">
        <v>4</v>
      </c>
      <c r="EV9" s="51" t="s">
        <v>244</v>
      </c>
      <c r="EW9" s="51">
        <v>0</v>
      </c>
      <c r="EX9" s="51">
        <v>0</v>
      </c>
      <c r="EY9" s="121">
        <f t="shared" si="7"/>
        <v>100</v>
      </c>
      <c r="EZ9" s="51"/>
      <c r="FA9" s="51" t="s">
        <v>243</v>
      </c>
      <c r="FB9" s="51">
        <v>4</v>
      </c>
      <c r="FC9" s="123"/>
      <c r="FD9" s="51">
        <v>20</v>
      </c>
      <c r="FE9" s="51">
        <v>1</v>
      </c>
      <c r="FF9" s="122"/>
      <c r="FG9" s="122"/>
      <c r="FH9" s="122"/>
      <c r="FI9" s="122"/>
      <c r="FJ9" s="122"/>
      <c r="FK9" s="122">
        <f t="shared" si="8"/>
        <v>5</v>
      </c>
      <c r="FL9" s="136" t="s">
        <v>243</v>
      </c>
      <c r="FM9" s="51" t="s">
        <v>244</v>
      </c>
      <c r="FN9" s="51"/>
      <c r="FO9" s="51"/>
      <c r="FP9" s="51"/>
      <c r="FQ9" s="51"/>
      <c r="FR9" s="51"/>
      <c r="FS9" s="121" t="e">
        <f t="shared" si="9"/>
        <v>#DIV/0!</v>
      </c>
      <c r="FT9" s="51"/>
      <c r="FU9" s="51" t="s">
        <v>244</v>
      </c>
      <c r="FV9" s="51"/>
      <c r="FW9" s="123"/>
      <c r="FX9" s="51"/>
      <c r="FY9" s="51"/>
      <c r="FZ9" s="122"/>
      <c r="GA9" s="122"/>
      <c r="GB9" s="122"/>
      <c r="GC9" s="122"/>
      <c r="GD9" s="122"/>
      <c r="GE9" s="122">
        <f t="shared" si="40"/>
        <v>0</v>
      </c>
      <c r="GF9" s="136" t="s">
        <v>243</v>
      </c>
      <c r="GG9" s="51" t="s">
        <v>243</v>
      </c>
      <c r="GH9" s="51">
        <v>2</v>
      </c>
      <c r="GI9" s="51">
        <v>3</v>
      </c>
      <c r="GJ9" s="51" t="s">
        <v>244</v>
      </c>
      <c r="GK9" s="51">
        <v>0</v>
      </c>
      <c r="GL9" s="51">
        <v>0</v>
      </c>
      <c r="GM9" s="121">
        <f t="shared" si="10"/>
        <v>66.666666666666657</v>
      </c>
      <c r="GN9" s="51"/>
      <c r="GO9" s="51" t="s">
        <v>244</v>
      </c>
      <c r="GP9" s="51"/>
      <c r="GQ9" s="123"/>
      <c r="GR9" s="51"/>
      <c r="GS9" s="51"/>
      <c r="GT9" s="122"/>
      <c r="GU9" s="122"/>
      <c r="GV9" s="122"/>
      <c r="GW9" s="122"/>
      <c r="GX9" s="122"/>
      <c r="GY9" s="122">
        <f t="shared" si="11"/>
        <v>0</v>
      </c>
      <c r="GZ9" s="136" t="s">
        <v>243</v>
      </c>
      <c r="HA9" s="51" t="s">
        <v>243</v>
      </c>
      <c r="HB9" s="51">
        <v>4</v>
      </c>
      <c r="HC9" s="51">
        <v>4</v>
      </c>
      <c r="HD9" s="51" t="s">
        <v>243</v>
      </c>
      <c r="HE9" s="51">
        <v>0</v>
      </c>
      <c r="HF9" s="51">
        <v>0</v>
      </c>
      <c r="HG9" s="121">
        <f t="shared" si="12"/>
        <v>100</v>
      </c>
      <c r="HH9" s="51"/>
      <c r="HI9" s="51" t="s">
        <v>243</v>
      </c>
      <c r="HJ9" s="51">
        <v>4</v>
      </c>
      <c r="HK9" s="123"/>
      <c r="HL9" s="51">
        <v>28</v>
      </c>
      <c r="HM9" s="51">
        <v>2</v>
      </c>
      <c r="HN9" s="122"/>
      <c r="HO9" s="122"/>
      <c r="HP9" s="122"/>
      <c r="HQ9" s="122"/>
      <c r="HR9" s="122"/>
      <c r="HS9" s="121">
        <f t="shared" si="13"/>
        <v>7</v>
      </c>
      <c r="HT9" s="136" t="s">
        <v>243</v>
      </c>
      <c r="HU9" s="51" t="s">
        <v>243</v>
      </c>
      <c r="HV9" s="51">
        <v>3</v>
      </c>
      <c r="HW9" s="51">
        <v>3</v>
      </c>
      <c r="HX9" s="51" t="s">
        <v>244</v>
      </c>
      <c r="HY9" s="51">
        <v>0</v>
      </c>
      <c r="HZ9" s="51">
        <v>0</v>
      </c>
      <c r="IA9" s="51"/>
      <c r="IB9" s="51"/>
      <c r="IC9" s="51" t="s">
        <v>243</v>
      </c>
      <c r="ID9" s="51">
        <f>3+1/6</f>
        <v>3.1666666666666665</v>
      </c>
      <c r="IE9" s="123"/>
      <c r="IF9" s="51">
        <v>24</v>
      </c>
      <c r="IG9" s="51">
        <v>2</v>
      </c>
      <c r="IH9" s="122"/>
      <c r="II9" s="122"/>
      <c r="IJ9" s="122"/>
      <c r="IK9" s="122"/>
      <c r="IL9" s="122"/>
      <c r="IM9" s="122">
        <f t="shared" si="14"/>
        <v>7.5789473684210531</v>
      </c>
      <c r="IN9" s="136" t="s">
        <v>243</v>
      </c>
      <c r="IO9" s="51" t="s">
        <v>244</v>
      </c>
      <c r="IP9" s="51"/>
      <c r="IQ9" s="51"/>
      <c r="IR9" s="51"/>
      <c r="IS9" s="51"/>
      <c r="IT9" s="51"/>
      <c r="IU9" s="121">
        <f t="shared" si="41"/>
        <v>0</v>
      </c>
      <c r="IV9" s="51"/>
      <c r="IW9" s="51" t="s">
        <v>244</v>
      </c>
      <c r="IX9" s="122"/>
      <c r="IY9" s="123">
        <v>0</v>
      </c>
      <c r="IZ9" s="122"/>
      <c r="JA9" s="122"/>
      <c r="JB9" s="122"/>
      <c r="JC9" s="122"/>
      <c r="JD9" s="122"/>
      <c r="JE9" s="122"/>
      <c r="JF9" s="122"/>
      <c r="JG9" s="121">
        <f t="shared" si="15"/>
        <v>0</v>
      </c>
      <c r="JH9" s="136" t="s">
        <v>243</v>
      </c>
      <c r="JI9" s="51" t="s">
        <v>243</v>
      </c>
      <c r="JJ9" s="51">
        <v>2</v>
      </c>
      <c r="JK9" s="51">
        <v>2</v>
      </c>
      <c r="JL9" s="51" t="s">
        <v>244</v>
      </c>
      <c r="JM9" s="51">
        <v>0</v>
      </c>
      <c r="JN9" s="51">
        <v>0</v>
      </c>
      <c r="JO9" s="121">
        <f>(JJ9/JK9)*100</f>
        <v>100</v>
      </c>
      <c r="JP9" s="51"/>
      <c r="JQ9" s="51" t="s">
        <v>243</v>
      </c>
      <c r="JR9" s="51">
        <v>2</v>
      </c>
      <c r="JS9" s="123"/>
      <c r="JT9" s="51">
        <v>21</v>
      </c>
      <c r="JU9" s="51">
        <v>0</v>
      </c>
      <c r="JV9" s="122"/>
      <c r="JW9" s="122"/>
      <c r="JX9" s="122"/>
      <c r="JY9" s="122"/>
      <c r="JZ9" s="122"/>
      <c r="KA9" s="121">
        <f t="shared" si="16"/>
        <v>10.5</v>
      </c>
      <c r="KB9" s="136" t="s">
        <v>244</v>
      </c>
      <c r="KC9" s="51"/>
      <c r="KD9" s="51"/>
      <c r="KE9" s="51"/>
      <c r="KF9" s="51"/>
      <c r="KG9" s="51"/>
      <c r="KH9" s="51"/>
      <c r="KI9" s="51"/>
      <c r="KJ9" s="51"/>
      <c r="KK9" s="123"/>
      <c r="KL9" s="51"/>
      <c r="KM9" s="51"/>
      <c r="KN9" s="122"/>
      <c r="KO9" s="122"/>
      <c r="KP9" s="122"/>
      <c r="KQ9" s="122"/>
      <c r="KR9" s="122"/>
      <c r="KS9" s="122">
        <f t="shared" si="17"/>
        <v>0</v>
      </c>
      <c r="KT9" s="136" t="s">
        <v>243</v>
      </c>
      <c r="KU9" s="51" t="s">
        <v>244</v>
      </c>
      <c r="KV9" s="51"/>
      <c r="KW9" s="51"/>
      <c r="KX9" s="51"/>
      <c r="KY9" s="51"/>
      <c r="KZ9" s="51"/>
      <c r="LA9" s="121">
        <f t="shared" si="18"/>
        <v>0</v>
      </c>
      <c r="LB9" s="51"/>
      <c r="LC9" s="51" t="s">
        <v>243</v>
      </c>
      <c r="LD9" s="51">
        <v>1</v>
      </c>
      <c r="LE9" s="51"/>
      <c r="LF9" s="51">
        <v>9</v>
      </c>
      <c r="LG9" s="51">
        <v>0</v>
      </c>
      <c r="LH9" s="122"/>
      <c r="LI9" s="122"/>
      <c r="LJ9" s="122"/>
      <c r="LK9" s="122"/>
      <c r="LL9" s="122"/>
      <c r="LM9" s="121">
        <f t="shared" si="19"/>
        <v>9</v>
      </c>
      <c r="LN9" s="136" t="s">
        <v>244</v>
      </c>
      <c r="LO9" s="51"/>
      <c r="LP9" s="51"/>
      <c r="LQ9" s="51"/>
      <c r="LR9" s="51"/>
      <c r="LS9" s="51"/>
      <c r="LT9" s="51"/>
      <c r="LU9" s="121">
        <f t="shared" si="20"/>
        <v>0</v>
      </c>
      <c r="LV9" s="51"/>
      <c r="LW9" s="51"/>
      <c r="LX9" s="51"/>
      <c r="LY9" s="51"/>
      <c r="LZ9" s="51"/>
      <c r="MA9" s="51"/>
      <c r="MB9" s="122"/>
      <c r="MC9" s="122"/>
      <c r="MD9" s="122"/>
      <c r="ME9" s="122"/>
      <c r="MF9" s="122"/>
      <c r="MG9" s="122">
        <f t="shared" si="21"/>
        <v>0</v>
      </c>
      <c r="MH9" s="136" t="s">
        <v>244</v>
      </c>
      <c r="MI9" s="51"/>
      <c r="MJ9" s="51"/>
      <c r="MK9" s="51"/>
      <c r="ML9" s="51"/>
      <c r="MM9" s="51"/>
      <c r="MN9" s="51"/>
      <c r="MO9" s="121">
        <f t="shared" si="22"/>
        <v>0</v>
      </c>
      <c r="MP9" s="51"/>
      <c r="MQ9" s="51"/>
      <c r="MR9" s="51"/>
      <c r="MS9" s="51"/>
      <c r="MT9" s="51"/>
      <c r="MU9" s="51"/>
      <c r="MV9" s="122"/>
      <c r="MW9" s="122"/>
      <c r="MX9" s="122"/>
      <c r="MY9" s="122"/>
      <c r="MZ9" s="122"/>
      <c r="NA9" s="122">
        <f t="shared" si="42"/>
        <v>0</v>
      </c>
      <c r="NB9" s="138" t="s">
        <v>244</v>
      </c>
      <c r="NC9" s="51"/>
      <c r="ND9" s="51"/>
      <c r="NE9" s="51"/>
      <c r="NF9" s="51"/>
      <c r="NG9" s="51"/>
      <c r="NH9" s="51"/>
      <c r="NI9" s="51"/>
      <c r="NJ9" s="51"/>
      <c r="NK9" s="51"/>
      <c r="NL9" s="51"/>
      <c r="NM9" s="51"/>
      <c r="NN9" s="51"/>
      <c r="NO9" s="51"/>
      <c r="NP9" s="122"/>
      <c r="NQ9" s="122"/>
      <c r="NR9" s="122"/>
      <c r="NS9" s="122"/>
      <c r="NT9" s="122"/>
      <c r="NU9" s="122">
        <f t="shared" si="43"/>
        <v>0</v>
      </c>
      <c r="NV9" s="138" t="s">
        <v>244</v>
      </c>
      <c r="NW9" s="51"/>
      <c r="NX9" s="51"/>
      <c r="NY9" s="51"/>
      <c r="NZ9" s="51"/>
      <c r="OA9" s="51"/>
      <c r="OB9" s="51"/>
      <c r="OC9" s="51"/>
      <c r="OD9" s="51"/>
      <c r="OE9" s="51"/>
      <c r="OF9" s="51"/>
      <c r="OG9" s="51"/>
      <c r="OH9" s="51"/>
      <c r="OI9" s="51"/>
      <c r="OJ9" s="122"/>
      <c r="OK9" s="122"/>
      <c r="OL9" s="122"/>
      <c r="OM9" s="122"/>
      <c r="ON9" s="122"/>
      <c r="OO9" s="121">
        <f t="shared" si="44"/>
        <v>0</v>
      </c>
      <c r="OP9" s="138" t="s">
        <v>244</v>
      </c>
      <c r="OQ9" s="51"/>
      <c r="OR9" s="51"/>
      <c r="OS9" s="51"/>
      <c r="OT9" s="51"/>
      <c r="OU9" s="51"/>
      <c r="OV9" s="51"/>
      <c r="OW9" s="51"/>
      <c r="OX9" s="51"/>
      <c r="OY9" s="51"/>
      <c r="OZ9" s="51"/>
      <c r="PA9" s="51"/>
      <c r="PB9" s="51"/>
      <c r="PC9" s="51"/>
      <c r="PD9" s="122"/>
      <c r="PE9" s="122"/>
      <c r="PF9" s="122"/>
      <c r="PG9" s="122"/>
      <c r="PH9" s="122"/>
      <c r="PI9" s="121">
        <f t="shared" si="45"/>
        <v>0</v>
      </c>
      <c r="PJ9" s="138" t="s">
        <v>244</v>
      </c>
      <c r="PK9" s="51"/>
      <c r="PL9" s="51"/>
      <c r="PM9" s="51"/>
      <c r="PN9" s="51"/>
      <c r="PO9" s="51"/>
      <c r="PP9" s="51"/>
      <c r="PQ9" s="51"/>
      <c r="PR9" s="51"/>
      <c r="PS9" s="51"/>
      <c r="PT9" s="51"/>
      <c r="PU9" s="51"/>
      <c r="PV9" s="51"/>
      <c r="PW9" s="51"/>
      <c r="PX9" s="122"/>
      <c r="PY9" s="122"/>
      <c r="PZ9" s="122"/>
      <c r="QA9" s="122"/>
      <c r="QB9" s="122"/>
      <c r="QC9" s="121">
        <f t="shared" si="46"/>
        <v>0</v>
      </c>
      <c r="QD9" s="138" t="s">
        <v>244</v>
      </c>
      <c r="QE9" s="51"/>
      <c r="QF9" s="51"/>
      <c r="QG9" s="51"/>
      <c r="QH9" s="51"/>
      <c r="QI9" s="51"/>
      <c r="QJ9" s="51"/>
      <c r="QK9" s="121">
        <f t="shared" si="23"/>
        <v>0</v>
      </c>
      <c r="QL9" s="51"/>
      <c r="QM9" s="51"/>
      <c r="QN9" s="51"/>
      <c r="QO9" s="51"/>
      <c r="QP9" s="51"/>
      <c r="QQ9" s="51"/>
      <c r="QR9" s="122"/>
      <c r="QS9" s="122"/>
      <c r="QT9" s="122"/>
      <c r="QU9" s="122"/>
      <c r="QV9" s="122"/>
      <c r="QW9" s="121">
        <f t="shared" si="47"/>
        <v>0</v>
      </c>
      <c r="QX9" s="138" t="s">
        <v>244</v>
      </c>
      <c r="QY9" s="51"/>
      <c r="QZ9" s="51"/>
      <c r="RA9" s="51"/>
      <c r="RB9" s="51"/>
      <c r="RC9" s="51"/>
      <c r="RD9" s="51"/>
      <c r="RE9" s="121">
        <f t="shared" si="48"/>
        <v>0</v>
      </c>
      <c r="RF9" s="51"/>
      <c r="RG9" s="51"/>
      <c r="RH9" s="51"/>
      <c r="RI9" s="51"/>
      <c r="RJ9" s="51"/>
      <c r="RK9" s="51"/>
      <c r="RL9" s="122"/>
      <c r="RM9" s="122"/>
      <c r="RN9" s="122"/>
      <c r="RO9" s="122"/>
      <c r="RP9" s="122"/>
      <c r="RQ9" s="121">
        <f t="shared" si="49"/>
        <v>0</v>
      </c>
      <c r="RR9" s="136"/>
      <c r="RS9" s="51"/>
      <c r="RT9" s="51"/>
      <c r="RU9" s="51"/>
      <c r="RV9" s="51"/>
      <c r="RW9" s="51"/>
      <c r="RX9" s="51"/>
      <c r="RY9" s="121">
        <f t="shared" si="24"/>
        <v>0</v>
      </c>
      <c r="RZ9" s="51"/>
      <c r="SA9" s="51"/>
      <c r="SB9" s="51"/>
      <c r="SC9" s="51"/>
      <c r="SD9" s="51"/>
      <c r="SE9" s="51"/>
      <c r="SF9" s="122"/>
      <c r="SG9" s="122"/>
      <c r="SH9" s="122"/>
      <c r="SI9" s="122"/>
      <c r="SJ9" s="122"/>
      <c r="SK9" s="121">
        <f t="shared" si="50"/>
        <v>0</v>
      </c>
      <c r="SL9" s="136"/>
      <c r="SM9" s="51"/>
      <c r="SN9" s="51"/>
      <c r="SO9" s="51"/>
      <c r="SP9" s="51"/>
      <c r="SQ9" s="51"/>
      <c r="SR9" s="51"/>
      <c r="SS9" s="121">
        <f t="shared" si="51"/>
        <v>0</v>
      </c>
      <c r="ST9" s="51"/>
      <c r="SU9" s="51"/>
      <c r="SV9" s="51"/>
      <c r="SW9" s="51"/>
      <c r="SX9" s="51"/>
      <c r="SY9" s="51"/>
      <c r="SZ9" s="122"/>
      <c r="TA9" s="122"/>
      <c r="TB9" s="122"/>
      <c r="TC9" s="122"/>
      <c r="TD9" s="122"/>
      <c r="TE9" s="121">
        <f t="shared" si="52"/>
        <v>0</v>
      </c>
      <c r="TF9" s="136"/>
      <c r="TG9" s="51"/>
      <c r="TH9" s="51"/>
      <c r="TI9" s="51"/>
      <c r="TJ9" s="51"/>
      <c r="TK9" s="51"/>
      <c r="TL9" s="51"/>
      <c r="TM9" s="121">
        <f t="shared" si="53"/>
        <v>0</v>
      </c>
      <c r="TN9" s="51"/>
      <c r="TO9" s="51"/>
      <c r="TP9" s="51"/>
      <c r="TQ9" s="51"/>
      <c r="TR9" s="51"/>
      <c r="TS9" s="51"/>
      <c r="TT9" s="122"/>
      <c r="TU9" s="122"/>
      <c r="TV9" s="122"/>
      <c r="TW9" s="122"/>
      <c r="TX9" s="122"/>
      <c r="TY9" s="121">
        <f t="shared" si="54"/>
        <v>0</v>
      </c>
      <c r="TZ9" s="136"/>
      <c r="UA9" s="51"/>
      <c r="UB9" s="51"/>
      <c r="UC9" s="51"/>
      <c r="UD9" s="51"/>
      <c r="UE9" s="51"/>
      <c r="UF9" s="51"/>
      <c r="UG9" s="121">
        <f t="shared" si="55"/>
        <v>0</v>
      </c>
      <c r="UH9" s="51"/>
      <c r="UI9" s="51"/>
      <c r="UJ9" s="51"/>
      <c r="UK9" s="51"/>
      <c r="UL9" s="51"/>
      <c r="UM9" s="51"/>
      <c r="UN9" s="122"/>
      <c r="UO9" s="122"/>
      <c r="UP9" s="122"/>
      <c r="UQ9" s="122"/>
      <c r="UR9" s="122"/>
      <c r="US9" s="121">
        <f t="shared" si="56"/>
        <v>0</v>
      </c>
      <c r="UT9" s="136"/>
      <c r="UU9" s="51"/>
      <c r="UV9" s="51"/>
      <c r="UW9" s="51"/>
      <c r="UX9" s="51"/>
      <c r="UY9" s="51"/>
      <c r="UZ9" s="51"/>
      <c r="VA9" s="121">
        <f t="shared" si="25"/>
        <v>0</v>
      </c>
      <c r="VB9" s="51"/>
      <c r="VC9" s="51"/>
      <c r="VD9" s="51"/>
      <c r="VE9" s="51"/>
      <c r="VF9" s="51"/>
      <c r="VG9" s="51"/>
      <c r="VH9" s="122"/>
      <c r="VI9" s="122"/>
      <c r="VJ9" s="122"/>
      <c r="VK9" s="122"/>
      <c r="VL9" s="122"/>
      <c r="VM9" s="121">
        <f t="shared" si="26"/>
        <v>0</v>
      </c>
      <c r="VN9" s="136"/>
      <c r="VO9" s="51"/>
      <c r="VP9" s="51"/>
      <c r="VQ9" s="51"/>
      <c r="VR9" s="51"/>
      <c r="VS9" s="51"/>
      <c r="VT9" s="51"/>
      <c r="VU9" s="121">
        <f t="shared" si="57"/>
        <v>0</v>
      </c>
      <c r="VV9" s="51"/>
      <c r="VW9" s="51"/>
      <c r="VX9" s="51"/>
      <c r="VY9" s="51"/>
      <c r="VZ9" s="51"/>
      <c r="WA9" s="51"/>
      <c r="WB9" s="122"/>
      <c r="WC9" s="122"/>
      <c r="WD9" s="122"/>
      <c r="WE9" s="122"/>
      <c r="WF9" s="122"/>
      <c r="WG9" s="121">
        <f t="shared" si="58"/>
        <v>0</v>
      </c>
      <c r="WH9" s="136"/>
      <c r="WI9" s="51"/>
      <c r="WJ9" s="51"/>
      <c r="WK9" s="51"/>
      <c r="WL9" s="51"/>
      <c r="WM9" s="51"/>
      <c r="WN9" s="51"/>
      <c r="WO9" s="121">
        <f t="shared" si="27"/>
        <v>0</v>
      </c>
      <c r="WP9" s="51"/>
      <c r="WQ9" s="51"/>
      <c r="WR9" s="51"/>
      <c r="WS9" s="51"/>
      <c r="WT9" s="51"/>
      <c r="WU9" s="51"/>
      <c r="WV9" s="122"/>
      <c r="WW9" s="122"/>
      <c r="WX9" s="122"/>
      <c r="WY9" s="122"/>
      <c r="WZ9" s="122"/>
      <c r="XA9" s="121">
        <f t="shared" si="59"/>
        <v>0</v>
      </c>
      <c r="XB9" s="136"/>
      <c r="XC9" s="51"/>
      <c r="XD9" s="51"/>
      <c r="XE9" s="51"/>
      <c r="XF9" s="51"/>
      <c r="XG9" s="51"/>
      <c r="XH9" s="51"/>
      <c r="XI9" s="121">
        <f t="shared" si="28"/>
        <v>0</v>
      </c>
      <c r="XJ9" s="51"/>
      <c r="XK9" s="51"/>
      <c r="XL9" s="51"/>
      <c r="XM9" s="51"/>
      <c r="XN9" s="51"/>
      <c r="XO9" s="51"/>
      <c r="XP9" s="122"/>
      <c r="XQ9" s="122"/>
      <c r="XR9" s="122"/>
      <c r="XS9" s="122"/>
      <c r="XT9" s="122"/>
      <c r="XU9" s="121">
        <f t="shared" si="29"/>
        <v>0</v>
      </c>
      <c r="XV9" s="136"/>
      <c r="XW9" s="51"/>
      <c r="XX9" s="51"/>
      <c r="XY9" s="51"/>
      <c r="XZ9" s="51"/>
      <c r="YA9" s="51"/>
      <c r="YB9" s="51"/>
      <c r="YC9" s="121">
        <f t="shared" si="60"/>
        <v>0</v>
      </c>
      <c r="YD9" s="51"/>
      <c r="YE9" s="51"/>
      <c r="YF9" s="51"/>
      <c r="YG9" s="51"/>
      <c r="YH9" s="51"/>
      <c r="YI9" s="51"/>
      <c r="YJ9" s="122"/>
      <c r="YK9" s="122"/>
      <c r="YL9" s="122"/>
      <c r="YM9" s="122"/>
      <c r="YN9" s="122"/>
      <c r="YO9" s="121">
        <f t="shared" si="61"/>
        <v>0</v>
      </c>
      <c r="YP9" s="136"/>
      <c r="YQ9" s="51"/>
      <c r="YR9" s="51"/>
      <c r="YS9" s="51"/>
      <c r="YT9" s="51"/>
      <c r="YU9" s="51"/>
      <c r="YV9" s="51"/>
      <c r="YW9" s="121">
        <f t="shared" si="62"/>
        <v>0</v>
      </c>
      <c r="YX9" s="51"/>
      <c r="YY9" s="51"/>
      <c r="YZ9" s="51"/>
      <c r="ZA9" s="51"/>
      <c r="ZB9" s="51"/>
      <c r="ZC9" s="51"/>
      <c r="ZD9" s="122"/>
      <c r="ZE9" s="122"/>
      <c r="ZF9" s="122"/>
      <c r="ZG9" s="122"/>
      <c r="ZH9" s="122"/>
      <c r="ZI9" s="121">
        <f t="shared" si="63"/>
        <v>0</v>
      </c>
      <c r="ZJ9" s="136"/>
      <c r="ZK9" s="51"/>
      <c r="ZL9" s="51"/>
      <c r="ZM9" s="51"/>
      <c r="ZN9" s="51"/>
      <c r="ZO9" s="51"/>
      <c r="ZP9" s="51"/>
      <c r="ZQ9" s="121">
        <f t="shared" si="64"/>
        <v>0</v>
      </c>
      <c r="ZR9" s="51"/>
      <c r="ZS9" s="51"/>
      <c r="ZT9" s="51"/>
      <c r="ZU9" s="51"/>
      <c r="ZV9" s="51"/>
      <c r="ZW9" s="51"/>
      <c r="ZX9" s="122"/>
      <c r="ZY9" s="122"/>
      <c r="ZZ9" s="122"/>
      <c r="AAA9" s="122"/>
      <c r="AAB9" s="122"/>
      <c r="AAC9" s="121">
        <f t="shared" si="65"/>
        <v>0</v>
      </c>
      <c r="AAD9" s="136"/>
      <c r="AAE9" s="51"/>
      <c r="AAF9" s="51"/>
      <c r="AAG9" s="51"/>
      <c r="AAH9" s="51"/>
      <c r="AAI9" s="51"/>
      <c r="AAJ9" s="51"/>
      <c r="AAK9" s="121">
        <f t="shared" si="66"/>
        <v>0</v>
      </c>
      <c r="AAL9" s="51"/>
      <c r="AAM9" s="51"/>
      <c r="AAN9" s="51"/>
      <c r="AAO9" s="51"/>
      <c r="AAP9" s="51"/>
      <c r="AAQ9" s="51"/>
      <c r="AAR9" s="122"/>
      <c r="AAS9" s="122"/>
      <c r="AAT9" s="122"/>
      <c r="AAU9" s="122"/>
      <c r="AAV9" s="122"/>
      <c r="AAW9" s="121">
        <f t="shared" si="67"/>
        <v>0</v>
      </c>
      <c r="AAX9" s="136"/>
      <c r="AAY9" s="51"/>
      <c r="AAZ9" s="51"/>
      <c r="ABA9" s="51"/>
      <c r="ABB9" s="51"/>
      <c r="ABC9" s="51"/>
      <c r="ABD9" s="51"/>
      <c r="ABE9" s="121">
        <f t="shared" si="68"/>
        <v>0</v>
      </c>
      <c r="ABF9" s="51"/>
      <c r="ABG9" s="51"/>
      <c r="ABH9" s="51"/>
      <c r="ABI9" s="51"/>
      <c r="ABJ9" s="51"/>
      <c r="ABK9" s="51"/>
      <c r="ABL9" s="122"/>
      <c r="ABM9" s="122"/>
      <c r="ABN9" s="122"/>
      <c r="ABO9" s="122"/>
      <c r="ABP9" s="122"/>
      <c r="ABQ9" s="121">
        <f t="shared" si="69"/>
        <v>0</v>
      </c>
      <c r="ABS9">
        <f t="shared" si="70"/>
        <v>127</v>
      </c>
      <c r="ABT9">
        <f t="shared" si="30"/>
        <v>0</v>
      </c>
      <c r="ABU9">
        <f t="shared" si="31"/>
        <v>127</v>
      </c>
      <c r="ABV9">
        <f t="shared" si="32"/>
        <v>-127</v>
      </c>
      <c r="ACQ9" s="91"/>
    </row>
    <row r="10" spans="1:773" ht="12.75" hidden="1" x14ac:dyDescent="0.2">
      <c r="A10" s="49">
        <v>6</v>
      </c>
      <c r="B10" s="116">
        <v>44230</v>
      </c>
      <c r="C10" s="116" t="str">
        <f t="shared" si="0"/>
        <v>Wednesday</v>
      </c>
      <c r="D10" s="49" t="s">
        <v>240</v>
      </c>
      <c r="E10" s="11" t="s">
        <v>246</v>
      </c>
      <c r="F10" s="24"/>
      <c r="G10" s="24" t="s">
        <v>250</v>
      </c>
      <c r="H10" s="136" t="s">
        <v>243</v>
      </c>
      <c r="I10" s="24" t="s">
        <v>243</v>
      </c>
      <c r="J10" s="51">
        <v>12</v>
      </c>
      <c r="K10" s="51">
        <v>9</v>
      </c>
      <c r="L10" s="51" t="s">
        <v>244</v>
      </c>
      <c r="M10" s="51">
        <v>1</v>
      </c>
      <c r="N10" s="51">
        <v>0</v>
      </c>
      <c r="O10" s="121">
        <f t="shared" si="1"/>
        <v>133.33333333333331</v>
      </c>
      <c r="P10" s="51"/>
      <c r="Q10" s="51" t="s">
        <v>244</v>
      </c>
      <c r="R10" s="51"/>
      <c r="S10" s="123"/>
      <c r="T10" s="51"/>
      <c r="U10" s="51"/>
      <c r="V10" s="122"/>
      <c r="W10" s="122"/>
      <c r="X10" s="122"/>
      <c r="Y10" s="122"/>
      <c r="Z10" s="122"/>
      <c r="AA10" s="122">
        <f t="shared" si="33"/>
        <v>0</v>
      </c>
      <c r="AB10" s="136" t="s">
        <v>244</v>
      </c>
      <c r="AC10" s="51"/>
      <c r="AD10" s="51"/>
      <c r="AE10" s="51"/>
      <c r="AF10" s="51"/>
      <c r="AG10" s="51"/>
      <c r="AH10" s="51"/>
      <c r="AI10" s="121">
        <f t="shared" si="2"/>
        <v>0</v>
      </c>
      <c r="AJ10" s="51"/>
      <c r="AK10" s="51"/>
      <c r="AL10" s="51"/>
      <c r="AM10" s="123"/>
      <c r="AN10" s="51"/>
      <c r="AO10" s="51"/>
      <c r="AP10" s="122"/>
      <c r="AQ10" s="122"/>
      <c r="AR10" s="122"/>
      <c r="AS10" s="122"/>
      <c r="AT10" s="122"/>
      <c r="AU10" s="121">
        <f t="shared" si="3"/>
        <v>0</v>
      </c>
      <c r="AV10" s="136" t="s">
        <v>243</v>
      </c>
      <c r="AW10" s="51" t="s">
        <v>243</v>
      </c>
      <c r="AX10" s="51">
        <v>19</v>
      </c>
      <c r="AY10" s="51">
        <v>15</v>
      </c>
      <c r="AZ10" s="51" t="s">
        <v>244</v>
      </c>
      <c r="BA10" s="51">
        <v>2</v>
      </c>
      <c r="BB10" s="51">
        <v>0</v>
      </c>
      <c r="BC10" s="121">
        <f t="shared" si="4"/>
        <v>126.66666666666666</v>
      </c>
      <c r="BD10" s="51"/>
      <c r="BE10" s="51" t="s">
        <v>244</v>
      </c>
      <c r="BF10" s="51"/>
      <c r="BG10" s="123"/>
      <c r="BH10" s="51"/>
      <c r="BI10" s="51"/>
      <c r="BJ10" s="122"/>
      <c r="BK10" s="122"/>
      <c r="BL10" s="122"/>
      <c r="BM10" s="122"/>
      <c r="BN10" s="122"/>
      <c r="BO10" s="122">
        <f t="shared" si="34"/>
        <v>0</v>
      </c>
      <c r="BP10" s="136" t="s">
        <v>244</v>
      </c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123"/>
      <c r="CB10" s="51"/>
      <c r="CC10" s="51"/>
      <c r="CD10" s="122"/>
      <c r="CE10" s="122"/>
      <c r="CF10" s="122"/>
      <c r="CG10" s="122"/>
      <c r="CH10" s="122"/>
      <c r="CI10" s="122">
        <f t="shared" si="35"/>
        <v>0</v>
      </c>
      <c r="CJ10" s="136" t="s">
        <v>243</v>
      </c>
      <c r="CK10" s="51" t="s">
        <v>243</v>
      </c>
      <c r="CL10" s="51">
        <v>20</v>
      </c>
      <c r="CM10" s="51">
        <v>19</v>
      </c>
      <c r="CN10" s="51" t="s">
        <v>244</v>
      </c>
      <c r="CO10" s="51">
        <v>1</v>
      </c>
      <c r="CP10" s="51">
        <v>0</v>
      </c>
      <c r="CQ10" s="121">
        <f t="shared" si="36"/>
        <v>105.26315789473684</v>
      </c>
      <c r="CR10" s="51"/>
      <c r="CS10" s="51" t="s">
        <v>244</v>
      </c>
      <c r="CT10" s="51"/>
      <c r="CU10" s="123"/>
      <c r="CV10" s="51"/>
      <c r="CW10" s="51"/>
      <c r="CX10" s="122"/>
      <c r="CY10" s="122"/>
      <c r="CZ10" s="122"/>
      <c r="DA10" s="122"/>
      <c r="DB10" s="122"/>
      <c r="DC10" s="122">
        <f t="shared" si="37"/>
        <v>0</v>
      </c>
      <c r="DD10" s="136" t="s">
        <v>243</v>
      </c>
      <c r="DE10" s="51" t="s">
        <v>244</v>
      </c>
      <c r="DF10" s="51"/>
      <c r="DG10" s="51"/>
      <c r="DH10" s="51"/>
      <c r="DI10" s="51"/>
      <c r="DJ10" s="51"/>
      <c r="DK10" s="121">
        <f t="shared" si="5"/>
        <v>0</v>
      </c>
      <c r="DL10" s="51"/>
      <c r="DM10" s="51" t="s">
        <v>244</v>
      </c>
      <c r="DN10" s="51"/>
      <c r="DO10" s="123"/>
      <c r="DP10" s="51"/>
      <c r="DQ10" s="51"/>
      <c r="DR10" s="122"/>
      <c r="DS10" s="122"/>
      <c r="DT10" s="122"/>
      <c r="DU10" s="122"/>
      <c r="DV10" s="122"/>
      <c r="DW10" s="122">
        <f t="shared" si="38"/>
        <v>0</v>
      </c>
      <c r="DX10" s="136" t="s">
        <v>243</v>
      </c>
      <c r="DY10" s="51" t="s">
        <v>243</v>
      </c>
      <c r="DZ10" s="51">
        <v>42</v>
      </c>
      <c r="EA10" s="51">
        <v>32</v>
      </c>
      <c r="EB10" s="51" t="s">
        <v>244</v>
      </c>
      <c r="EC10" s="51">
        <v>5</v>
      </c>
      <c r="ED10" s="51">
        <v>0</v>
      </c>
      <c r="EE10" s="121">
        <f t="shared" si="6"/>
        <v>131.25</v>
      </c>
      <c r="EF10" s="51"/>
      <c r="EG10" s="51" t="s">
        <v>244</v>
      </c>
      <c r="EH10" s="51"/>
      <c r="EI10" s="123"/>
      <c r="EJ10" s="51"/>
      <c r="EK10" s="51"/>
      <c r="EL10" s="122"/>
      <c r="EM10" s="122"/>
      <c r="EN10" s="122"/>
      <c r="EO10" s="122"/>
      <c r="EP10" s="122"/>
      <c r="EQ10" s="122">
        <f t="shared" si="39"/>
        <v>0</v>
      </c>
      <c r="ER10" s="136" t="s">
        <v>243</v>
      </c>
      <c r="ES10" s="51" t="s">
        <v>243</v>
      </c>
      <c r="ET10" s="51">
        <v>9</v>
      </c>
      <c r="EU10" s="51">
        <v>9</v>
      </c>
      <c r="EV10" s="51" t="s">
        <v>244</v>
      </c>
      <c r="EW10" s="51">
        <v>2</v>
      </c>
      <c r="EX10" s="51">
        <v>0</v>
      </c>
      <c r="EY10" s="121">
        <f t="shared" si="7"/>
        <v>100</v>
      </c>
      <c r="EZ10" s="51"/>
      <c r="FA10" s="51" t="s">
        <v>243</v>
      </c>
      <c r="FB10" s="51">
        <v>3</v>
      </c>
      <c r="FC10" s="123"/>
      <c r="FD10" s="51">
        <v>26</v>
      </c>
      <c r="FE10" s="51">
        <v>0</v>
      </c>
      <c r="FF10" s="122"/>
      <c r="FG10" s="122"/>
      <c r="FH10" s="122"/>
      <c r="FI10" s="122"/>
      <c r="FJ10" s="122"/>
      <c r="FK10" s="122">
        <f t="shared" si="8"/>
        <v>8.6666666666666661</v>
      </c>
      <c r="FL10" s="136" t="s">
        <v>243</v>
      </c>
      <c r="FM10" s="51" t="s">
        <v>243</v>
      </c>
      <c r="FN10" s="51">
        <v>6</v>
      </c>
      <c r="FO10" s="51">
        <v>5</v>
      </c>
      <c r="FP10" s="51" t="s">
        <v>244</v>
      </c>
      <c r="FQ10" s="51">
        <v>0</v>
      </c>
      <c r="FR10" s="51">
        <v>0</v>
      </c>
      <c r="FS10" s="121">
        <f t="shared" si="9"/>
        <v>120</v>
      </c>
      <c r="FT10" s="51"/>
      <c r="FU10" s="51" t="s">
        <v>244</v>
      </c>
      <c r="FV10" s="51"/>
      <c r="FW10" s="123"/>
      <c r="FX10" s="51"/>
      <c r="FY10" s="51"/>
      <c r="FZ10" s="122"/>
      <c r="GA10" s="122"/>
      <c r="GB10" s="122"/>
      <c r="GC10" s="122"/>
      <c r="GD10" s="122"/>
      <c r="GE10" s="122">
        <f t="shared" si="40"/>
        <v>0</v>
      </c>
      <c r="GF10" s="136" t="s">
        <v>243</v>
      </c>
      <c r="GG10" s="51" t="s">
        <v>243</v>
      </c>
      <c r="GH10" s="51">
        <v>0</v>
      </c>
      <c r="GI10" s="51">
        <v>0</v>
      </c>
      <c r="GJ10" s="51" t="s">
        <v>243</v>
      </c>
      <c r="GK10" s="51">
        <v>0</v>
      </c>
      <c r="GL10" s="51">
        <v>0</v>
      </c>
      <c r="GM10" s="121">
        <f t="shared" si="10"/>
        <v>0</v>
      </c>
      <c r="GN10" s="51"/>
      <c r="GO10" s="51" t="s">
        <v>243</v>
      </c>
      <c r="GP10" s="51">
        <v>2</v>
      </c>
      <c r="GQ10" s="123"/>
      <c r="GR10" s="51">
        <v>20</v>
      </c>
      <c r="GS10" s="51">
        <v>0</v>
      </c>
      <c r="GT10" s="122"/>
      <c r="GU10" s="122"/>
      <c r="GV10" s="122"/>
      <c r="GW10" s="122"/>
      <c r="GX10" s="122"/>
      <c r="GY10" s="122">
        <f t="shared" si="11"/>
        <v>10</v>
      </c>
      <c r="GZ10" s="136" t="s">
        <v>243</v>
      </c>
      <c r="HA10" s="51" t="s">
        <v>243</v>
      </c>
      <c r="HB10" s="51">
        <v>17</v>
      </c>
      <c r="HC10" s="51">
        <v>21</v>
      </c>
      <c r="HD10" s="51" t="s">
        <v>244</v>
      </c>
      <c r="HE10" s="51">
        <v>0</v>
      </c>
      <c r="HF10" s="51">
        <v>0</v>
      </c>
      <c r="HG10" s="121">
        <f t="shared" si="12"/>
        <v>80.952380952380949</v>
      </c>
      <c r="HH10" s="51"/>
      <c r="HI10" s="51" t="s">
        <v>243</v>
      </c>
      <c r="HJ10" s="51">
        <v>4</v>
      </c>
      <c r="HK10" s="123"/>
      <c r="HL10" s="51">
        <v>36</v>
      </c>
      <c r="HM10" s="51">
        <v>1</v>
      </c>
      <c r="HN10" s="122"/>
      <c r="HO10" s="122"/>
      <c r="HP10" s="122"/>
      <c r="HQ10" s="122"/>
      <c r="HR10" s="122"/>
      <c r="HS10" s="121">
        <f t="shared" si="13"/>
        <v>9</v>
      </c>
      <c r="HT10" s="136" t="s">
        <v>243</v>
      </c>
      <c r="HU10" s="51" t="s">
        <v>243</v>
      </c>
      <c r="HV10" s="51">
        <v>0</v>
      </c>
      <c r="HW10" s="51">
        <v>2</v>
      </c>
      <c r="HX10" s="51" t="s">
        <v>244</v>
      </c>
      <c r="HY10" s="51">
        <v>0</v>
      </c>
      <c r="HZ10" s="51">
        <v>0</v>
      </c>
      <c r="IA10" s="51"/>
      <c r="IB10" s="51"/>
      <c r="IC10" s="51" t="s">
        <v>243</v>
      </c>
      <c r="ID10" s="51">
        <v>2</v>
      </c>
      <c r="IE10" s="123"/>
      <c r="IF10" s="51">
        <v>22</v>
      </c>
      <c r="IG10" s="51">
        <v>0</v>
      </c>
      <c r="IH10" s="122"/>
      <c r="II10" s="122"/>
      <c r="IJ10" s="122"/>
      <c r="IK10" s="122"/>
      <c r="IL10" s="122"/>
      <c r="IM10" s="122">
        <f t="shared" si="14"/>
        <v>11</v>
      </c>
      <c r="IN10" s="136" t="s">
        <v>243</v>
      </c>
      <c r="IO10" s="51" t="s">
        <v>243</v>
      </c>
      <c r="IP10" s="51">
        <v>3</v>
      </c>
      <c r="IQ10" s="51">
        <v>4</v>
      </c>
      <c r="IR10" s="51" t="s">
        <v>244</v>
      </c>
      <c r="IS10" s="51">
        <v>0</v>
      </c>
      <c r="IT10" s="51">
        <v>0</v>
      </c>
      <c r="IU10" s="121">
        <f t="shared" si="41"/>
        <v>75</v>
      </c>
      <c r="IV10" s="51"/>
      <c r="IW10" s="51" t="s">
        <v>243</v>
      </c>
      <c r="IX10" s="122">
        <v>2</v>
      </c>
      <c r="IY10" s="123">
        <v>0</v>
      </c>
      <c r="IZ10" s="122">
        <v>15</v>
      </c>
      <c r="JA10" s="122">
        <v>0</v>
      </c>
      <c r="JB10" s="122"/>
      <c r="JC10" s="122"/>
      <c r="JD10" s="122"/>
      <c r="JE10" s="122"/>
      <c r="JF10" s="122"/>
      <c r="JG10" s="121">
        <f t="shared" si="15"/>
        <v>7.5</v>
      </c>
      <c r="JH10" s="136" t="s">
        <v>243</v>
      </c>
      <c r="JI10" s="51" t="s">
        <v>243</v>
      </c>
      <c r="JJ10" s="51">
        <v>0</v>
      </c>
      <c r="JK10" s="51">
        <v>3</v>
      </c>
      <c r="JL10" s="51" t="s">
        <v>244</v>
      </c>
      <c r="JM10" s="51">
        <v>0</v>
      </c>
      <c r="JN10" s="51">
        <v>0</v>
      </c>
      <c r="JO10" s="121">
        <f>(JJ10/JK10)*100</f>
        <v>0</v>
      </c>
      <c r="JP10" s="51"/>
      <c r="JQ10" s="51" t="s">
        <v>243</v>
      </c>
      <c r="JR10" s="51">
        <v>4</v>
      </c>
      <c r="JS10" s="123"/>
      <c r="JT10" s="51">
        <v>28</v>
      </c>
      <c r="JU10" s="51">
        <v>1</v>
      </c>
      <c r="JV10" s="122"/>
      <c r="JW10" s="122"/>
      <c r="JX10" s="122"/>
      <c r="JY10" s="122"/>
      <c r="JZ10" s="122"/>
      <c r="KA10" s="121">
        <f t="shared" si="16"/>
        <v>7</v>
      </c>
      <c r="KB10" s="136" t="s">
        <v>244</v>
      </c>
      <c r="KC10" s="51"/>
      <c r="KD10" s="51"/>
      <c r="KE10" s="51"/>
      <c r="KF10" s="51"/>
      <c r="KG10" s="51"/>
      <c r="KH10" s="51"/>
      <c r="KI10" s="51"/>
      <c r="KJ10" s="51"/>
      <c r="KK10" s="123"/>
      <c r="KL10" s="51"/>
      <c r="KM10" s="51"/>
      <c r="KN10" s="122"/>
      <c r="KO10" s="122"/>
      <c r="KP10" s="122"/>
      <c r="KQ10" s="122"/>
      <c r="KR10" s="122"/>
      <c r="KS10" s="122">
        <f t="shared" si="17"/>
        <v>0</v>
      </c>
      <c r="KT10" s="136" t="s">
        <v>243</v>
      </c>
      <c r="KU10" s="51" t="s">
        <v>244</v>
      </c>
      <c r="KV10" s="51"/>
      <c r="KW10" s="51"/>
      <c r="KX10" s="51"/>
      <c r="KY10" s="51"/>
      <c r="KZ10" s="51"/>
      <c r="LA10" s="121">
        <f t="shared" si="18"/>
        <v>0</v>
      </c>
      <c r="LB10" s="51"/>
      <c r="LC10" s="51" t="s">
        <v>243</v>
      </c>
      <c r="LD10" s="51">
        <v>3</v>
      </c>
      <c r="LE10" s="51"/>
      <c r="LF10" s="51">
        <v>35</v>
      </c>
      <c r="LG10" s="51">
        <v>1</v>
      </c>
      <c r="LH10" s="122"/>
      <c r="LI10" s="122"/>
      <c r="LJ10" s="122"/>
      <c r="LK10" s="122"/>
      <c r="LL10" s="122"/>
      <c r="LM10" s="121">
        <f t="shared" si="19"/>
        <v>11.666666666666666</v>
      </c>
      <c r="LN10" s="136" t="s">
        <v>244</v>
      </c>
      <c r="LO10" s="51"/>
      <c r="LP10" s="51"/>
      <c r="LQ10" s="51"/>
      <c r="LR10" s="51"/>
      <c r="LS10" s="51"/>
      <c r="LT10" s="51"/>
      <c r="LU10" s="121">
        <f t="shared" si="20"/>
        <v>0</v>
      </c>
      <c r="LV10" s="51"/>
      <c r="LW10" s="51"/>
      <c r="LX10" s="51"/>
      <c r="LY10" s="51"/>
      <c r="LZ10" s="51"/>
      <c r="MA10" s="51"/>
      <c r="MB10" s="122"/>
      <c r="MC10" s="122"/>
      <c r="MD10" s="122"/>
      <c r="ME10" s="122"/>
      <c r="MF10" s="122"/>
      <c r="MG10" s="122">
        <f t="shared" si="21"/>
        <v>0</v>
      </c>
      <c r="MH10" s="136" t="s">
        <v>244</v>
      </c>
      <c r="MI10" s="51"/>
      <c r="MJ10" s="51"/>
      <c r="MK10" s="51"/>
      <c r="ML10" s="51"/>
      <c r="MM10" s="51"/>
      <c r="MN10" s="51"/>
      <c r="MO10" s="121">
        <f t="shared" si="22"/>
        <v>0</v>
      </c>
      <c r="MP10" s="51"/>
      <c r="MQ10" s="51"/>
      <c r="MR10" s="51"/>
      <c r="MS10" s="51"/>
      <c r="MT10" s="51"/>
      <c r="MU10" s="51"/>
      <c r="MV10" s="122"/>
      <c r="MW10" s="122"/>
      <c r="MX10" s="122"/>
      <c r="MY10" s="122"/>
      <c r="MZ10" s="122"/>
      <c r="NA10" s="122">
        <f t="shared" si="42"/>
        <v>0</v>
      </c>
      <c r="NB10" s="138" t="s">
        <v>244</v>
      </c>
      <c r="NC10" s="51"/>
      <c r="ND10" s="51"/>
      <c r="NE10" s="51"/>
      <c r="NF10" s="51"/>
      <c r="NG10" s="51"/>
      <c r="NH10" s="51"/>
      <c r="NI10" s="51"/>
      <c r="NJ10" s="51"/>
      <c r="NK10" s="51"/>
      <c r="NL10" s="51"/>
      <c r="NM10" s="51"/>
      <c r="NN10" s="51"/>
      <c r="NO10" s="51"/>
      <c r="NP10" s="122"/>
      <c r="NQ10" s="122"/>
      <c r="NR10" s="122"/>
      <c r="NS10" s="122"/>
      <c r="NT10" s="122"/>
      <c r="NU10" s="122">
        <f t="shared" si="43"/>
        <v>0</v>
      </c>
      <c r="NV10" s="138" t="s">
        <v>244</v>
      </c>
      <c r="NW10" s="51"/>
      <c r="NX10" s="51"/>
      <c r="NY10" s="51"/>
      <c r="NZ10" s="51"/>
      <c r="OA10" s="51"/>
      <c r="OB10" s="51"/>
      <c r="OC10" s="51"/>
      <c r="OD10" s="51"/>
      <c r="OE10" s="51"/>
      <c r="OF10" s="51"/>
      <c r="OG10" s="51"/>
      <c r="OH10" s="51"/>
      <c r="OI10" s="51"/>
      <c r="OJ10" s="122"/>
      <c r="OK10" s="122"/>
      <c r="OL10" s="122"/>
      <c r="OM10" s="122"/>
      <c r="ON10" s="122"/>
      <c r="OO10" s="121">
        <f t="shared" si="44"/>
        <v>0</v>
      </c>
      <c r="OP10" s="138" t="s">
        <v>244</v>
      </c>
      <c r="OQ10" s="51"/>
      <c r="OR10" s="51"/>
      <c r="OS10" s="51"/>
      <c r="OT10" s="51"/>
      <c r="OU10" s="51"/>
      <c r="OV10" s="51"/>
      <c r="OW10" s="51"/>
      <c r="OX10" s="51"/>
      <c r="OY10" s="51"/>
      <c r="OZ10" s="51"/>
      <c r="PA10" s="51"/>
      <c r="PB10" s="51"/>
      <c r="PC10" s="51"/>
      <c r="PD10" s="122"/>
      <c r="PE10" s="122"/>
      <c r="PF10" s="122"/>
      <c r="PG10" s="122"/>
      <c r="PH10" s="122"/>
      <c r="PI10" s="121">
        <f t="shared" si="45"/>
        <v>0</v>
      </c>
      <c r="PJ10" s="138" t="s">
        <v>244</v>
      </c>
      <c r="PK10" s="51"/>
      <c r="PL10" s="51"/>
      <c r="PM10" s="51"/>
      <c r="PN10" s="51"/>
      <c r="PO10" s="51"/>
      <c r="PP10" s="51"/>
      <c r="PQ10" s="51"/>
      <c r="PR10" s="51"/>
      <c r="PS10" s="51"/>
      <c r="PT10" s="51"/>
      <c r="PU10" s="51"/>
      <c r="PV10" s="51"/>
      <c r="PW10" s="51"/>
      <c r="PX10" s="122"/>
      <c r="PY10" s="122"/>
      <c r="PZ10" s="122"/>
      <c r="QA10" s="122"/>
      <c r="QB10" s="122"/>
      <c r="QC10" s="121">
        <f t="shared" si="46"/>
        <v>0</v>
      </c>
      <c r="QD10" s="138" t="s">
        <v>244</v>
      </c>
      <c r="QE10" s="51"/>
      <c r="QF10" s="51"/>
      <c r="QG10" s="51"/>
      <c r="QH10" s="51"/>
      <c r="QI10" s="51"/>
      <c r="QJ10" s="51"/>
      <c r="QK10" s="121">
        <f t="shared" si="23"/>
        <v>0</v>
      </c>
      <c r="QL10" s="51"/>
      <c r="QM10" s="51"/>
      <c r="QN10" s="51"/>
      <c r="QO10" s="51"/>
      <c r="QP10" s="51"/>
      <c r="QQ10" s="51"/>
      <c r="QR10" s="122"/>
      <c r="QS10" s="122"/>
      <c r="QT10" s="122"/>
      <c r="QU10" s="122"/>
      <c r="QV10" s="122"/>
      <c r="QW10" s="121">
        <f t="shared" si="47"/>
        <v>0</v>
      </c>
      <c r="QX10" s="138" t="s">
        <v>244</v>
      </c>
      <c r="QY10" s="51"/>
      <c r="QZ10" s="51"/>
      <c r="RA10" s="51"/>
      <c r="RB10" s="51"/>
      <c r="RC10" s="51"/>
      <c r="RD10" s="51"/>
      <c r="RE10" s="121">
        <f t="shared" si="48"/>
        <v>0</v>
      </c>
      <c r="RF10" s="51"/>
      <c r="RG10" s="51"/>
      <c r="RH10" s="51"/>
      <c r="RI10" s="51"/>
      <c r="RJ10" s="51"/>
      <c r="RK10" s="51"/>
      <c r="RL10" s="122"/>
      <c r="RM10" s="122"/>
      <c r="RN10" s="122"/>
      <c r="RO10" s="122"/>
      <c r="RP10" s="122"/>
      <c r="RQ10" s="121">
        <f t="shared" si="49"/>
        <v>0</v>
      </c>
      <c r="RR10" s="136"/>
      <c r="RS10" s="51"/>
      <c r="RT10" s="51"/>
      <c r="RU10" s="51"/>
      <c r="RV10" s="51"/>
      <c r="RW10" s="51"/>
      <c r="RX10" s="51"/>
      <c r="RY10" s="121">
        <f t="shared" si="24"/>
        <v>0</v>
      </c>
      <c r="RZ10" s="51"/>
      <c r="SA10" s="51"/>
      <c r="SB10" s="51"/>
      <c r="SC10" s="51"/>
      <c r="SD10" s="51"/>
      <c r="SE10" s="51"/>
      <c r="SF10" s="122"/>
      <c r="SG10" s="122"/>
      <c r="SH10" s="122"/>
      <c r="SI10" s="122"/>
      <c r="SJ10" s="122"/>
      <c r="SK10" s="121">
        <f t="shared" si="50"/>
        <v>0</v>
      </c>
      <c r="SL10" s="136"/>
      <c r="SM10" s="51"/>
      <c r="SN10" s="51"/>
      <c r="SO10" s="51"/>
      <c r="SP10" s="51"/>
      <c r="SQ10" s="51"/>
      <c r="SR10" s="51"/>
      <c r="SS10" s="121">
        <f t="shared" si="51"/>
        <v>0</v>
      </c>
      <c r="ST10" s="51"/>
      <c r="SU10" s="51"/>
      <c r="SV10" s="51"/>
      <c r="SW10" s="51"/>
      <c r="SX10" s="51"/>
      <c r="SY10" s="51"/>
      <c r="SZ10" s="122"/>
      <c r="TA10" s="122"/>
      <c r="TB10" s="122"/>
      <c r="TC10" s="122"/>
      <c r="TD10" s="122"/>
      <c r="TE10" s="121">
        <f t="shared" si="52"/>
        <v>0</v>
      </c>
      <c r="TF10" s="136"/>
      <c r="TG10" s="51"/>
      <c r="TH10" s="51"/>
      <c r="TI10" s="51"/>
      <c r="TJ10" s="51"/>
      <c r="TK10" s="51"/>
      <c r="TL10" s="51"/>
      <c r="TM10" s="121">
        <f t="shared" si="53"/>
        <v>0</v>
      </c>
      <c r="TN10" s="51"/>
      <c r="TO10" s="51"/>
      <c r="TP10" s="51"/>
      <c r="TQ10" s="51"/>
      <c r="TR10" s="51"/>
      <c r="TS10" s="51"/>
      <c r="TT10" s="122"/>
      <c r="TU10" s="122"/>
      <c r="TV10" s="122"/>
      <c r="TW10" s="122"/>
      <c r="TX10" s="122"/>
      <c r="TY10" s="121">
        <f t="shared" si="54"/>
        <v>0</v>
      </c>
      <c r="TZ10" s="136"/>
      <c r="UA10" s="51"/>
      <c r="UB10" s="51"/>
      <c r="UC10" s="51"/>
      <c r="UD10" s="51"/>
      <c r="UE10" s="51"/>
      <c r="UF10" s="51"/>
      <c r="UG10" s="121">
        <f t="shared" si="55"/>
        <v>0</v>
      </c>
      <c r="UH10" s="51"/>
      <c r="UI10" s="51"/>
      <c r="UJ10" s="51"/>
      <c r="UK10" s="51"/>
      <c r="UL10" s="51"/>
      <c r="UM10" s="51"/>
      <c r="UN10" s="122"/>
      <c r="UO10" s="122"/>
      <c r="UP10" s="122"/>
      <c r="UQ10" s="122"/>
      <c r="UR10" s="122"/>
      <c r="US10" s="121">
        <f t="shared" si="56"/>
        <v>0</v>
      </c>
      <c r="UT10" s="136"/>
      <c r="UU10" s="51"/>
      <c r="UV10" s="51"/>
      <c r="UW10" s="51"/>
      <c r="UX10" s="51"/>
      <c r="UY10" s="51"/>
      <c r="UZ10" s="51"/>
      <c r="VA10" s="121">
        <f t="shared" si="25"/>
        <v>0</v>
      </c>
      <c r="VB10" s="51"/>
      <c r="VC10" s="51"/>
      <c r="VD10" s="51"/>
      <c r="VE10" s="51"/>
      <c r="VF10" s="51"/>
      <c r="VG10" s="51"/>
      <c r="VH10" s="122"/>
      <c r="VI10" s="122"/>
      <c r="VJ10" s="122"/>
      <c r="VK10" s="122"/>
      <c r="VL10" s="122"/>
      <c r="VM10" s="121">
        <f t="shared" si="26"/>
        <v>0</v>
      </c>
      <c r="VN10" s="136"/>
      <c r="VO10" s="51"/>
      <c r="VP10" s="51"/>
      <c r="VQ10" s="51"/>
      <c r="VR10" s="51"/>
      <c r="VS10" s="51"/>
      <c r="VT10" s="51"/>
      <c r="VU10" s="121">
        <f t="shared" si="57"/>
        <v>0</v>
      </c>
      <c r="VV10" s="51"/>
      <c r="VW10" s="51"/>
      <c r="VX10" s="51"/>
      <c r="VY10" s="51"/>
      <c r="VZ10" s="51"/>
      <c r="WA10" s="51"/>
      <c r="WB10" s="122"/>
      <c r="WC10" s="122"/>
      <c r="WD10" s="122"/>
      <c r="WE10" s="122"/>
      <c r="WF10" s="122"/>
      <c r="WG10" s="121">
        <f t="shared" si="58"/>
        <v>0</v>
      </c>
      <c r="WH10" s="136"/>
      <c r="WI10" s="51"/>
      <c r="WJ10" s="51"/>
      <c r="WK10" s="51"/>
      <c r="WL10" s="51"/>
      <c r="WM10" s="51"/>
      <c r="WN10" s="51"/>
      <c r="WO10" s="121">
        <f t="shared" si="27"/>
        <v>0</v>
      </c>
      <c r="WP10" s="51"/>
      <c r="WQ10" s="51"/>
      <c r="WR10" s="51"/>
      <c r="WS10" s="51"/>
      <c r="WT10" s="51"/>
      <c r="WU10" s="51"/>
      <c r="WV10" s="122"/>
      <c r="WW10" s="122"/>
      <c r="WX10" s="122"/>
      <c r="WY10" s="122"/>
      <c r="WZ10" s="122"/>
      <c r="XA10" s="121">
        <f t="shared" si="59"/>
        <v>0</v>
      </c>
      <c r="XB10" s="136"/>
      <c r="XC10" s="51"/>
      <c r="XD10" s="51"/>
      <c r="XE10" s="51"/>
      <c r="XF10" s="51"/>
      <c r="XG10" s="51"/>
      <c r="XH10" s="51"/>
      <c r="XI10" s="121">
        <f t="shared" si="28"/>
        <v>0</v>
      </c>
      <c r="XJ10" s="51"/>
      <c r="XK10" s="51"/>
      <c r="XL10" s="51"/>
      <c r="XM10" s="51"/>
      <c r="XN10" s="51"/>
      <c r="XO10" s="51"/>
      <c r="XP10" s="122"/>
      <c r="XQ10" s="122"/>
      <c r="XR10" s="122"/>
      <c r="XS10" s="122"/>
      <c r="XT10" s="122"/>
      <c r="XU10" s="121">
        <f t="shared" si="29"/>
        <v>0</v>
      </c>
      <c r="XV10" s="136"/>
      <c r="XW10" s="51"/>
      <c r="XX10" s="51"/>
      <c r="XY10" s="51"/>
      <c r="XZ10" s="51"/>
      <c r="YA10" s="51"/>
      <c r="YB10" s="51"/>
      <c r="YC10" s="121">
        <f t="shared" si="60"/>
        <v>0</v>
      </c>
      <c r="YD10" s="51"/>
      <c r="YE10" s="51"/>
      <c r="YF10" s="51"/>
      <c r="YG10" s="51"/>
      <c r="YH10" s="51"/>
      <c r="YI10" s="51"/>
      <c r="YJ10" s="122"/>
      <c r="YK10" s="122"/>
      <c r="YL10" s="122"/>
      <c r="YM10" s="122"/>
      <c r="YN10" s="122"/>
      <c r="YO10" s="121">
        <f t="shared" si="61"/>
        <v>0</v>
      </c>
      <c r="YP10" s="136"/>
      <c r="YQ10" s="51"/>
      <c r="YR10" s="51"/>
      <c r="YS10" s="51"/>
      <c r="YT10" s="51"/>
      <c r="YU10" s="51"/>
      <c r="YV10" s="51"/>
      <c r="YW10" s="121">
        <f t="shared" si="62"/>
        <v>0</v>
      </c>
      <c r="YX10" s="51"/>
      <c r="YY10" s="51"/>
      <c r="YZ10" s="51"/>
      <c r="ZA10" s="51"/>
      <c r="ZB10" s="51"/>
      <c r="ZC10" s="51"/>
      <c r="ZD10" s="122"/>
      <c r="ZE10" s="122"/>
      <c r="ZF10" s="122"/>
      <c r="ZG10" s="122"/>
      <c r="ZH10" s="122"/>
      <c r="ZI10" s="121">
        <f t="shared" si="63"/>
        <v>0</v>
      </c>
      <c r="ZJ10" s="136"/>
      <c r="ZK10" s="51"/>
      <c r="ZL10" s="51"/>
      <c r="ZM10" s="51"/>
      <c r="ZN10" s="51"/>
      <c r="ZO10" s="51"/>
      <c r="ZP10" s="51"/>
      <c r="ZQ10" s="121">
        <f t="shared" si="64"/>
        <v>0</v>
      </c>
      <c r="ZR10" s="51"/>
      <c r="ZS10" s="51"/>
      <c r="ZT10" s="51"/>
      <c r="ZU10" s="51"/>
      <c r="ZV10" s="51"/>
      <c r="ZW10" s="51"/>
      <c r="ZX10" s="122"/>
      <c r="ZY10" s="122"/>
      <c r="ZZ10" s="122"/>
      <c r="AAA10" s="122"/>
      <c r="AAB10" s="122"/>
      <c r="AAC10" s="121">
        <f t="shared" si="65"/>
        <v>0</v>
      </c>
      <c r="AAD10" s="136"/>
      <c r="AAE10" s="51"/>
      <c r="AAF10" s="51"/>
      <c r="AAG10" s="51"/>
      <c r="AAH10" s="51"/>
      <c r="AAI10" s="51"/>
      <c r="AAJ10" s="51"/>
      <c r="AAK10" s="121">
        <f t="shared" si="66"/>
        <v>0</v>
      </c>
      <c r="AAL10" s="51"/>
      <c r="AAM10" s="51"/>
      <c r="AAN10" s="51"/>
      <c r="AAO10" s="51"/>
      <c r="AAP10" s="51"/>
      <c r="AAQ10" s="51"/>
      <c r="AAR10" s="122"/>
      <c r="AAS10" s="122"/>
      <c r="AAT10" s="122"/>
      <c r="AAU10" s="122"/>
      <c r="AAV10" s="122"/>
      <c r="AAW10" s="121">
        <f t="shared" si="67"/>
        <v>0</v>
      </c>
      <c r="AAX10" s="136"/>
      <c r="AAY10" s="51"/>
      <c r="AAZ10" s="51"/>
      <c r="ABA10" s="51"/>
      <c r="ABB10" s="51"/>
      <c r="ABC10" s="51"/>
      <c r="ABD10" s="51"/>
      <c r="ABE10" s="121">
        <f t="shared" si="68"/>
        <v>0</v>
      </c>
      <c r="ABF10" s="51"/>
      <c r="ABG10" s="51"/>
      <c r="ABH10" s="51"/>
      <c r="ABI10" s="51"/>
      <c r="ABJ10" s="51"/>
      <c r="ABK10" s="51"/>
      <c r="ABL10" s="122"/>
      <c r="ABM10" s="122"/>
      <c r="ABN10" s="122"/>
      <c r="ABO10" s="122"/>
      <c r="ABP10" s="122"/>
      <c r="ABQ10" s="121">
        <f t="shared" si="69"/>
        <v>0</v>
      </c>
      <c r="ABS10">
        <f t="shared" si="70"/>
        <v>128</v>
      </c>
      <c r="ABT10">
        <f t="shared" si="30"/>
        <v>0</v>
      </c>
      <c r="ABU10">
        <f t="shared" si="31"/>
        <v>128</v>
      </c>
      <c r="ABV10">
        <f t="shared" si="32"/>
        <v>-128</v>
      </c>
      <c r="ACQ10" s="91"/>
    </row>
    <row r="11" spans="1:773" ht="12.75" x14ac:dyDescent="0.2">
      <c r="A11" s="49">
        <v>7</v>
      </c>
      <c r="B11" s="116">
        <v>44240</v>
      </c>
      <c r="C11" s="116" t="str">
        <f t="shared" si="0"/>
        <v>Saturday</v>
      </c>
      <c r="D11" s="49" t="s">
        <v>240</v>
      </c>
      <c r="E11" s="11" t="s">
        <v>251</v>
      </c>
      <c r="F11" s="24"/>
      <c r="G11" s="24" t="s">
        <v>252</v>
      </c>
      <c r="H11" s="136" t="s">
        <v>243</v>
      </c>
      <c r="I11" s="24" t="s">
        <v>243</v>
      </c>
      <c r="J11" s="51">
        <v>2</v>
      </c>
      <c r="K11" s="51">
        <v>9</v>
      </c>
      <c r="L11" s="51" t="s">
        <v>244</v>
      </c>
      <c r="M11" s="51">
        <v>0</v>
      </c>
      <c r="N11" s="51">
        <v>0</v>
      </c>
      <c r="O11" s="121">
        <f t="shared" si="1"/>
        <v>22.222222222222221</v>
      </c>
      <c r="P11" s="51"/>
      <c r="Q11" s="51" t="s">
        <v>244</v>
      </c>
      <c r="R11" s="51"/>
      <c r="S11" s="123"/>
      <c r="T11" s="51"/>
      <c r="U11" s="51"/>
      <c r="V11" s="122"/>
      <c r="W11" s="122"/>
      <c r="X11" s="122"/>
      <c r="Y11" s="122"/>
      <c r="Z11" s="122"/>
      <c r="AA11" s="122">
        <f t="shared" si="33"/>
        <v>0</v>
      </c>
      <c r="AB11" s="136" t="s">
        <v>243</v>
      </c>
      <c r="AC11" s="51" t="s">
        <v>243</v>
      </c>
      <c r="AD11" s="51">
        <v>25</v>
      </c>
      <c r="AE11" s="51">
        <v>27</v>
      </c>
      <c r="AF11" s="51" t="s">
        <v>244</v>
      </c>
      <c r="AG11" s="51">
        <v>2</v>
      </c>
      <c r="AH11" s="51">
        <v>0</v>
      </c>
      <c r="AI11" s="121">
        <f t="shared" si="2"/>
        <v>92.592592592592595</v>
      </c>
      <c r="AJ11" s="51"/>
      <c r="AK11" s="51" t="s">
        <v>243</v>
      </c>
      <c r="AL11" s="51">
        <v>2</v>
      </c>
      <c r="AM11" s="123"/>
      <c r="AN11" s="51">
        <v>20</v>
      </c>
      <c r="AO11" s="51">
        <v>1</v>
      </c>
      <c r="AP11" s="122"/>
      <c r="AQ11" s="122"/>
      <c r="AR11" s="122"/>
      <c r="AS11" s="122"/>
      <c r="AT11" s="122"/>
      <c r="AU11" s="121">
        <f t="shared" si="3"/>
        <v>10</v>
      </c>
      <c r="AV11" s="136" t="s">
        <v>243</v>
      </c>
      <c r="AW11" s="51" t="s">
        <v>243</v>
      </c>
      <c r="AX11" s="51">
        <v>56</v>
      </c>
      <c r="AY11" s="51">
        <v>49</v>
      </c>
      <c r="AZ11" s="51" t="s">
        <v>244</v>
      </c>
      <c r="BA11" s="51">
        <v>2</v>
      </c>
      <c r="BB11" s="51">
        <v>0</v>
      </c>
      <c r="BC11" s="121">
        <f t="shared" si="4"/>
        <v>114.28571428571428</v>
      </c>
      <c r="BD11" s="51"/>
      <c r="BE11" s="51" t="s">
        <v>244</v>
      </c>
      <c r="BF11" s="51"/>
      <c r="BG11" s="123"/>
      <c r="BH11" s="51"/>
      <c r="BI11" s="51"/>
      <c r="BJ11" s="122"/>
      <c r="BK11" s="122"/>
      <c r="BL11" s="122"/>
      <c r="BM11" s="122"/>
      <c r="BN11" s="122"/>
      <c r="BO11" s="122">
        <f t="shared" si="34"/>
        <v>0</v>
      </c>
      <c r="BP11" s="136" t="s">
        <v>244</v>
      </c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123"/>
      <c r="CB11" s="51"/>
      <c r="CC11" s="51"/>
      <c r="CD11" s="122"/>
      <c r="CE11" s="122"/>
      <c r="CF11" s="122"/>
      <c r="CG11" s="122"/>
      <c r="CH11" s="122"/>
      <c r="CI11" s="122">
        <f t="shared" si="35"/>
        <v>0</v>
      </c>
      <c r="CJ11" s="136" t="s">
        <v>243</v>
      </c>
      <c r="CK11" s="51" t="s">
        <v>243</v>
      </c>
      <c r="CL11" s="51">
        <v>1</v>
      </c>
      <c r="CM11" s="51">
        <v>1</v>
      </c>
      <c r="CN11" s="51" t="s">
        <v>243</v>
      </c>
      <c r="CO11" s="51">
        <v>0</v>
      </c>
      <c r="CP11" s="51">
        <v>0</v>
      </c>
      <c r="CQ11" s="121">
        <f t="shared" si="36"/>
        <v>100</v>
      </c>
      <c r="CR11" s="51"/>
      <c r="CS11" s="51" t="s">
        <v>244</v>
      </c>
      <c r="CT11" s="51"/>
      <c r="CU11" s="123"/>
      <c r="CV11" s="51"/>
      <c r="CW11" s="51"/>
      <c r="CX11" s="122"/>
      <c r="CY11" s="122"/>
      <c r="CZ11" s="122"/>
      <c r="DA11" s="122"/>
      <c r="DB11" s="122"/>
      <c r="DC11" s="122">
        <f t="shared" si="37"/>
        <v>0</v>
      </c>
      <c r="DD11" s="136" t="s">
        <v>243</v>
      </c>
      <c r="DE11" s="51" t="s">
        <v>243</v>
      </c>
      <c r="DF11" s="51">
        <v>8</v>
      </c>
      <c r="DG11" s="51">
        <v>5</v>
      </c>
      <c r="DH11" s="51" t="s">
        <v>244</v>
      </c>
      <c r="DI11" s="51">
        <v>0</v>
      </c>
      <c r="DJ11" s="51">
        <v>0</v>
      </c>
      <c r="DK11" s="121">
        <f t="shared" si="5"/>
        <v>160</v>
      </c>
      <c r="DL11" s="51"/>
      <c r="DM11" s="51" t="s">
        <v>244</v>
      </c>
      <c r="DN11" s="51"/>
      <c r="DO11" s="123"/>
      <c r="DP11" s="51"/>
      <c r="DQ11" s="51"/>
      <c r="DR11" s="122"/>
      <c r="DS11" s="122"/>
      <c r="DT11" s="122"/>
      <c r="DU11" s="122"/>
      <c r="DV11" s="122"/>
      <c r="DW11" s="122">
        <f t="shared" si="38"/>
        <v>0</v>
      </c>
      <c r="DX11" s="136" t="s">
        <v>243</v>
      </c>
      <c r="DY11" s="51" t="s">
        <v>243</v>
      </c>
      <c r="DZ11" s="51">
        <v>23</v>
      </c>
      <c r="EA11" s="51">
        <v>17</v>
      </c>
      <c r="EB11" s="51" t="s">
        <v>244</v>
      </c>
      <c r="EC11" s="51">
        <v>1</v>
      </c>
      <c r="ED11" s="51">
        <v>0</v>
      </c>
      <c r="EE11" s="121">
        <f t="shared" si="6"/>
        <v>135.29411764705884</v>
      </c>
      <c r="EF11" s="51"/>
      <c r="EG11" s="51" t="s">
        <v>244</v>
      </c>
      <c r="EH11" s="51"/>
      <c r="EI11" s="123"/>
      <c r="EJ11" s="51"/>
      <c r="EK11" s="51"/>
      <c r="EL11" s="122"/>
      <c r="EM11" s="122"/>
      <c r="EN11" s="122"/>
      <c r="EO11" s="122"/>
      <c r="EP11" s="122"/>
      <c r="EQ11" s="122">
        <f t="shared" si="39"/>
        <v>0</v>
      </c>
      <c r="ER11" s="136" t="s">
        <v>243</v>
      </c>
      <c r="ES11" s="51" t="s">
        <v>243</v>
      </c>
      <c r="ET11" s="51">
        <v>23</v>
      </c>
      <c r="EU11" s="51">
        <v>10</v>
      </c>
      <c r="EV11" s="51" t="s">
        <v>244</v>
      </c>
      <c r="EW11" s="51">
        <v>1</v>
      </c>
      <c r="EX11" s="51">
        <v>2</v>
      </c>
      <c r="EY11" s="121">
        <f t="shared" si="7"/>
        <v>229.99999999999997</v>
      </c>
      <c r="EZ11" s="51"/>
      <c r="FA11" s="51" t="s">
        <v>243</v>
      </c>
      <c r="FB11" s="51">
        <v>4</v>
      </c>
      <c r="FC11" s="123"/>
      <c r="FD11" s="51">
        <v>22</v>
      </c>
      <c r="FE11" s="51">
        <v>2</v>
      </c>
      <c r="FF11" s="122"/>
      <c r="FG11" s="122"/>
      <c r="FH11" s="122"/>
      <c r="FI11" s="122"/>
      <c r="FJ11" s="122"/>
      <c r="FK11" s="122">
        <f t="shared" si="8"/>
        <v>5.5</v>
      </c>
      <c r="FL11" s="136" t="s">
        <v>244</v>
      </c>
      <c r="FM11" s="51"/>
      <c r="FN11" s="51"/>
      <c r="FO11" s="51"/>
      <c r="FP11" s="51"/>
      <c r="FQ11" s="51"/>
      <c r="FR11" s="51"/>
      <c r="FS11" s="121" t="e">
        <f t="shared" si="9"/>
        <v>#DIV/0!</v>
      </c>
      <c r="FT11" s="51"/>
      <c r="FU11" s="51"/>
      <c r="FV11" s="51"/>
      <c r="FW11" s="123"/>
      <c r="FX11" s="51"/>
      <c r="FY11" s="51"/>
      <c r="FZ11" s="122"/>
      <c r="GA11" s="122"/>
      <c r="GB11" s="122"/>
      <c r="GC11" s="122"/>
      <c r="GD11" s="122"/>
      <c r="GE11" s="122">
        <f t="shared" si="40"/>
        <v>0</v>
      </c>
      <c r="GF11" s="136" t="s">
        <v>243</v>
      </c>
      <c r="GG11" s="51" t="s">
        <v>244</v>
      </c>
      <c r="GH11" s="51"/>
      <c r="GI11" s="51"/>
      <c r="GJ11" s="51"/>
      <c r="GK11" s="51"/>
      <c r="GL11" s="51"/>
      <c r="GM11" s="121">
        <f t="shared" si="10"/>
        <v>0</v>
      </c>
      <c r="GN11" s="51"/>
      <c r="GO11" s="51" t="s">
        <v>243</v>
      </c>
      <c r="GP11" s="51">
        <v>4</v>
      </c>
      <c r="GQ11" s="123"/>
      <c r="GR11" s="51">
        <v>23</v>
      </c>
      <c r="GS11" s="51">
        <v>3</v>
      </c>
      <c r="GT11" s="122"/>
      <c r="GU11" s="122"/>
      <c r="GV11" s="122"/>
      <c r="GW11" s="122"/>
      <c r="GX11" s="122"/>
      <c r="GY11" s="122">
        <f t="shared" si="11"/>
        <v>5.75</v>
      </c>
      <c r="GZ11" s="136" t="s">
        <v>244</v>
      </c>
      <c r="HA11" s="51"/>
      <c r="HB11" s="51"/>
      <c r="HC11" s="51"/>
      <c r="HD11" s="51"/>
      <c r="HE11" s="51"/>
      <c r="HF11" s="51"/>
      <c r="HG11" s="121">
        <f t="shared" si="12"/>
        <v>0</v>
      </c>
      <c r="HH11" s="51"/>
      <c r="HI11" s="51"/>
      <c r="HJ11" s="51"/>
      <c r="HK11" s="123"/>
      <c r="HL11" s="51"/>
      <c r="HM11" s="51"/>
      <c r="HN11" s="122"/>
      <c r="HO11" s="122"/>
      <c r="HP11" s="122"/>
      <c r="HQ11" s="122"/>
      <c r="HR11" s="122"/>
      <c r="HS11" s="121">
        <f t="shared" si="13"/>
        <v>0</v>
      </c>
      <c r="HT11" s="136" t="s">
        <v>243</v>
      </c>
      <c r="HU11" s="51" t="s">
        <v>243</v>
      </c>
      <c r="HV11" s="51">
        <v>9</v>
      </c>
      <c r="HW11" s="51">
        <v>7</v>
      </c>
      <c r="HX11" s="51" t="s">
        <v>244</v>
      </c>
      <c r="HY11" s="51">
        <v>2</v>
      </c>
      <c r="HZ11" s="51">
        <v>0</v>
      </c>
      <c r="IA11" s="51"/>
      <c r="IB11" s="51"/>
      <c r="IC11" s="51" t="s">
        <v>243</v>
      </c>
      <c r="ID11" s="51">
        <v>3</v>
      </c>
      <c r="IE11" s="123"/>
      <c r="IF11" s="51">
        <v>24</v>
      </c>
      <c r="IG11" s="51">
        <v>1</v>
      </c>
      <c r="IH11" s="122"/>
      <c r="II11" s="122"/>
      <c r="IJ11" s="122"/>
      <c r="IK11" s="122"/>
      <c r="IL11" s="122"/>
      <c r="IM11" s="122">
        <f t="shared" si="14"/>
        <v>8</v>
      </c>
      <c r="IN11" s="136" t="s">
        <v>243</v>
      </c>
      <c r="IO11" s="51" t="s">
        <v>243</v>
      </c>
      <c r="IP11" s="51">
        <v>1</v>
      </c>
      <c r="IQ11" s="51">
        <v>1</v>
      </c>
      <c r="IR11" s="51" t="s">
        <v>243</v>
      </c>
      <c r="IS11" s="51">
        <v>0</v>
      </c>
      <c r="IT11" s="51">
        <v>0</v>
      </c>
      <c r="IU11" s="121">
        <f t="shared" si="41"/>
        <v>100</v>
      </c>
      <c r="IV11" s="51"/>
      <c r="IW11" s="51" t="s">
        <v>243</v>
      </c>
      <c r="IX11" s="122">
        <v>3</v>
      </c>
      <c r="IY11" s="123">
        <v>0</v>
      </c>
      <c r="IZ11" s="122">
        <v>29</v>
      </c>
      <c r="JA11" s="122">
        <v>1</v>
      </c>
      <c r="JB11" s="122"/>
      <c r="JC11" s="122"/>
      <c r="JD11" s="122"/>
      <c r="JE11" s="122"/>
      <c r="JF11" s="122"/>
      <c r="JG11" s="121">
        <f t="shared" si="15"/>
        <v>9.6666666666666661</v>
      </c>
      <c r="JH11" s="136" t="s">
        <v>243</v>
      </c>
      <c r="JI11" s="51" t="s">
        <v>243</v>
      </c>
      <c r="JJ11" s="51">
        <v>2</v>
      </c>
      <c r="JK11" s="51">
        <v>2</v>
      </c>
      <c r="JL11" s="51" t="s">
        <v>244</v>
      </c>
      <c r="JM11" s="51">
        <v>0</v>
      </c>
      <c r="JN11" s="51">
        <v>0</v>
      </c>
      <c r="JO11" s="121">
        <f>(JJ11/JK11)*100</f>
        <v>100</v>
      </c>
      <c r="JP11" s="51"/>
      <c r="JQ11" s="51" t="s">
        <v>243</v>
      </c>
      <c r="JR11" s="51">
        <v>4</v>
      </c>
      <c r="JS11" s="123"/>
      <c r="JT11" s="51">
        <v>26</v>
      </c>
      <c r="JU11" s="51">
        <v>0</v>
      </c>
      <c r="JV11" s="122"/>
      <c r="JW11" s="122"/>
      <c r="JX11" s="122"/>
      <c r="JY11" s="122"/>
      <c r="JZ11" s="122"/>
      <c r="KA11" s="121">
        <f t="shared" si="16"/>
        <v>6.5</v>
      </c>
      <c r="KB11" s="136" t="s">
        <v>244</v>
      </c>
      <c r="KC11" s="51"/>
      <c r="KD11" s="51"/>
      <c r="KE11" s="51"/>
      <c r="KF11" s="51"/>
      <c r="KG11" s="51"/>
      <c r="KH11" s="51"/>
      <c r="KI11" s="51"/>
      <c r="KJ11" s="51"/>
      <c r="KK11" s="123"/>
      <c r="KL11" s="51"/>
      <c r="KM11" s="51"/>
      <c r="KN11" s="122"/>
      <c r="KO11" s="122"/>
      <c r="KP11" s="122"/>
      <c r="KQ11" s="122"/>
      <c r="KR11" s="122"/>
      <c r="KS11" s="122">
        <f t="shared" si="17"/>
        <v>0</v>
      </c>
      <c r="KT11" s="136" t="s">
        <v>244</v>
      </c>
      <c r="KU11" s="51"/>
      <c r="KV11" s="51"/>
      <c r="KW11" s="51"/>
      <c r="KX11" s="51"/>
      <c r="KY11" s="51"/>
      <c r="KZ11" s="51"/>
      <c r="LA11" s="121">
        <f t="shared" si="18"/>
        <v>0</v>
      </c>
      <c r="LB11" s="51"/>
      <c r="LC11" s="51"/>
      <c r="LD11" s="51"/>
      <c r="LE11" s="51"/>
      <c r="LF11" s="51"/>
      <c r="LG11" s="51"/>
      <c r="LH11" s="122"/>
      <c r="LI11" s="122"/>
      <c r="LJ11" s="122"/>
      <c r="LK11" s="122"/>
      <c r="LL11" s="122"/>
      <c r="LM11" s="121">
        <f t="shared" si="19"/>
        <v>0</v>
      </c>
      <c r="LN11" s="136" t="s">
        <v>243</v>
      </c>
      <c r="LO11" s="51" t="s">
        <v>244</v>
      </c>
      <c r="LP11" s="51"/>
      <c r="LQ11" s="51"/>
      <c r="LR11" s="51"/>
      <c r="LS11" s="51"/>
      <c r="LT11" s="51"/>
      <c r="LU11" s="121">
        <f t="shared" si="20"/>
        <v>0</v>
      </c>
      <c r="LV11" s="51"/>
      <c r="LW11" s="51" t="s">
        <v>243</v>
      </c>
      <c r="LX11" s="51">
        <v>3</v>
      </c>
      <c r="LY11" s="51"/>
      <c r="LZ11" s="51">
        <v>15</v>
      </c>
      <c r="MA11" s="51">
        <v>1</v>
      </c>
      <c r="MB11" s="122"/>
      <c r="MC11" s="122"/>
      <c r="MD11" s="122"/>
      <c r="ME11" s="122"/>
      <c r="MF11" s="122"/>
      <c r="MG11" s="121">
        <f t="shared" si="21"/>
        <v>5</v>
      </c>
      <c r="MH11" s="136" t="s">
        <v>244</v>
      </c>
      <c r="MI11" s="51"/>
      <c r="MJ11" s="51"/>
      <c r="MK11" s="51"/>
      <c r="ML11" s="51"/>
      <c r="MM11" s="51"/>
      <c r="MN11" s="51"/>
      <c r="MO11" s="121">
        <f t="shared" si="22"/>
        <v>0</v>
      </c>
      <c r="MP11" s="51"/>
      <c r="MQ11" s="51"/>
      <c r="MR11" s="51"/>
      <c r="MS11" s="51"/>
      <c r="MT11" s="51"/>
      <c r="MU11" s="51"/>
      <c r="MV11" s="122"/>
      <c r="MW11" s="122"/>
      <c r="MX11" s="122"/>
      <c r="MY11" s="122"/>
      <c r="MZ11" s="122"/>
      <c r="NA11" s="122">
        <f t="shared" si="42"/>
        <v>0</v>
      </c>
      <c r="NB11" s="138" t="s">
        <v>244</v>
      </c>
      <c r="NC11" s="51"/>
      <c r="ND11" s="51"/>
      <c r="NE11" s="51"/>
      <c r="NF11" s="51"/>
      <c r="NG11" s="51"/>
      <c r="NH11" s="51"/>
      <c r="NI11" s="51"/>
      <c r="NJ11" s="51"/>
      <c r="NK11" s="51"/>
      <c r="NL11" s="51"/>
      <c r="NM11" s="51"/>
      <c r="NN11" s="51"/>
      <c r="NO11" s="51"/>
      <c r="NP11" s="122"/>
      <c r="NQ11" s="122"/>
      <c r="NR11" s="122"/>
      <c r="NS11" s="122"/>
      <c r="NT11" s="122"/>
      <c r="NU11" s="122">
        <f t="shared" si="43"/>
        <v>0</v>
      </c>
      <c r="NV11" s="138" t="s">
        <v>244</v>
      </c>
      <c r="NW11" s="51"/>
      <c r="NX11" s="51"/>
      <c r="NY11" s="51"/>
      <c r="NZ11" s="51"/>
      <c r="OA11" s="51"/>
      <c r="OB11" s="51"/>
      <c r="OC11" s="51"/>
      <c r="OD11" s="51"/>
      <c r="OE11" s="51"/>
      <c r="OF11" s="51"/>
      <c r="OG11" s="51"/>
      <c r="OH11" s="51"/>
      <c r="OI11" s="51"/>
      <c r="OJ11" s="122"/>
      <c r="OK11" s="122"/>
      <c r="OL11" s="122"/>
      <c r="OM11" s="122"/>
      <c r="ON11" s="122"/>
      <c r="OO11" s="121">
        <f t="shared" si="44"/>
        <v>0</v>
      </c>
      <c r="OP11" s="138" t="s">
        <v>244</v>
      </c>
      <c r="OQ11" s="51"/>
      <c r="OR11" s="51"/>
      <c r="OS11" s="51"/>
      <c r="OT11" s="51"/>
      <c r="OU11" s="51"/>
      <c r="OV11" s="51"/>
      <c r="OW11" s="51"/>
      <c r="OX11" s="51"/>
      <c r="OY11" s="51"/>
      <c r="OZ11" s="51"/>
      <c r="PA11" s="51"/>
      <c r="PB11" s="51"/>
      <c r="PC11" s="51"/>
      <c r="PD11" s="122"/>
      <c r="PE11" s="122"/>
      <c r="PF11" s="122"/>
      <c r="PG11" s="122"/>
      <c r="PH11" s="122"/>
      <c r="PI11" s="121">
        <f t="shared" si="45"/>
        <v>0</v>
      </c>
      <c r="PJ11" s="138" t="s">
        <v>244</v>
      </c>
      <c r="PK11" s="51"/>
      <c r="PL11" s="51"/>
      <c r="PM11" s="51"/>
      <c r="PN11" s="51"/>
      <c r="PO11" s="51"/>
      <c r="PP11" s="51"/>
      <c r="PQ11" s="51"/>
      <c r="PR11" s="51"/>
      <c r="PS11" s="51"/>
      <c r="PT11" s="51"/>
      <c r="PU11" s="51"/>
      <c r="PV11" s="51"/>
      <c r="PW11" s="51"/>
      <c r="PX11" s="122"/>
      <c r="PY11" s="122"/>
      <c r="PZ11" s="122"/>
      <c r="QA11" s="122"/>
      <c r="QB11" s="122"/>
      <c r="QC11" s="121">
        <f t="shared" si="46"/>
        <v>0</v>
      </c>
      <c r="QD11" s="138" t="s">
        <v>244</v>
      </c>
      <c r="QE11" s="51"/>
      <c r="QF11" s="51"/>
      <c r="QG11" s="51"/>
      <c r="QH11" s="51"/>
      <c r="QI11" s="51"/>
      <c r="QJ11" s="51"/>
      <c r="QK11" s="121">
        <f t="shared" si="23"/>
        <v>0</v>
      </c>
      <c r="QL11" s="51"/>
      <c r="QM11" s="51"/>
      <c r="QN11" s="51"/>
      <c r="QO11" s="51"/>
      <c r="QP11" s="51"/>
      <c r="QQ11" s="51"/>
      <c r="QR11" s="122"/>
      <c r="QS11" s="122"/>
      <c r="QT11" s="122"/>
      <c r="QU11" s="122"/>
      <c r="QV11" s="122"/>
      <c r="QW11" s="121">
        <f t="shared" si="47"/>
        <v>0</v>
      </c>
      <c r="QX11" s="138" t="s">
        <v>244</v>
      </c>
      <c r="QY11" s="51"/>
      <c r="QZ11" s="51"/>
      <c r="RA11" s="51"/>
      <c r="RB11" s="51"/>
      <c r="RC11" s="51"/>
      <c r="RD11" s="51"/>
      <c r="RE11" s="121">
        <f t="shared" si="48"/>
        <v>0</v>
      </c>
      <c r="RF11" s="51"/>
      <c r="RG11" s="51"/>
      <c r="RH11" s="51"/>
      <c r="RI11" s="51"/>
      <c r="RJ11" s="51"/>
      <c r="RK11" s="51"/>
      <c r="RL11" s="122"/>
      <c r="RM11" s="122"/>
      <c r="RN11" s="122"/>
      <c r="RO11" s="122"/>
      <c r="RP11" s="122"/>
      <c r="RQ11" s="121">
        <f t="shared" si="49"/>
        <v>0</v>
      </c>
      <c r="RR11" s="136"/>
      <c r="RS11" s="51"/>
      <c r="RT11" s="51"/>
      <c r="RU11" s="51"/>
      <c r="RV11" s="51"/>
      <c r="RW11" s="51"/>
      <c r="RX11" s="51"/>
      <c r="RY11" s="121">
        <f t="shared" si="24"/>
        <v>0</v>
      </c>
      <c r="RZ11" s="51"/>
      <c r="SA11" s="51"/>
      <c r="SB11" s="51"/>
      <c r="SC11" s="51"/>
      <c r="SD11" s="51"/>
      <c r="SE11" s="51"/>
      <c r="SF11" s="122"/>
      <c r="SG11" s="122"/>
      <c r="SH11" s="122"/>
      <c r="SI11" s="122"/>
      <c r="SJ11" s="122"/>
      <c r="SK11" s="121">
        <f t="shared" si="50"/>
        <v>0</v>
      </c>
      <c r="SL11" s="136"/>
      <c r="SM11" s="51"/>
      <c r="SN11" s="51"/>
      <c r="SO11" s="51"/>
      <c r="SP11" s="51"/>
      <c r="SQ11" s="51"/>
      <c r="SR11" s="51"/>
      <c r="SS11" s="121">
        <f t="shared" si="51"/>
        <v>0</v>
      </c>
      <c r="ST11" s="51"/>
      <c r="SU11" s="51"/>
      <c r="SV11" s="51"/>
      <c r="SW11" s="51"/>
      <c r="SX11" s="51"/>
      <c r="SY11" s="51"/>
      <c r="SZ11" s="122"/>
      <c r="TA11" s="122"/>
      <c r="TB11" s="122"/>
      <c r="TC11" s="122"/>
      <c r="TD11" s="122"/>
      <c r="TE11" s="121">
        <f t="shared" si="52"/>
        <v>0</v>
      </c>
      <c r="TF11" s="136"/>
      <c r="TG11" s="51"/>
      <c r="TH11" s="51"/>
      <c r="TI11" s="51"/>
      <c r="TJ11" s="51"/>
      <c r="TK11" s="51"/>
      <c r="TL11" s="51"/>
      <c r="TM11" s="121">
        <f t="shared" si="53"/>
        <v>0</v>
      </c>
      <c r="TN11" s="51"/>
      <c r="TO11" s="51"/>
      <c r="TP11" s="51"/>
      <c r="TQ11" s="51"/>
      <c r="TR11" s="51"/>
      <c r="TS11" s="51"/>
      <c r="TT11" s="122"/>
      <c r="TU11" s="122"/>
      <c r="TV11" s="122"/>
      <c r="TW11" s="122"/>
      <c r="TX11" s="122"/>
      <c r="TY11" s="121">
        <f t="shared" si="54"/>
        <v>0</v>
      </c>
      <c r="TZ11" s="136"/>
      <c r="UA11" s="51"/>
      <c r="UB11" s="51"/>
      <c r="UC11" s="51"/>
      <c r="UD11" s="51"/>
      <c r="UE11" s="51"/>
      <c r="UF11" s="51"/>
      <c r="UG11" s="121">
        <f t="shared" si="55"/>
        <v>0</v>
      </c>
      <c r="UH11" s="51"/>
      <c r="UI11" s="51"/>
      <c r="UJ11" s="51"/>
      <c r="UK11" s="51"/>
      <c r="UL11" s="51"/>
      <c r="UM11" s="51"/>
      <c r="UN11" s="122"/>
      <c r="UO11" s="122"/>
      <c r="UP11" s="122"/>
      <c r="UQ11" s="122"/>
      <c r="UR11" s="122"/>
      <c r="US11" s="121">
        <f t="shared" si="56"/>
        <v>0</v>
      </c>
      <c r="UT11" s="136"/>
      <c r="UU11" s="51"/>
      <c r="UV11" s="51"/>
      <c r="UW11" s="51"/>
      <c r="UX11" s="51"/>
      <c r="UY11" s="51"/>
      <c r="UZ11" s="51"/>
      <c r="VA11" s="121">
        <f t="shared" si="25"/>
        <v>0</v>
      </c>
      <c r="VB11" s="51"/>
      <c r="VC11" s="51"/>
      <c r="VD11" s="51"/>
      <c r="VE11" s="51"/>
      <c r="VF11" s="51"/>
      <c r="VG11" s="51"/>
      <c r="VH11" s="122"/>
      <c r="VI11" s="122"/>
      <c r="VJ11" s="122"/>
      <c r="VK11" s="122"/>
      <c r="VL11" s="122"/>
      <c r="VM11" s="121">
        <f t="shared" si="26"/>
        <v>0</v>
      </c>
      <c r="VN11" s="136"/>
      <c r="VO11" s="51"/>
      <c r="VP11" s="51"/>
      <c r="VQ11" s="51"/>
      <c r="VR11" s="51"/>
      <c r="VS11" s="51"/>
      <c r="VT11" s="51"/>
      <c r="VU11" s="121">
        <f t="shared" si="57"/>
        <v>0</v>
      </c>
      <c r="VV11" s="51"/>
      <c r="VW11" s="51"/>
      <c r="VX11" s="51"/>
      <c r="VY11" s="51"/>
      <c r="VZ11" s="51"/>
      <c r="WA11" s="51"/>
      <c r="WB11" s="122"/>
      <c r="WC11" s="122"/>
      <c r="WD11" s="122"/>
      <c r="WE11" s="122"/>
      <c r="WF11" s="122"/>
      <c r="WG11" s="121">
        <f t="shared" si="58"/>
        <v>0</v>
      </c>
      <c r="WH11" s="136"/>
      <c r="WI11" s="51"/>
      <c r="WJ11" s="51"/>
      <c r="WK11" s="51"/>
      <c r="WL11" s="51"/>
      <c r="WM11" s="51"/>
      <c r="WN11" s="51"/>
      <c r="WO11" s="121">
        <f t="shared" si="27"/>
        <v>0</v>
      </c>
      <c r="WP11" s="51"/>
      <c r="WQ11" s="51"/>
      <c r="WR11" s="51"/>
      <c r="WS11" s="51"/>
      <c r="WT11" s="51"/>
      <c r="WU11" s="51"/>
      <c r="WV11" s="122"/>
      <c r="WW11" s="122"/>
      <c r="WX11" s="122"/>
      <c r="WY11" s="122"/>
      <c r="WZ11" s="122"/>
      <c r="XA11" s="121">
        <f t="shared" si="59"/>
        <v>0</v>
      </c>
      <c r="XB11" s="136"/>
      <c r="XC11" s="51"/>
      <c r="XD11" s="51"/>
      <c r="XE11" s="51"/>
      <c r="XF11" s="51"/>
      <c r="XG11" s="51"/>
      <c r="XH11" s="51"/>
      <c r="XI11" s="121">
        <f t="shared" si="28"/>
        <v>0</v>
      </c>
      <c r="XJ11" s="51"/>
      <c r="XK11" s="51"/>
      <c r="XL11" s="51"/>
      <c r="XM11" s="51"/>
      <c r="XN11" s="51"/>
      <c r="XO11" s="51"/>
      <c r="XP11" s="122"/>
      <c r="XQ11" s="122"/>
      <c r="XR11" s="122"/>
      <c r="XS11" s="122"/>
      <c r="XT11" s="122"/>
      <c r="XU11" s="121">
        <f t="shared" si="29"/>
        <v>0</v>
      </c>
      <c r="XV11" s="136"/>
      <c r="XW11" s="51"/>
      <c r="XX11" s="51"/>
      <c r="XY11" s="51"/>
      <c r="XZ11" s="51"/>
      <c r="YA11" s="51"/>
      <c r="YB11" s="51"/>
      <c r="YC11" s="121">
        <f t="shared" si="60"/>
        <v>0</v>
      </c>
      <c r="YD11" s="51"/>
      <c r="YE11" s="51"/>
      <c r="YF11" s="51"/>
      <c r="YG11" s="51"/>
      <c r="YH11" s="51"/>
      <c r="YI11" s="51"/>
      <c r="YJ11" s="122"/>
      <c r="YK11" s="122"/>
      <c r="YL11" s="122"/>
      <c r="YM11" s="122"/>
      <c r="YN11" s="122"/>
      <c r="YO11" s="121">
        <f t="shared" si="61"/>
        <v>0</v>
      </c>
      <c r="YP11" s="136"/>
      <c r="YQ11" s="51"/>
      <c r="YR11" s="51"/>
      <c r="YS11" s="51"/>
      <c r="YT11" s="51"/>
      <c r="YU11" s="51"/>
      <c r="YV11" s="51"/>
      <c r="YW11" s="121">
        <f t="shared" si="62"/>
        <v>0</v>
      </c>
      <c r="YX11" s="51"/>
      <c r="YY11" s="51"/>
      <c r="YZ11" s="51"/>
      <c r="ZA11" s="51"/>
      <c r="ZB11" s="51"/>
      <c r="ZC11" s="51"/>
      <c r="ZD11" s="122"/>
      <c r="ZE11" s="122"/>
      <c r="ZF11" s="122"/>
      <c r="ZG11" s="122"/>
      <c r="ZH11" s="122"/>
      <c r="ZI11" s="121">
        <f t="shared" si="63"/>
        <v>0</v>
      </c>
      <c r="ZJ11" s="136"/>
      <c r="ZK11" s="51"/>
      <c r="ZL11" s="51"/>
      <c r="ZM11" s="51"/>
      <c r="ZN11" s="51"/>
      <c r="ZO11" s="51"/>
      <c r="ZP11" s="51"/>
      <c r="ZQ11" s="121">
        <f t="shared" si="64"/>
        <v>0</v>
      </c>
      <c r="ZR11" s="51"/>
      <c r="ZS11" s="51"/>
      <c r="ZT11" s="51"/>
      <c r="ZU11" s="51"/>
      <c r="ZV11" s="51"/>
      <c r="ZW11" s="51"/>
      <c r="ZX11" s="122"/>
      <c r="ZY11" s="122"/>
      <c r="ZZ11" s="122"/>
      <c r="AAA11" s="122"/>
      <c r="AAB11" s="122"/>
      <c r="AAC11" s="121">
        <f t="shared" si="65"/>
        <v>0</v>
      </c>
      <c r="AAD11" s="136"/>
      <c r="AAE11" s="51"/>
      <c r="AAF11" s="51"/>
      <c r="AAG11" s="51"/>
      <c r="AAH11" s="51"/>
      <c r="AAI11" s="51"/>
      <c r="AAJ11" s="51"/>
      <c r="AAK11" s="121">
        <f t="shared" si="66"/>
        <v>0</v>
      </c>
      <c r="AAL11" s="51"/>
      <c r="AAM11" s="51"/>
      <c r="AAN11" s="51"/>
      <c r="AAO11" s="51"/>
      <c r="AAP11" s="51"/>
      <c r="AAQ11" s="51"/>
      <c r="AAR11" s="122"/>
      <c r="AAS11" s="122"/>
      <c r="AAT11" s="122"/>
      <c r="AAU11" s="122"/>
      <c r="AAV11" s="122"/>
      <c r="AAW11" s="121">
        <f t="shared" si="67"/>
        <v>0</v>
      </c>
      <c r="AAX11" s="136"/>
      <c r="AAY11" s="51"/>
      <c r="AAZ11" s="51"/>
      <c r="ABA11" s="51"/>
      <c r="ABB11" s="51"/>
      <c r="ABC11" s="51"/>
      <c r="ABD11" s="51"/>
      <c r="ABE11" s="121">
        <f t="shared" si="68"/>
        <v>0</v>
      </c>
      <c r="ABF11" s="51"/>
      <c r="ABG11" s="51"/>
      <c r="ABH11" s="51"/>
      <c r="ABI11" s="51"/>
      <c r="ABJ11" s="51"/>
      <c r="ABK11" s="51"/>
      <c r="ABL11" s="122"/>
      <c r="ABM11" s="122"/>
      <c r="ABN11" s="122"/>
      <c r="ABO11" s="122"/>
      <c r="ABP11" s="122"/>
      <c r="ABQ11" s="121">
        <f t="shared" si="69"/>
        <v>0</v>
      </c>
      <c r="ABS11">
        <f t="shared" si="70"/>
        <v>150</v>
      </c>
      <c r="ABT11">
        <f t="shared" si="30"/>
        <v>0</v>
      </c>
      <c r="ABU11">
        <f t="shared" si="31"/>
        <v>150</v>
      </c>
      <c r="ABV11">
        <f t="shared" si="32"/>
        <v>-150</v>
      </c>
      <c r="ACQ11" s="91"/>
    </row>
    <row r="12" spans="1:773" ht="12.75" x14ac:dyDescent="0.2">
      <c r="A12" s="49">
        <v>8</v>
      </c>
      <c r="B12" s="116">
        <v>44254</v>
      </c>
      <c r="C12" s="116" t="str">
        <f t="shared" si="0"/>
        <v>Saturday</v>
      </c>
      <c r="D12" s="49" t="s">
        <v>240</v>
      </c>
      <c r="E12" s="11" t="s">
        <v>253</v>
      </c>
      <c r="F12" s="24"/>
      <c r="G12" s="24" t="s">
        <v>242</v>
      </c>
      <c r="H12" s="136" t="s">
        <v>243</v>
      </c>
      <c r="I12" s="24" t="s">
        <v>243</v>
      </c>
      <c r="J12" s="51">
        <v>14</v>
      </c>
      <c r="K12" s="51">
        <v>10</v>
      </c>
      <c r="L12" s="51" t="s">
        <v>244</v>
      </c>
      <c r="M12" s="51">
        <v>1</v>
      </c>
      <c r="N12" s="51">
        <v>1</v>
      </c>
      <c r="O12" s="121">
        <f t="shared" si="1"/>
        <v>140</v>
      </c>
      <c r="P12" s="51"/>
      <c r="Q12" s="51" t="s">
        <v>244</v>
      </c>
      <c r="R12" s="51"/>
      <c r="S12" s="123"/>
      <c r="T12" s="51"/>
      <c r="U12" s="51"/>
      <c r="V12" s="122"/>
      <c r="W12" s="122"/>
      <c r="X12" s="122"/>
      <c r="Y12" s="122"/>
      <c r="Z12" s="122"/>
      <c r="AA12" s="122">
        <f t="shared" si="33"/>
        <v>0</v>
      </c>
      <c r="AB12" s="136" t="s">
        <v>243</v>
      </c>
      <c r="AC12" s="51" t="s">
        <v>243</v>
      </c>
      <c r="AD12" s="51">
        <v>4</v>
      </c>
      <c r="AE12" s="51">
        <v>1</v>
      </c>
      <c r="AF12" s="51" t="s">
        <v>243</v>
      </c>
      <c r="AG12" s="51">
        <v>1</v>
      </c>
      <c r="AH12" s="51">
        <v>0</v>
      </c>
      <c r="AI12" s="121">
        <f t="shared" si="2"/>
        <v>400</v>
      </c>
      <c r="AJ12" s="51"/>
      <c r="AK12" s="51" t="s">
        <v>243</v>
      </c>
      <c r="AL12" s="51">
        <v>4</v>
      </c>
      <c r="AM12" s="123"/>
      <c r="AN12" s="51">
        <v>24</v>
      </c>
      <c r="AO12" s="51">
        <v>2</v>
      </c>
      <c r="AP12" s="122"/>
      <c r="AQ12" s="122"/>
      <c r="AR12" s="122"/>
      <c r="AS12" s="122"/>
      <c r="AT12" s="122"/>
      <c r="AU12" s="121">
        <f t="shared" si="3"/>
        <v>6</v>
      </c>
      <c r="AV12" s="136" t="s">
        <v>243</v>
      </c>
      <c r="AW12" s="51" t="s">
        <v>243</v>
      </c>
      <c r="AX12" s="51">
        <v>4</v>
      </c>
      <c r="AY12" s="51">
        <v>3</v>
      </c>
      <c r="AZ12" s="51" t="s">
        <v>244</v>
      </c>
      <c r="BA12" s="51">
        <v>0</v>
      </c>
      <c r="BB12" s="51">
        <v>0</v>
      </c>
      <c r="BC12" s="121">
        <f t="shared" si="4"/>
        <v>133.33333333333331</v>
      </c>
      <c r="BD12" s="51"/>
      <c r="BE12" s="51" t="s">
        <v>244</v>
      </c>
      <c r="BF12" s="51"/>
      <c r="BG12" s="123"/>
      <c r="BH12" s="51"/>
      <c r="BI12" s="51"/>
      <c r="BJ12" s="122"/>
      <c r="BK12" s="122"/>
      <c r="BL12" s="122"/>
      <c r="BM12" s="122"/>
      <c r="BN12" s="122"/>
      <c r="BO12" s="122">
        <f t="shared" si="34"/>
        <v>0</v>
      </c>
      <c r="BP12" s="136" t="s">
        <v>244</v>
      </c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123"/>
      <c r="CB12" s="51"/>
      <c r="CC12" s="51"/>
      <c r="CD12" s="122"/>
      <c r="CE12" s="122"/>
      <c r="CF12" s="122"/>
      <c r="CG12" s="122"/>
      <c r="CH12" s="122"/>
      <c r="CI12" s="122">
        <f t="shared" si="35"/>
        <v>0</v>
      </c>
      <c r="CJ12" s="136" t="s">
        <v>244</v>
      </c>
      <c r="CK12" s="51"/>
      <c r="CL12" s="51"/>
      <c r="CM12" s="51"/>
      <c r="CN12" s="51"/>
      <c r="CO12" s="51"/>
      <c r="CP12" s="51"/>
      <c r="CQ12" s="121">
        <f t="shared" si="36"/>
        <v>0</v>
      </c>
      <c r="CR12" s="51"/>
      <c r="CS12" s="51"/>
      <c r="CT12" s="51"/>
      <c r="CU12" s="123"/>
      <c r="CV12" s="51"/>
      <c r="CW12" s="51"/>
      <c r="CX12" s="122"/>
      <c r="CY12" s="122"/>
      <c r="CZ12" s="122"/>
      <c r="DA12" s="122"/>
      <c r="DB12" s="122"/>
      <c r="DC12" s="122">
        <f t="shared" si="37"/>
        <v>0</v>
      </c>
      <c r="DD12" s="136" t="s">
        <v>243</v>
      </c>
      <c r="DE12" s="51" t="s">
        <v>243</v>
      </c>
      <c r="DF12" s="51">
        <v>26</v>
      </c>
      <c r="DG12" s="51">
        <v>21</v>
      </c>
      <c r="DH12" s="51" t="s">
        <v>244</v>
      </c>
      <c r="DI12" s="51">
        <v>4</v>
      </c>
      <c r="DJ12" s="51">
        <v>0</v>
      </c>
      <c r="DK12" s="121">
        <f t="shared" si="5"/>
        <v>123.80952380952381</v>
      </c>
      <c r="DL12" s="51"/>
      <c r="DM12" s="51" t="s">
        <v>244</v>
      </c>
      <c r="DN12" s="51"/>
      <c r="DO12" s="123"/>
      <c r="DP12" s="51"/>
      <c r="DQ12" s="51"/>
      <c r="DR12" s="122"/>
      <c r="DS12" s="122"/>
      <c r="DT12" s="122"/>
      <c r="DU12" s="122"/>
      <c r="DV12" s="122"/>
      <c r="DW12" s="122">
        <f t="shared" si="38"/>
        <v>0</v>
      </c>
      <c r="DX12" s="136" t="s">
        <v>243</v>
      </c>
      <c r="DY12" s="51" t="s">
        <v>244</v>
      </c>
      <c r="DZ12" s="51"/>
      <c r="EA12" s="51"/>
      <c r="EB12" s="51"/>
      <c r="EC12" s="51"/>
      <c r="ED12" s="51"/>
      <c r="EE12" s="121">
        <f t="shared" si="6"/>
        <v>0</v>
      </c>
      <c r="EF12" s="51"/>
      <c r="EG12" s="51" t="s">
        <v>244</v>
      </c>
      <c r="EH12" s="51"/>
      <c r="EI12" s="123"/>
      <c r="EJ12" s="51"/>
      <c r="EK12" s="51"/>
      <c r="EL12" s="122"/>
      <c r="EM12" s="122"/>
      <c r="EN12" s="122"/>
      <c r="EO12" s="122"/>
      <c r="EP12" s="122"/>
      <c r="EQ12" s="122">
        <f t="shared" si="39"/>
        <v>0</v>
      </c>
      <c r="ER12" s="136" t="s">
        <v>243</v>
      </c>
      <c r="ES12" s="51" t="s">
        <v>243</v>
      </c>
      <c r="ET12" s="51">
        <v>11</v>
      </c>
      <c r="EU12" s="51">
        <v>12</v>
      </c>
      <c r="EV12" s="51" t="s">
        <v>244</v>
      </c>
      <c r="EW12" s="51">
        <v>2</v>
      </c>
      <c r="EX12" s="51">
        <v>0</v>
      </c>
      <c r="EY12" s="121">
        <f t="shared" si="7"/>
        <v>91.666666666666657</v>
      </c>
      <c r="EZ12" s="51"/>
      <c r="FA12" s="51" t="s">
        <v>243</v>
      </c>
      <c r="FB12" s="51">
        <f>3+1/6</f>
        <v>3.1666666666666665</v>
      </c>
      <c r="FC12" s="123"/>
      <c r="FD12" s="51">
        <v>27</v>
      </c>
      <c r="FE12" s="51">
        <v>2</v>
      </c>
      <c r="FF12" s="122"/>
      <c r="FG12" s="122"/>
      <c r="FH12" s="122"/>
      <c r="FI12" s="122"/>
      <c r="FJ12" s="122"/>
      <c r="FK12" s="122">
        <f t="shared" si="8"/>
        <v>8.526315789473685</v>
      </c>
      <c r="FL12" s="136" t="s">
        <v>243</v>
      </c>
      <c r="FM12" s="51" t="s">
        <v>244</v>
      </c>
      <c r="FN12" s="51"/>
      <c r="FO12" s="51"/>
      <c r="FP12" s="51"/>
      <c r="FQ12" s="51"/>
      <c r="FR12" s="51"/>
      <c r="FS12" s="121" t="e">
        <f t="shared" si="9"/>
        <v>#DIV/0!</v>
      </c>
      <c r="FT12" s="51"/>
      <c r="FU12" s="51" t="s">
        <v>244</v>
      </c>
      <c r="FV12" s="51"/>
      <c r="FW12" s="123"/>
      <c r="FX12" s="51"/>
      <c r="FY12" s="51"/>
      <c r="FZ12" s="122"/>
      <c r="GA12" s="122"/>
      <c r="GB12" s="122"/>
      <c r="GC12" s="122"/>
      <c r="GD12" s="122"/>
      <c r="GE12" s="122">
        <f t="shared" si="40"/>
        <v>0</v>
      </c>
      <c r="GF12" s="136" t="s">
        <v>243</v>
      </c>
      <c r="GG12" s="51" t="s">
        <v>244</v>
      </c>
      <c r="GH12" s="51"/>
      <c r="GI12" s="51"/>
      <c r="GJ12" s="51"/>
      <c r="GK12" s="51"/>
      <c r="GL12" s="51"/>
      <c r="GM12" s="121">
        <f t="shared" si="10"/>
        <v>0</v>
      </c>
      <c r="GN12" s="51"/>
      <c r="GO12" s="51" t="s">
        <v>243</v>
      </c>
      <c r="GP12" s="51">
        <v>3</v>
      </c>
      <c r="GQ12" s="123"/>
      <c r="GR12" s="51">
        <v>18</v>
      </c>
      <c r="GS12" s="51">
        <v>1</v>
      </c>
      <c r="GT12" s="122"/>
      <c r="GU12" s="122"/>
      <c r="GV12" s="122"/>
      <c r="GW12" s="122"/>
      <c r="GX12" s="122"/>
      <c r="GY12" s="122">
        <f t="shared" si="11"/>
        <v>6</v>
      </c>
      <c r="GZ12" s="136" t="s">
        <v>244</v>
      </c>
      <c r="HA12" s="51"/>
      <c r="HB12" s="51"/>
      <c r="HC12" s="51"/>
      <c r="HD12" s="51"/>
      <c r="HE12" s="51"/>
      <c r="HF12" s="51"/>
      <c r="HG12" s="121">
        <f t="shared" si="12"/>
        <v>0</v>
      </c>
      <c r="HH12" s="51"/>
      <c r="HI12" s="51"/>
      <c r="HJ12" s="51"/>
      <c r="HK12" s="123"/>
      <c r="HL12" s="51"/>
      <c r="HM12" s="51"/>
      <c r="HN12" s="122"/>
      <c r="HO12" s="122"/>
      <c r="HP12" s="122"/>
      <c r="HQ12" s="122"/>
      <c r="HR12" s="122"/>
      <c r="HS12" s="121">
        <f t="shared" si="13"/>
        <v>0</v>
      </c>
      <c r="HT12" s="136" t="s">
        <v>244</v>
      </c>
      <c r="HU12" s="51"/>
      <c r="HV12" s="51"/>
      <c r="HW12" s="51"/>
      <c r="HX12" s="51"/>
      <c r="HY12" s="51"/>
      <c r="HZ12" s="51"/>
      <c r="IA12" s="51"/>
      <c r="IB12" s="51"/>
      <c r="IC12" s="51"/>
      <c r="ID12" s="51"/>
      <c r="IE12" s="123"/>
      <c r="IF12" s="51"/>
      <c r="IG12" s="51"/>
      <c r="IH12" s="122"/>
      <c r="II12" s="122"/>
      <c r="IJ12" s="122"/>
      <c r="IK12" s="122"/>
      <c r="IL12" s="122"/>
      <c r="IM12" s="122">
        <f t="shared" si="14"/>
        <v>0</v>
      </c>
      <c r="IN12" s="136" t="s">
        <v>244</v>
      </c>
      <c r="IO12" s="51"/>
      <c r="IP12" s="51"/>
      <c r="IQ12" s="51"/>
      <c r="IR12" s="51"/>
      <c r="IS12" s="51"/>
      <c r="IT12" s="51"/>
      <c r="IU12" s="121">
        <f t="shared" si="41"/>
        <v>0</v>
      </c>
      <c r="IV12" s="51"/>
      <c r="IW12" s="51"/>
      <c r="IX12" s="122"/>
      <c r="IY12" s="123">
        <v>0</v>
      </c>
      <c r="IZ12" s="122"/>
      <c r="JA12" s="122"/>
      <c r="JB12" s="122"/>
      <c r="JC12" s="122"/>
      <c r="JD12" s="122"/>
      <c r="JE12" s="122"/>
      <c r="JF12" s="122"/>
      <c r="JG12" s="121">
        <f t="shared" si="15"/>
        <v>0</v>
      </c>
      <c r="JH12" s="136" t="s">
        <v>243</v>
      </c>
      <c r="JI12" s="51" t="s">
        <v>244</v>
      </c>
      <c r="JJ12" s="51"/>
      <c r="JK12" s="51"/>
      <c r="JL12" s="51"/>
      <c r="JM12" s="51"/>
      <c r="JN12" s="51"/>
      <c r="JO12" s="121"/>
      <c r="JP12" s="51"/>
      <c r="JQ12" s="51" t="s">
        <v>243</v>
      </c>
      <c r="JR12" s="51">
        <v>2</v>
      </c>
      <c r="JS12" s="123"/>
      <c r="JT12" s="51">
        <v>8</v>
      </c>
      <c r="JU12" s="51">
        <v>1</v>
      </c>
      <c r="JV12" s="122"/>
      <c r="JW12" s="122"/>
      <c r="JX12" s="122"/>
      <c r="JY12" s="122"/>
      <c r="JZ12" s="122"/>
      <c r="KA12" s="121">
        <f t="shared" si="16"/>
        <v>4</v>
      </c>
      <c r="KB12" s="136" t="s">
        <v>243</v>
      </c>
      <c r="KC12" s="51" t="s">
        <v>243</v>
      </c>
      <c r="KD12" s="51">
        <v>1</v>
      </c>
      <c r="KE12" s="51">
        <v>6</v>
      </c>
      <c r="KF12" s="51" t="s">
        <v>244</v>
      </c>
      <c r="KG12" s="51">
        <v>0</v>
      </c>
      <c r="KH12" s="51">
        <v>0</v>
      </c>
      <c r="KI12" s="51" t="s">
        <v>243</v>
      </c>
      <c r="KJ12" s="51">
        <v>3</v>
      </c>
      <c r="KK12" s="123"/>
      <c r="KL12" s="51">
        <v>24</v>
      </c>
      <c r="KM12" s="51">
        <v>0</v>
      </c>
      <c r="KN12" s="122"/>
      <c r="KO12" s="122"/>
      <c r="KP12" s="122"/>
      <c r="KQ12" s="122"/>
      <c r="KR12" s="122"/>
      <c r="KS12" s="122">
        <f t="shared" si="17"/>
        <v>8</v>
      </c>
      <c r="KT12" s="136" t="s">
        <v>243</v>
      </c>
      <c r="KU12" s="51" t="s">
        <v>244</v>
      </c>
      <c r="KV12" s="51"/>
      <c r="KW12" s="51"/>
      <c r="KX12" s="51"/>
      <c r="KY12" s="51"/>
      <c r="KZ12" s="51"/>
      <c r="LA12" s="121">
        <f t="shared" si="18"/>
        <v>0</v>
      </c>
      <c r="LB12" s="51"/>
      <c r="LC12" s="51" t="s">
        <v>243</v>
      </c>
      <c r="LD12" s="51">
        <v>4</v>
      </c>
      <c r="LE12" s="51"/>
      <c r="LF12" s="51">
        <v>17</v>
      </c>
      <c r="LG12" s="51">
        <v>3</v>
      </c>
      <c r="LH12" s="122"/>
      <c r="LI12" s="122"/>
      <c r="LJ12" s="122"/>
      <c r="LK12" s="122"/>
      <c r="LL12" s="122"/>
      <c r="LM12" s="121">
        <f t="shared" si="19"/>
        <v>4.25</v>
      </c>
      <c r="LN12" s="136" t="s">
        <v>244</v>
      </c>
      <c r="LU12" s="121">
        <f t="shared" si="20"/>
        <v>0</v>
      </c>
      <c r="LV12" s="51"/>
      <c r="LY12" s="51"/>
      <c r="LZ12" s="46"/>
      <c r="MB12" s="122"/>
      <c r="MC12" s="122"/>
      <c r="MD12" s="122"/>
      <c r="ME12" s="122"/>
      <c r="MF12" s="122"/>
      <c r="MG12" s="121">
        <f t="shared" si="21"/>
        <v>0</v>
      </c>
      <c r="MH12" s="136" t="s">
        <v>243</v>
      </c>
      <c r="MI12" s="51" t="s">
        <v>243</v>
      </c>
      <c r="MJ12" s="51">
        <v>8</v>
      </c>
      <c r="MK12" s="51">
        <v>10</v>
      </c>
      <c r="ML12" s="51" t="s">
        <v>243</v>
      </c>
      <c r="MM12" s="51">
        <v>0</v>
      </c>
      <c r="MN12" s="51">
        <v>0</v>
      </c>
      <c r="MO12" s="121">
        <f t="shared" si="22"/>
        <v>80</v>
      </c>
      <c r="MP12" s="51"/>
      <c r="MQ12" s="51" t="s">
        <v>244</v>
      </c>
      <c r="MS12" s="51"/>
      <c r="MT12" s="46"/>
      <c r="MV12" s="122"/>
      <c r="MW12" s="122"/>
      <c r="MX12" s="122"/>
      <c r="MY12" s="122"/>
      <c r="MZ12" s="122"/>
      <c r="NA12" s="122">
        <f t="shared" si="42"/>
        <v>0</v>
      </c>
      <c r="NB12" s="138" t="s">
        <v>244</v>
      </c>
      <c r="NC12" s="51"/>
      <c r="ND12" s="51"/>
      <c r="NE12" s="51"/>
      <c r="NF12" s="51"/>
      <c r="NG12" s="51"/>
      <c r="NH12" s="51"/>
      <c r="NI12" s="51"/>
      <c r="NJ12" s="51"/>
      <c r="NK12" s="51"/>
      <c r="NM12" s="51"/>
      <c r="NN12" s="46"/>
      <c r="NP12" s="122"/>
      <c r="NQ12" s="122"/>
      <c r="NR12" s="122"/>
      <c r="NS12" s="122"/>
      <c r="NT12" s="122"/>
      <c r="NU12" s="122">
        <f t="shared" si="43"/>
        <v>0</v>
      </c>
      <c r="NV12" s="138" t="s">
        <v>244</v>
      </c>
      <c r="NW12" s="51"/>
      <c r="NX12" s="51"/>
      <c r="NY12" s="51"/>
      <c r="NZ12" s="51"/>
      <c r="OA12" s="51"/>
      <c r="OB12" s="51"/>
      <c r="OC12" s="51"/>
      <c r="OD12" s="51"/>
      <c r="OE12" s="51"/>
      <c r="OG12" s="51"/>
      <c r="OH12" s="46"/>
      <c r="OJ12" s="122"/>
      <c r="OK12" s="122"/>
      <c r="OL12" s="122"/>
      <c r="OM12" s="122"/>
      <c r="ON12" s="122"/>
      <c r="OO12" s="121">
        <f t="shared" si="44"/>
        <v>0</v>
      </c>
      <c r="OP12" s="138" t="s">
        <v>244</v>
      </c>
      <c r="OQ12" s="51"/>
      <c r="OR12" s="51"/>
      <c r="OS12" s="51"/>
      <c r="OT12" s="51"/>
      <c r="OU12" s="51"/>
      <c r="OV12" s="51"/>
      <c r="OW12" s="51"/>
      <c r="OX12" s="51"/>
      <c r="OY12" s="51"/>
      <c r="PA12" s="51"/>
      <c r="PB12" s="46"/>
      <c r="PD12" s="122"/>
      <c r="PE12" s="122"/>
      <c r="PF12" s="122"/>
      <c r="PG12" s="122"/>
      <c r="PH12" s="122"/>
      <c r="PI12" s="121">
        <f t="shared" si="45"/>
        <v>0</v>
      </c>
      <c r="PJ12" s="138" t="s">
        <v>244</v>
      </c>
      <c r="PK12" s="51"/>
      <c r="PL12" s="51"/>
      <c r="PM12" s="51"/>
      <c r="PN12" s="51"/>
      <c r="PO12" s="51"/>
      <c r="PP12" s="51"/>
      <c r="PQ12" s="51"/>
      <c r="PR12" s="51"/>
      <c r="PS12" s="51"/>
      <c r="PU12" s="51"/>
      <c r="PV12" s="46"/>
      <c r="PX12" s="122"/>
      <c r="PY12" s="122"/>
      <c r="PZ12" s="122"/>
      <c r="QA12" s="122"/>
      <c r="QB12" s="122"/>
      <c r="QC12" s="121">
        <f t="shared" si="46"/>
        <v>0</v>
      </c>
      <c r="QD12" s="138" t="s">
        <v>244</v>
      </c>
      <c r="QE12" s="51"/>
      <c r="QF12" s="51"/>
      <c r="QG12" s="51"/>
      <c r="QH12" s="51"/>
      <c r="QI12" s="51"/>
      <c r="QJ12" s="51"/>
      <c r="QK12" s="121">
        <f t="shared" si="23"/>
        <v>0</v>
      </c>
      <c r="QL12" s="51"/>
      <c r="QM12" s="51"/>
      <c r="QO12" s="51"/>
      <c r="QP12" s="46"/>
      <c r="QR12" s="122"/>
      <c r="QS12" s="122"/>
      <c r="QT12" s="122"/>
      <c r="QU12" s="122"/>
      <c r="QV12" s="122"/>
      <c r="QW12" s="121">
        <f t="shared" si="47"/>
        <v>0</v>
      </c>
      <c r="QX12" s="138" t="s">
        <v>244</v>
      </c>
      <c r="QY12" s="51"/>
      <c r="QZ12" s="51"/>
      <c r="RA12" s="51"/>
      <c r="RB12" s="51"/>
      <c r="RC12" s="51"/>
      <c r="RD12" s="51"/>
      <c r="RE12" s="121">
        <f t="shared" si="48"/>
        <v>0</v>
      </c>
      <c r="RF12" s="51"/>
      <c r="RG12" s="51"/>
      <c r="RI12" s="51"/>
      <c r="RJ12" s="46"/>
      <c r="RL12" s="122"/>
      <c r="RM12" s="122"/>
      <c r="RN12" s="122"/>
      <c r="RO12" s="122"/>
      <c r="RP12" s="122"/>
      <c r="RQ12" s="121">
        <f t="shared" si="49"/>
        <v>0</v>
      </c>
      <c r="RR12" s="136"/>
      <c r="RS12" s="51"/>
      <c r="RT12" s="51"/>
      <c r="RU12" s="51"/>
      <c r="RV12" s="51"/>
      <c r="RW12" s="51"/>
      <c r="RX12" s="51"/>
      <c r="RY12" s="121">
        <f t="shared" si="24"/>
        <v>0</v>
      </c>
      <c r="RZ12" s="51"/>
      <c r="SA12" s="51"/>
      <c r="SC12" s="51"/>
      <c r="SD12" s="46"/>
      <c r="SF12" s="122"/>
      <c r="SG12" s="122"/>
      <c r="SH12" s="122"/>
      <c r="SI12" s="122"/>
      <c r="SJ12" s="122"/>
      <c r="SK12" s="121">
        <f t="shared" si="50"/>
        <v>0</v>
      </c>
      <c r="SL12" s="136"/>
      <c r="SM12" s="51"/>
      <c r="SN12" s="51"/>
      <c r="SO12" s="51"/>
      <c r="SP12" s="51"/>
      <c r="SQ12" s="51"/>
      <c r="SR12" s="51"/>
      <c r="SS12" s="121">
        <f t="shared" si="51"/>
        <v>0</v>
      </c>
      <c r="ST12" s="51"/>
      <c r="SU12" s="51"/>
      <c r="SW12" s="51"/>
      <c r="SX12" s="46"/>
      <c r="SZ12" s="122"/>
      <c r="TA12" s="122"/>
      <c r="TB12" s="122"/>
      <c r="TC12" s="122"/>
      <c r="TD12" s="122"/>
      <c r="TE12" s="121">
        <f t="shared" si="52"/>
        <v>0</v>
      </c>
      <c r="TF12" s="136"/>
      <c r="TG12" s="51"/>
      <c r="TH12" s="51"/>
      <c r="TI12" s="51"/>
      <c r="TJ12" s="51"/>
      <c r="TK12" s="51"/>
      <c r="TL12" s="51"/>
      <c r="TM12" s="121">
        <f t="shared" si="53"/>
        <v>0</v>
      </c>
      <c r="TN12" s="51"/>
      <c r="TO12" s="51"/>
      <c r="TQ12" s="51"/>
      <c r="TR12" s="46"/>
      <c r="TT12" s="122"/>
      <c r="TU12" s="122"/>
      <c r="TV12" s="122"/>
      <c r="TW12" s="122"/>
      <c r="TX12" s="122"/>
      <c r="TY12" s="121">
        <f t="shared" si="54"/>
        <v>0</v>
      </c>
      <c r="TZ12" s="136"/>
      <c r="UA12" s="51"/>
      <c r="UB12" s="51"/>
      <c r="UC12" s="51"/>
      <c r="UD12" s="51"/>
      <c r="UE12" s="51"/>
      <c r="UF12" s="51"/>
      <c r="UG12" s="121">
        <f t="shared" si="55"/>
        <v>0</v>
      </c>
      <c r="UH12" s="51"/>
      <c r="UI12" s="51"/>
      <c r="UK12" s="51"/>
      <c r="UL12" s="46"/>
      <c r="UN12" s="122"/>
      <c r="UO12" s="122"/>
      <c r="UP12" s="122"/>
      <c r="UQ12" s="122"/>
      <c r="UR12" s="122"/>
      <c r="US12" s="121">
        <f t="shared" si="56"/>
        <v>0</v>
      </c>
      <c r="UT12" s="136"/>
      <c r="UU12" s="51"/>
      <c r="UV12" s="51"/>
      <c r="UW12" s="51"/>
      <c r="UX12" s="51"/>
      <c r="UY12" s="51"/>
      <c r="UZ12" s="51"/>
      <c r="VA12" s="121">
        <f t="shared" si="25"/>
        <v>0</v>
      </c>
      <c r="VB12" s="51"/>
      <c r="VC12" s="51"/>
      <c r="VE12" s="51"/>
      <c r="VF12" s="46"/>
      <c r="VH12" s="122"/>
      <c r="VI12" s="122"/>
      <c r="VJ12" s="122"/>
      <c r="VK12" s="122"/>
      <c r="VL12" s="122"/>
      <c r="VM12" s="121">
        <f t="shared" si="26"/>
        <v>0</v>
      </c>
      <c r="VN12" s="136"/>
      <c r="VO12" s="51"/>
      <c r="VP12" s="51"/>
      <c r="VQ12" s="51"/>
      <c r="VR12" s="51"/>
      <c r="VS12" s="51"/>
      <c r="VT12" s="51"/>
      <c r="VU12" s="121">
        <f t="shared" si="57"/>
        <v>0</v>
      </c>
      <c r="VV12" s="51"/>
      <c r="VW12" s="51"/>
      <c r="VY12" s="51"/>
      <c r="VZ12" s="46"/>
      <c r="WB12" s="122"/>
      <c r="WC12" s="122"/>
      <c r="WD12" s="122"/>
      <c r="WE12" s="122"/>
      <c r="WF12" s="122"/>
      <c r="WG12" s="121">
        <f t="shared" si="58"/>
        <v>0</v>
      </c>
      <c r="WH12" s="136"/>
      <c r="WI12" s="51"/>
      <c r="WJ12" s="51"/>
      <c r="WK12" s="51"/>
      <c r="WL12" s="51"/>
      <c r="WM12" s="51"/>
      <c r="WN12" s="51"/>
      <c r="WO12" s="121">
        <f t="shared" si="27"/>
        <v>0</v>
      </c>
      <c r="WP12" s="51"/>
      <c r="WQ12" s="51"/>
      <c r="WS12" s="51"/>
      <c r="WT12" s="46"/>
      <c r="WV12" s="122"/>
      <c r="WW12" s="122"/>
      <c r="WX12" s="122"/>
      <c r="WY12" s="122"/>
      <c r="WZ12" s="122"/>
      <c r="XA12" s="121">
        <f t="shared" si="59"/>
        <v>0</v>
      </c>
      <c r="XB12" s="136"/>
      <c r="XC12" s="51"/>
      <c r="XD12" s="51"/>
      <c r="XE12" s="51"/>
      <c r="XF12" s="51"/>
      <c r="XG12" s="51"/>
      <c r="XH12" s="51"/>
      <c r="XI12" s="121">
        <f t="shared" si="28"/>
        <v>0</v>
      </c>
      <c r="XJ12" s="51"/>
      <c r="XK12" s="51"/>
      <c r="XM12" s="51"/>
      <c r="XN12" s="46"/>
      <c r="XP12" s="122"/>
      <c r="XQ12" s="122"/>
      <c r="XR12" s="122"/>
      <c r="XS12" s="122"/>
      <c r="XT12" s="122"/>
      <c r="XU12" s="121">
        <f t="shared" si="29"/>
        <v>0</v>
      </c>
      <c r="XV12" s="136"/>
      <c r="XW12" s="51"/>
      <c r="XX12" s="51"/>
      <c r="XY12" s="51"/>
      <c r="XZ12" s="51"/>
      <c r="YA12" s="51"/>
      <c r="YB12" s="51"/>
      <c r="YC12" s="121">
        <f t="shared" si="60"/>
        <v>0</v>
      </c>
      <c r="YD12" s="51"/>
      <c r="YE12" s="51"/>
      <c r="YG12" s="51"/>
      <c r="YH12" s="46"/>
      <c r="YJ12" s="122"/>
      <c r="YK12" s="122"/>
      <c r="YL12" s="122"/>
      <c r="YM12" s="122"/>
      <c r="YN12" s="122"/>
      <c r="YO12" s="121">
        <f t="shared" si="61"/>
        <v>0</v>
      </c>
      <c r="YP12" s="136"/>
      <c r="YQ12" s="51"/>
      <c r="YR12" s="51"/>
      <c r="YS12" s="51"/>
      <c r="YT12" s="51"/>
      <c r="YU12" s="51"/>
      <c r="YV12" s="51"/>
      <c r="YW12" s="121">
        <f t="shared" si="62"/>
        <v>0</v>
      </c>
      <c r="YX12" s="51"/>
      <c r="YY12" s="51"/>
      <c r="ZA12" s="51"/>
      <c r="ZB12" s="46"/>
      <c r="ZD12" s="122"/>
      <c r="ZE12" s="122"/>
      <c r="ZF12" s="122"/>
      <c r="ZG12" s="122"/>
      <c r="ZH12" s="122"/>
      <c r="ZI12" s="121">
        <f t="shared" si="63"/>
        <v>0</v>
      </c>
      <c r="ZJ12" s="136"/>
      <c r="ZK12" s="51"/>
      <c r="ZL12" s="51"/>
      <c r="ZM12" s="51"/>
      <c r="ZN12" s="51"/>
      <c r="ZO12" s="51"/>
      <c r="ZP12" s="51"/>
      <c r="ZQ12" s="121">
        <f t="shared" si="64"/>
        <v>0</v>
      </c>
      <c r="ZR12" s="51"/>
      <c r="ZS12" s="51"/>
      <c r="ZU12" s="51"/>
      <c r="ZV12" s="46"/>
      <c r="ZX12" s="122"/>
      <c r="ZY12" s="122"/>
      <c r="ZZ12" s="122"/>
      <c r="AAA12" s="122"/>
      <c r="AAB12" s="122"/>
      <c r="AAC12" s="121">
        <f t="shared" si="65"/>
        <v>0</v>
      </c>
      <c r="AAD12" s="136"/>
      <c r="AAE12" s="51"/>
      <c r="AAF12" s="51"/>
      <c r="AAG12" s="51"/>
      <c r="AAH12" s="51"/>
      <c r="AAI12" s="51"/>
      <c r="AAJ12" s="51"/>
      <c r="AAK12" s="121">
        <f t="shared" si="66"/>
        <v>0</v>
      </c>
      <c r="AAL12" s="51"/>
      <c r="AAM12" s="51"/>
      <c r="AAO12" s="51"/>
      <c r="AAP12" s="46"/>
      <c r="AAR12" s="122"/>
      <c r="AAS12" s="122"/>
      <c r="AAT12" s="122"/>
      <c r="AAU12" s="122"/>
      <c r="AAV12" s="122"/>
      <c r="AAW12" s="121">
        <f t="shared" si="67"/>
        <v>0</v>
      </c>
      <c r="AAX12" s="136"/>
      <c r="AAY12" s="51"/>
      <c r="AAZ12" s="51"/>
      <c r="ABA12" s="51"/>
      <c r="ABB12" s="51"/>
      <c r="ABC12" s="51"/>
      <c r="ABD12" s="51"/>
      <c r="ABE12" s="121">
        <f t="shared" si="68"/>
        <v>0</v>
      </c>
      <c r="ABF12" s="51"/>
      <c r="ABG12" s="51"/>
      <c r="ABI12" s="51"/>
      <c r="ABJ12" s="46"/>
      <c r="ABL12" s="122"/>
      <c r="ABM12" s="122"/>
      <c r="ABN12" s="122"/>
      <c r="ABO12" s="122"/>
      <c r="ABP12" s="122"/>
      <c r="ABQ12" s="121">
        <f t="shared" si="69"/>
        <v>0</v>
      </c>
      <c r="ABS12">
        <f t="shared" si="70"/>
        <v>68</v>
      </c>
      <c r="ABT12">
        <f t="shared" si="30"/>
        <v>0</v>
      </c>
      <c r="ABU12">
        <f t="shared" si="31"/>
        <v>68</v>
      </c>
      <c r="ABV12">
        <f t="shared" si="32"/>
        <v>-68</v>
      </c>
      <c r="ACQ12" s="91"/>
    </row>
    <row r="13" spans="1:773" ht="12.75" x14ac:dyDescent="0.2">
      <c r="A13" s="49">
        <v>9</v>
      </c>
      <c r="B13" s="116">
        <v>44261</v>
      </c>
      <c r="C13" s="116" t="str">
        <f t="shared" si="0"/>
        <v>Saturday</v>
      </c>
      <c r="D13" s="49" t="s">
        <v>240</v>
      </c>
      <c r="E13" s="11" t="s">
        <v>254</v>
      </c>
      <c r="F13" s="24"/>
      <c r="G13" s="24" t="s">
        <v>252</v>
      </c>
      <c r="H13" s="136" t="s">
        <v>243</v>
      </c>
      <c r="I13" s="24" t="s">
        <v>243</v>
      </c>
      <c r="J13" s="51">
        <v>13</v>
      </c>
      <c r="K13" s="51">
        <v>8</v>
      </c>
      <c r="L13" s="51" t="s">
        <v>244</v>
      </c>
      <c r="M13" s="51">
        <v>0</v>
      </c>
      <c r="N13" s="51">
        <v>2</v>
      </c>
      <c r="O13" s="121">
        <f t="shared" si="1"/>
        <v>162.5</v>
      </c>
      <c r="P13" s="51"/>
      <c r="Q13" s="51" t="s">
        <v>244</v>
      </c>
      <c r="R13" s="51"/>
      <c r="S13" s="123"/>
      <c r="T13" s="51"/>
      <c r="U13" s="51"/>
      <c r="V13" s="122"/>
      <c r="W13" s="122"/>
      <c r="X13" s="122"/>
      <c r="Y13" s="122"/>
      <c r="Z13" s="122"/>
      <c r="AA13" s="122">
        <f t="shared" si="33"/>
        <v>0</v>
      </c>
      <c r="AB13" s="136" t="s">
        <v>243</v>
      </c>
      <c r="AC13" s="51" t="s">
        <v>243</v>
      </c>
      <c r="AD13" s="51">
        <v>11</v>
      </c>
      <c r="AE13" s="51">
        <v>7</v>
      </c>
      <c r="AF13" s="51" t="s">
        <v>243</v>
      </c>
      <c r="AG13" s="51">
        <v>1</v>
      </c>
      <c r="AH13" s="51">
        <v>0</v>
      </c>
      <c r="AI13" s="121">
        <f t="shared" si="2"/>
        <v>157.14285714285714</v>
      </c>
      <c r="AJ13" s="51"/>
      <c r="AK13" s="51" t="s">
        <v>243</v>
      </c>
      <c r="AL13" s="51">
        <v>1</v>
      </c>
      <c r="AM13" s="123"/>
      <c r="AN13" s="51">
        <v>17</v>
      </c>
      <c r="AO13" s="51">
        <v>0</v>
      </c>
      <c r="AP13" s="122"/>
      <c r="AQ13" s="122"/>
      <c r="AR13" s="122"/>
      <c r="AS13" s="122"/>
      <c r="AT13" s="122"/>
      <c r="AU13" s="121">
        <f t="shared" si="3"/>
        <v>17</v>
      </c>
      <c r="AV13" s="136" t="s">
        <v>243</v>
      </c>
      <c r="AW13" s="51" t="s">
        <v>243</v>
      </c>
      <c r="AX13" s="51">
        <v>11</v>
      </c>
      <c r="AY13" s="51">
        <v>7</v>
      </c>
      <c r="AZ13" s="51" t="s">
        <v>244</v>
      </c>
      <c r="BA13" s="51">
        <v>2</v>
      </c>
      <c r="BB13" s="51">
        <v>0</v>
      </c>
      <c r="BC13" s="121">
        <f t="shared" si="4"/>
        <v>157.14285714285714</v>
      </c>
      <c r="BD13" s="51"/>
      <c r="BE13" s="51" t="s">
        <v>244</v>
      </c>
      <c r="BF13" s="51"/>
      <c r="BG13" s="123"/>
      <c r="BH13" s="51"/>
      <c r="BI13" s="51"/>
      <c r="BJ13" s="122"/>
      <c r="BK13" s="122"/>
      <c r="BL13" s="122"/>
      <c r="BM13" s="122"/>
      <c r="BN13" s="122"/>
      <c r="BO13" s="122">
        <f t="shared" si="34"/>
        <v>0</v>
      </c>
      <c r="BP13" s="136" t="s">
        <v>244</v>
      </c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123"/>
      <c r="CB13" s="51"/>
      <c r="CC13" s="51"/>
      <c r="CD13" s="122"/>
      <c r="CE13" s="122"/>
      <c r="CF13" s="122"/>
      <c r="CG13" s="122"/>
      <c r="CH13" s="122"/>
      <c r="CI13" s="122">
        <f t="shared" si="35"/>
        <v>0</v>
      </c>
      <c r="CJ13" s="136" t="s">
        <v>243</v>
      </c>
      <c r="CK13" s="51" t="s">
        <v>243</v>
      </c>
      <c r="CL13" s="51">
        <v>9</v>
      </c>
      <c r="CM13" s="51">
        <v>16</v>
      </c>
      <c r="CN13" s="51" t="s">
        <v>244</v>
      </c>
      <c r="CO13" s="51">
        <v>0</v>
      </c>
      <c r="CP13" s="51">
        <v>0</v>
      </c>
      <c r="CQ13" s="121">
        <f t="shared" si="36"/>
        <v>56.25</v>
      </c>
      <c r="CR13" s="51"/>
      <c r="CS13" s="51" t="s">
        <v>244</v>
      </c>
      <c r="CT13" s="51"/>
      <c r="CU13" s="123"/>
      <c r="CV13" s="51"/>
      <c r="CW13" s="51"/>
      <c r="CX13" s="122"/>
      <c r="CY13" s="122"/>
      <c r="CZ13" s="122"/>
      <c r="DA13" s="122"/>
      <c r="DB13" s="122"/>
      <c r="DC13" s="122">
        <f t="shared" si="37"/>
        <v>0</v>
      </c>
      <c r="DD13" s="136" t="s">
        <v>243</v>
      </c>
      <c r="DE13" s="51" t="s">
        <v>243</v>
      </c>
      <c r="DF13" s="51">
        <v>11</v>
      </c>
      <c r="DG13" s="51">
        <v>9</v>
      </c>
      <c r="DH13" s="51" t="s">
        <v>244</v>
      </c>
      <c r="DI13" s="51">
        <v>2</v>
      </c>
      <c r="DJ13" s="51">
        <v>0</v>
      </c>
      <c r="DK13" s="121">
        <f t="shared" si="5"/>
        <v>122.22222222222223</v>
      </c>
      <c r="DL13" s="51"/>
      <c r="DM13" s="51" t="s">
        <v>244</v>
      </c>
      <c r="DN13" s="51"/>
      <c r="DO13" s="123"/>
      <c r="DP13" s="51"/>
      <c r="DQ13" s="51"/>
      <c r="DR13" s="122"/>
      <c r="DS13" s="122"/>
      <c r="DT13" s="122"/>
      <c r="DU13" s="122"/>
      <c r="DV13" s="122"/>
      <c r="DW13" s="122">
        <f t="shared" si="38"/>
        <v>0</v>
      </c>
      <c r="DX13" s="136" t="s">
        <v>243</v>
      </c>
      <c r="DY13" s="51" t="s">
        <v>244</v>
      </c>
      <c r="DZ13" s="51">
        <v>14</v>
      </c>
      <c r="EA13" s="51">
        <v>8</v>
      </c>
      <c r="EB13" s="51" t="s">
        <v>244</v>
      </c>
      <c r="EC13" s="51">
        <v>2</v>
      </c>
      <c r="ED13" s="51">
        <v>1</v>
      </c>
      <c r="EE13" s="121">
        <f t="shared" si="6"/>
        <v>175</v>
      </c>
      <c r="EF13" s="51"/>
      <c r="EG13" s="51" t="s">
        <v>244</v>
      </c>
      <c r="EH13" s="51"/>
      <c r="EI13" s="123"/>
      <c r="EJ13" s="51"/>
      <c r="EK13" s="51"/>
      <c r="EL13" s="122"/>
      <c r="EM13" s="122"/>
      <c r="EN13" s="122"/>
      <c r="EO13" s="122"/>
      <c r="EP13" s="122"/>
      <c r="EQ13" s="122">
        <f t="shared" si="39"/>
        <v>0</v>
      </c>
      <c r="ER13" s="136" t="s">
        <v>243</v>
      </c>
      <c r="ES13" s="51" t="s">
        <v>243</v>
      </c>
      <c r="ET13" s="51">
        <v>22</v>
      </c>
      <c r="EU13" s="51">
        <v>8</v>
      </c>
      <c r="EV13" s="51" t="s">
        <v>244</v>
      </c>
      <c r="EW13" s="51">
        <v>0</v>
      </c>
      <c r="EX13" s="51">
        <v>3</v>
      </c>
      <c r="EY13" s="121">
        <f t="shared" si="7"/>
        <v>275</v>
      </c>
      <c r="EZ13" s="51"/>
      <c r="FA13" s="51" t="s">
        <v>243</v>
      </c>
      <c r="FB13" s="51">
        <v>4</v>
      </c>
      <c r="FC13" s="123"/>
      <c r="FD13" s="51">
        <v>22</v>
      </c>
      <c r="FE13" s="51">
        <v>2</v>
      </c>
      <c r="FF13" s="122"/>
      <c r="FG13" s="122"/>
      <c r="FH13" s="122"/>
      <c r="FI13" s="122"/>
      <c r="FJ13" s="122"/>
      <c r="FK13" s="122">
        <f t="shared" si="8"/>
        <v>5.5</v>
      </c>
      <c r="FL13" s="136" t="s">
        <v>243</v>
      </c>
      <c r="FM13" s="51" t="s">
        <v>243</v>
      </c>
      <c r="FN13" s="51">
        <v>9</v>
      </c>
      <c r="FO13" s="51">
        <v>15</v>
      </c>
      <c r="FP13" s="51" t="s">
        <v>244</v>
      </c>
      <c r="FQ13" s="51">
        <v>0</v>
      </c>
      <c r="FR13" s="51">
        <v>0</v>
      </c>
      <c r="FS13" s="121">
        <f t="shared" si="9"/>
        <v>60</v>
      </c>
      <c r="FT13" s="51"/>
      <c r="FU13" s="51" t="s">
        <v>244</v>
      </c>
      <c r="FV13" s="51"/>
      <c r="FW13" s="123"/>
      <c r="FX13" s="51"/>
      <c r="FY13" s="51"/>
      <c r="FZ13" s="122"/>
      <c r="GA13" s="122"/>
      <c r="GB13" s="122"/>
      <c r="GC13" s="122"/>
      <c r="GD13" s="122"/>
      <c r="GE13" s="122">
        <f t="shared" si="40"/>
        <v>0</v>
      </c>
      <c r="GF13" s="136" t="s">
        <v>243</v>
      </c>
      <c r="GG13" s="51" t="s">
        <v>244</v>
      </c>
      <c r="GH13" s="51"/>
      <c r="GI13" s="51"/>
      <c r="GJ13" s="51"/>
      <c r="GK13" s="51"/>
      <c r="GL13" s="51"/>
      <c r="GM13" s="121">
        <f t="shared" si="10"/>
        <v>0</v>
      </c>
      <c r="GN13" s="51"/>
      <c r="GO13" s="51" t="s">
        <v>243</v>
      </c>
      <c r="GP13" s="51">
        <v>3</v>
      </c>
      <c r="GQ13" s="123"/>
      <c r="GR13" s="51">
        <v>12</v>
      </c>
      <c r="GS13" s="51">
        <v>2</v>
      </c>
      <c r="GT13" s="122"/>
      <c r="GU13" s="122"/>
      <c r="GV13" s="122"/>
      <c r="GW13" s="122"/>
      <c r="GX13" s="122"/>
      <c r="GY13" s="122">
        <f t="shared" si="11"/>
        <v>4</v>
      </c>
      <c r="GZ13" s="136" t="s">
        <v>244</v>
      </c>
      <c r="HA13" s="51"/>
      <c r="HB13" s="51"/>
      <c r="HC13" s="51"/>
      <c r="HD13" s="51"/>
      <c r="HE13" s="51"/>
      <c r="HF13" s="51"/>
      <c r="HG13" s="121">
        <f t="shared" si="12"/>
        <v>0</v>
      </c>
      <c r="HH13" s="51"/>
      <c r="HI13" s="51"/>
      <c r="HJ13" s="51"/>
      <c r="HK13" s="123"/>
      <c r="HL13" s="51"/>
      <c r="HM13" s="51"/>
      <c r="HN13" s="122"/>
      <c r="HO13" s="122"/>
      <c r="HP13" s="122"/>
      <c r="HQ13" s="122"/>
      <c r="HR13" s="122"/>
      <c r="HS13" s="121">
        <f t="shared" si="13"/>
        <v>0</v>
      </c>
      <c r="HT13" s="136" t="s">
        <v>243</v>
      </c>
      <c r="HU13" s="51" t="s">
        <v>243</v>
      </c>
      <c r="HV13" s="51">
        <v>9</v>
      </c>
      <c r="HW13" s="51">
        <v>9</v>
      </c>
      <c r="HX13" s="51" t="s">
        <v>244</v>
      </c>
      <c r="HY13" s="51">
        <v>1</v>
      </c>
      <c r="HZ13" s="51">
        <v>0</v>
      </c>
      <c r="IA13" s="51"/>
      <c r="IB13" s="51"/>
      <c r="IC13" s="51" t="s">
        <v>243</v>
      </c>
      <c r="ID13" s="51">
        <v>3</v>
      </c>
      <c r="IE13" s="123"/>
      <c r="IF13" s="51">
        <v>27</v>
      </c>
      <c r="IG13" s="51">
        <v>1</v>
      </c>
      <c r="IH13" s="122"/>
      <c r="II13" s="122"/>
      <c r="IJ13" s="122"/>
      <c r="IK13" s="122"/>
      <c r="IL13" s="122"/>
      <c r="IM13" s="122">
        <f t="shared" si="14"/>
        <v>9</v>
      </c>
      <c r="IN13" s="136" t="s">
        <v>244</v>
      </c>
      <c r="IO13" s="51"/>
      <c r="IP13" s="51"/>
      <c r="IQ13" s="51"/>
      <c r="IR13" s="51"/>
      <c r="IS13" s="51"/>
      <c r="IT13" s="51"/>
      <c r="IU13" s="121">
        <f t="shared" si="41"/>
        <v>0</v>
      </c>
      <c r="IV13" s="51"/>
      <c r="IW13" s="51"/>
      <c r="IX13" s="122"/>
      <c r="IY13" s="123">
        <v>0</v>
      </c>
      <c r="IZ13" s="122"/>
      <c r="JA13" s="122"/>
      <c r="JB13" s="122"/>
      <c r="JC13" s="122"/>
      <c r="JD13" s="122"/>
      <c r="JE13" s="122"/>
      <c r="JF13" s="122"/>
      <c r="JG13" s="121">
        <f t="shared" si="15"/>
        <v>0</v>
      </c>
      <c r="JH13" s="136" t="s">
        <v>243</v>
      </c>
      <c r="JI13" s="51" t="s">
        <v>244</v>
      </c>
      <c r="JJ13" s="51"/>
      <c r="JK13" s="51"/>
      <c r="JL13" s="51"/>
      <c r="JM13" s="51"/>
      <c r="JN13" s="51"/>
      <c r="JO13" s="121"/>
      <c r="JP13" s="51"/>
      <c r="JQ13" s="51" t="s">
        <v>243</v>
      </c>
      <c r="JR13" s="51">
        <v>3</v>
      </c>
      <c r="JS13" s="123"/>
      <c r="JT13" s="51">
        <v>36</v>
      </c>
      <c r="JU13" s="51">
        <v>0</v>
      </c>
      <c r="JV13" s="122"/>
      <c r="JW13" s="122"/>
      <c r="JX13" s="122"/>
      <c r="JY13" s="122"/>
      <c r="JZ13" s="122"/>
      <c r="KA13" s="121">
        <f t="shared" si="16"/>
        <v>12</v>
      </c>
      <c r="KB13" s="136" t="s">
        <v>244</v>
      </c>
      <c r="KC13" s="51"/>
      <c r="KD13" s="51"/>
      <c r="KE13" s="51"/>
      <c r="KF13" s="51"/>
      <c r="KG13" s="51"/>
      <c r="KH13" s="51"/>
      <c r="KI13" s="51"/>
      <c r="KJ13" s="51"/>
      <c r="KK13" s="123"/>
      <c r="KL13" s="51"/>
      <c r="KM13" s="51"/>
      <c r="KN13" s="122"/>
      <c r="KO13" s="122"/>
      <c r="KP13" s="122"/>
      <c r="KQ13" s="122"/>
      <c r="KR13" s="122"/>
      <c r="KS13" s="122">
        <f t="shared" si="17"/>
        <v>0</v>
      </c>
      <c r="KT13" s="136" t="s">
        <v>243</v>
      </c>
      <c r="KU13" s="51" t="s">
        <v>244</v>
      </c>
      <c r="KV13" s="51"/>
      <c r="KW13" s="51"/>
      <c r="KX13" s="51"/>
      <c r="KY13" s="51"/>
      <c r="KZ13" s="51"/>
      <c r="LA13" s="121">
        <f t="shared" si="18"/>
        <v>0</v>
      </c>
      <c r="LB13" s="51"/>
      <c r="LC13" s="51" t="s">
        <v>243</v>
      </c>
      <c r="LD13" s="51">
        <f>2+4/6</f>
        <v>2.6666666666666665</v>
      </c>
      <c r="LE13" s="51"/>
      <c r="LF13" s="51">
        <v>24</v>
      </c>
      <c r="LG13" s="51">
        <v>3</v>
      </c>
      <c r="LH13" s="122"/>
      <c r="LI13" s="122"/>
      <c r="LJ13" s="122"/>
      <c r="LK13" s="122"/>
      <c r="LL13" s="122"/>
      <c r="LM13" s="121">
        <f t="shared" si="19"/>
        <v>9</v>
      </c>
      <c r="LN13" s="136" t="s">
        <v>244</v>
      </c>
      <c r="LU13" s="121">
        <f t="shared" si="20"/>
        <v>0</v>
      </c>
      <c r="LV13" s="51"/>
      <c r="LY13" s="51"/>
      <c r="LZ13" s="46"/>
      <c r="MB13" s="122"/>
      <c r="MC13" s="122"/>
      <c r="MD13" s="122"/>
      <c r="ME13" s="122"/>
      <c r="MF13" s="122"/>
      <c r="MG13" s="121">
        <f t="shared" si="21"/>
        <v>0</v>
      </c>
      <c r="MH13" s="136" t="s">
        <v>243</v>
      </c>
      <c r="MI13" s="51" t="s">
        <v>243</v>
      </c>
      <c r="MJ13" s="51">
        <v>28</v>
      </c>
      <c r="MK13" s="51">
        <v>14</v>
      </c>
      <c r="ML13" s="51" t="s">
        <v>243</v>
      </c>
      <c r="MM13" s="51">
        <v>4</v>
      </c>
      <c r="MN13" s="51">
        <v>0</v>
      </c>
      <c r="MO13" s="121">
        <f t="shared" si="22"/>
        <v>200</v>
      </c>
      <c r="MP13" s="51"/>
      <c r="MQ13" s="51" t="s">
        <v>244</v>
      </c>
      <c r="MS13" s="51"/>
      <c r="MT13" s="46"/>
      <c r="MV13" s="122"/>
      <c r="MW13" s="122"/>
      <c r="MX13" s="122"/>
      <c r="MY13" s="122"/>
      <c r="MZ13" s="122"/>
      <c r="NA13" s="122">
        <f t="shared" si="42"/>
        <v>0</v>
      </c>
      <c r="NB13" s="138" t="s">
        <v>244</v>
      </c>
      <c r="NC13" s="51"/>
      <c r="ND13" s="51"/>
      <c r="NE13" s="51"/>
      <c r="NF13" s="51"/>
      <c r="NG13" s="51"/>
      <c r="NH13" s="51"/>
      <c r="NI13" s="51"/>
      <c r="NJ13" s="51"/>
      <c r="NK13" s="51"/>
      <c r="NM13" s="51"/>
      <c r="NN13" s="46"/>
      <c r="NP13" s="122"/>
      <c r="NQ13" s="122"/>
      <c r="NR13" s="122"/>
      <c r="NS13" s="122"/>
      <c r="NT13" s="122"/>
      <c r="NU13" s="122">
        <f t="shared" si="43"/>
        <v>0</v>
      </c>
      <c r="NV13" s="138" t="s">
        <v>244</v>
      </c>
      <c r="NW13" s="51"/>
      <c r="NX13" s="51"/>
      <c r="NY13" s="51"/>
      <c r="NZ13" s="51"/>
      <c r="OA13" s="51"/>
      <c r="OB13" s="51"/>
      <c r="OC13" s="51"/>
      <c r="OD13" s="51"/>
      <c r="OE13" s="51"/>
      <c r="OG13" s="51"/>
      <c r="OH13" s="46"/>
      <c r="OJ13" s="122"/>
      <c r="OK13" s="122"/>
      <c r="OL13" s="122"/>
      <c r="OM13" s="122"/>
      <c r="ON13" s="122"/>
      <c r="OO13" s="121">
        <f t="shared" si="44"/>
        <v>0</v>
      </c>
      <c r="OP13" s="138" t="s">
        <v>244</v>
      </c>
      <c r="OQ13" s="51"/>
      <c r="OR13" s="51"/>
      <c r="OS13" s="51"/>
      <c r="OT13" s="51"/>
      <c r="OU13" s="51"/>
      <c r="OV13" s="51"/>
      <c r="OW13" s="51"/>
      <c r="OX13" s="51"/>
      <c r="OY13" s="51"/>
      <c r="PA13" s="51"/>
      <c r="PB13" s="46"/>
      <c r="PD13" s="122"/>
      <c r="PE13" s="122"/>
      <c r="PF13" s="122"/>
      <c r="PG13" s="122"/>
      <c r="PH13" s="122"/>
      <c r="PI13" s="121">
        <f t="shared" si="45"/>
        <v>0</v>
      </c>
      <c r="PJ13" s="138" t="s">
        <v>244</v>
      </c>
      <c r="PK13" s="51"/>
      <c r="PL13" s="51"/>
      <c r="PM13" s="51"/>
      <c r="PN13" s="51"/>
      <c r="PO13" s="51"/>
      <c r="PP13" s="51"/>
      <c r="PQ13" s="51"/>
      <c r="PR13" s="51"/>
      <c r="PS13" s="51"/>
      <c r="PU13" s="51"/>
      <c r="PV13" s="46"/>
      <c r="PX13" s="122"/>
      <c r="PY13" s="122"/>
      <c r="PZ13" s="122"/>
      <c r="QA13" s="122"/>
      <c r="QB13" s="122"/>
      <c r="QC13" s="121">
        <f t="shared" si="46"/>
        <v>0</v>
      </c>
      <c r="QD13" s="138" t="s">
        <v>244</v>
      </c>
      <c r="QE13" s="51"/>
      <c r="QF13" s="51"/>
      <c r="QG13" s="51"/>
      <c r="QH13" s="51"/>
      <c r="QI13" s="51"/>
      <c r="QJ13" s="51"/>
      <c r="QK13" s="121">
        <f t="shared" si="23"/>
        <v>0</v>
      </c>
      <c r="QL13" s="51"/>
      <c r="QM13" s="51"/>
      <c r="QO13" s="51"/>
      <c r="QP13" s="46"/>
      <c r="QR13" s="122"/>
      <c r="QS13" s="122"/>
      <c r="QT13" s="122"/>
      <c r="QU13" s="122"/>
      <c r="QV13" s="122"/>
      <c r="QW13" s="121">
        <f t="shared" si="47"/>
        <v>0</v>
      </c>
      <c r="QX13" s="138" t="s">
        <v>244</v>
      </c>
      <c r="QY13" s="51"/>
      <c r="QZ13" s="51"/>
      <c r="RA13" s="51"/>
      <c r="RB13" s="51"/>
      <c r="RC13" s="51"/>
      <c r="RD13" s="51"/>
      <c r="RE13" s="121">
        <f t="shared" si="48"/>
        <v>0</v>
      </c>
      <c r="RF13" s="51"/>
      <c r="RG13" s="51"/>
      <c r="RI13" s="51"/>
      <c r="RJ13" s="46"/>
      <c r="RL13" s="122"/>
      <c r="RM13" s="122"/>
      <c r="RN13" s="122"/>
      <c r="RO13" s="122"/>
      <c r="RP13" s="122"/>
      <c r="RQ13" s="121">
        <f t="shared" si="49"/>
        <v>0</v>
      </c>
      <c r="RR13" s="136"/>
      <c r="RS13" s="51"/>
      <c r="RT13" s="51"/>
      <c r="RU13" s="51"/>
      <c r="RV13" s="51"/>
      <c r="RW13" s="51"/>
      <c r="RX13" s="51"/>
      <c r="RY13" s="121">
        <f t="shared" si="24"/>
        <v>0</v>
      </c>
      <c r="RZ13" s="51"/>
      <c r="SA13" s="51"/>
      <c r="SC13" s="51"/>
      <c r="SD13" s="46"/>
      <c r="SF13" s="122"/>
      <c r="SG13" s="122"/>
      <c r="SH13" s="122"/>
      <c r="SI13" s="122"/>
      <c r="SJ13" s="122"/>
      <c r="SK13" s="121">
        <f t="shared" si="50"/>
        <v>0</v>
      </c>
      <c r="SL13" s="136"/>
      <c r="SM13" s="51"/>
      <c r="SN13" s="51"/>
      <c r="SO13" s="51"/>
      <c r="SP13" s="51"/>
      <c r="SQ13" s="51"/>
      <c r="SR13" s="51"/>
      <c r="SS13" s="121">
        <f t="shared" si="51"/>
        <v>0</v>
      </c>
      <c r="ST13" s="51"/>
      <c r="SU13" s="51"/>
      <c r="SW13" s="51"/>
      <c r="SX13" s="46"/>
      <c r="SZ13" s="122"/>
      <c r="TA13" s="122"/>
      <c r="TB13" s="122"/>
      <c r="TC13" s="122"/>
      <c r="TD13" s="122"/>
      <c r="TE13" s="121">
        <f t="shared" si="52"/>
        <v>0</v>
      </c>
      <c r="TF13" s="136"/>
      <c r="TG13" s="51"/>
      <c r="TH13" s="51"/>
      <c r="TI13" s="51"/>
      <c r="TJ13" s="51"/>
      <c r="TK13" s="51"/>
      <c r="TL13" s="51"/>
      <c r="TM13" s="121">
        <f t="shared" si="53"/>
        <v>0</v>
      </c>
      <c r="TN13" s="51"/>
      <c r="TO13" s="51"/>
      <c r="TQ13" s="51"/>
      <c r="TR13" s="46"/>
      <c r="TT13" s="122"/>
      <c r="TU13" s="122"/>
      <c r="TV13" s="122"/>
      <c r="TW13" s="122"/>
      <c r="TX13" s="122"/>
      <c r="TY13" s="121">
        <f t="shared" si="54"/>
        <v>0</v>
      </c>
      <c r="TZ13" s="136"/>
      <c r="UA13" s="51"/>
      <c r="UB13" s="51"/>
      <c r="UC13" s="51"/>
      <c r="UD13" s="51"/>
      <c r="UE13" s="51"/>
      <c r="UF13" s="51"/>
      <c r="UG13" s="121">
        <f t="shared" si="55"/>
        <v>0</v>
      </c>
      <c r="UH13" s="51"/>
      <c r="UI13" s="51"/>
      <c r="UK13" s="51"/>
      <c r="UL13" s="46"/>
      <c r="UN13" s="122"/>
      <c r="UO13" s="122"/>
      <c r="UP13" s="122"/>
      <c r="UQ13" s="122"/>
      <c r="UR13" s="122"/>
      <c r="US13" s="121">
        <f t="shared" si="56"/>
        <v>0</v>
      </c>
      <c r="UT13" s="136"/>
      <c r="UU13" s="51"/>
      <c r="UV13" s="51"/>
      <c r="UW13" s="51"/>
      <c r="UX13" s="51"/>
      <c r="UY13" s="51"/>
      <c r="UZ13" s="51"/>
      <c r="VA13" s="121">
        <f t="shared" si="25"/>
        <v>0</v>
      </c>
      <c r="VB13" s="51"/>
      <c r="VC13" s="51"/>
      <c r="VE13" s="51"/>
      <c r="VF13" s="46"/>
      <c r="VH13" s="122"/>
      <c r="VI13" s="122"/>
      <c r="VJ13" s="122"/>
      <c r="VK13" s="122"/>
      <c r="VL13" s="122"/>
      <c r="VM13" s="121">
        <f t="shared" si="26"/>
        <v>0</v>
      </c>
      <c r="VN13" s="136"/>
      <c r="VO13" s="51"/>
      <c r="VP13" s="51"/>
      <c r="VQ13" s="51"/>
      <c r="VR13" s="51"/>
      <c r="VS13" s="51"/>
      <c r="VT13" s="51"/>
      <c r="VU13" s="121">
        <f t="shared" si="57"/>
        <v>0</v>
      </c>
      <c r="VV13" s="51"/>
      <c r="VW13" s="51"/>
      <c r="VY13" s="51"/>
      <c r="VZ13" s="46"/>
      <c r="WB13" s="122"/>
      <c r="WC13" s="122"/>
      <c r="WD13" s="122"/>
      <c r="WE13" s="122"/>
      <c r="WF13" s="122"/>
      <c r="WG13" s="121">
        <f t="shared" si="58"/>
        <v>0</v>
      </c>
      <c r="WH13" s="136"/>
      <c r="WI13" s="51"/>
      <c r="WJ13" s="51"/>
      <c r="WK13" s="51"/>
      <c r="WL13" s="51"/>
      <c r="WM13" s="51"/>
      <c r="WN13" s="51"/>
      <c r="WO13" s="121">
        <f t="shared" si="27"/>
        <v>0</v>
      </c>
      <c r="WP13" s="51"/>
      <c r="WQ13" s="51"/>
      <c r="WS13" s="51"/>
      <c r="WT13" s="46"/>
      <c r="WV13" s="122"/>
      <c r="WW13" s="122"/>
      <c r="WX13" s="122"/>
      <c r="WY13" s="122"/>
      <c r="WZ13" s="122"/>
      <c r="XA13" s="121">
        <f t="shared" si="59"/>
        <v>0</v>
      </c>
      <c r="XB13" s="136"/>
      <c r="XC13" s="51"/>
      <c r="XD13" s="51"/>
      <c r="XE13" s="51"/>
      <c r="XF13" s="51"/>
      <c r="XG13" s="51"/>
      <c r="XH13" s="51"/>
      <c r="XI13" s="121">
        <f t="shared" si="28"/>
        <v>0</v>
      </c>
      <c r="XJ13" s="51"/>
      <c r="XK13" s="51"/>
      <c r="XM13" s="51"/>
      <c r="XN13" s="46"/>
      <c r="XP13" s="122"/>
      <c r="XQ13" s="122"/>
      <c r="XR13" s="122"/>
      <c r="XS13" s="122"/>
      <c r="XT13" s="122"/>
      <c r="XU13" s="121">
        <f t="shared" si="29"/>
        <v>0</v>
      </c>
      <c r="XV13" s="136"/>
      <c r="XW13" s="51"/>
      <c r="XX13" s="51"/>
      <c r="XY13" s="51"/>
      <c r="XZ13" s="51"/>
      <c r="YA13" s="51"/>
      <c r="YB13" s="51"/>
      <c r="YC13" s="121">
        <f t="shared" si="60"/>
        <v>0</v>
      </c>
      <c r="YD13" s="51"/>
      <c r="YE13" s="51"/>
      <c r="YG13" s="51"/>
      <c r="YH13" s="46"/>
      <c r="YJ13" s="122"/>
      <c r="YK13" s="122"/>
      <c r="YL13" s="122"/>
      <c r="YM13" s="122"/>
      <c r="YN13" s="122"/>
      <c r="YO13" s="121">
        <f t="shared" si="61"/>
        <v>0</v>
      </c>
      <c r="YP13" s="136"/>
      <c r="YQ13" s="51"/>
      <c r="YR13" s="51"/>
      <c r="YS13" s="51"/>
      <c r="YT13" s="51"/>
      <c r="YU13" s="51"/>
      <c r="YV13" s="51"/>
      <c r="YW13" s="121">
        <f t="shared" si="62"/>
        <v>0</v>
      </c>
      <c r="YX13" s="51"/>
      <c r="YY13" s="51"/>
      <c r="ZA13" s="51"/>
      <c r="ZB13" s="46"/>
      <c r="ZD13" s="122"/>
      <c r="ZE13" s="122"/>
      <c r="ZF13" s="122"/>
      <c r="ZG13" s="122"/>
      <c r="ZH13" s="122"/>
      <c r="ZI13" s="121">
        <f t="shared" si="63"/>
        <v>0</v>
      </c>
      <c r="ZJ13" s="136"/>
      <c r="ZK13" s="51"/>
      <c r="ZL13" s="51"/>
      <c r="ZM13" s="51"/>
      <c r="ZN13" s="51"/>
      <c r="ZO13" s="51"/>
      <c r="ZP13" s="51"/>
      <c r="ZQ13" s="121">
        <f t="shared" si="64"/>
        <v>0</v>
      </c>
      <c r="ZR13" s="51"/>
      <c r="ZS13" s="51"/>
      <c r="ZU13" s="51"/>
      <c r="ZV13" s="46"/>
      <c r="ZX13" s="122"/>
      <c r="ZY13" s="122"/>
      <c r="ZZ13" s="122"/>
      <c r="AAA13" s="122"/>
      <c r="AAB13" s="122"/>
      <c r="AAC13" s="121">
        <f t="shared" si="65"/>
        <v>0</v>
      </c>
      <c r="AAD13" s="136"/>
      <c r="AAE13" s="51"/>
      <c r="AAF13" s="51"/>
      <c r="AAG13" s="51"/>
      <c r="AAH13" s="51"/>
      <c r="AAI13" s="51"/>
      <c r="AAJ13" s="51"/>
      <c r="AAK13" s="121">
        <f t="shared" si="66"/>
        <v>0</v>
      </c>
      <c r="AAL13" s="51"/>
      <c r="AAM13" s="51"/>
      <c r="AAO13" s="51"/>
      <c r="AAP13" s="46"/>
      <c r="AAR13" s="122"/>
      <c r="AAS13" s="122"/>
      <c r="AAT13" s="122"/>
      <c r="AAU13" s="122"/>
      <c r="AAV13" s="122"/>
      <c r="AAW13" s="121">
        <f t="shared" si="67"/>
        <v>0</v>
      </c>
      <c r="AAX13" s="136"/>
      <c r="AAY13" s="51"/>
      <c r="AAZ13" s="51"/>
      <c r="ABA13" s="51"/>
      <c r="ABB13" s="51"/>
      <c r="ABC13" s="51"/>
      <c r="ABD13" s="51"/>
      <c r="ABE13" s="121">
        <f t="shared" si="68"/>
        <v>0</v>
      </c>
      <c r="ABF13" s="51"/>
      <c r="ABG13" s="51"/>
      <c r="ABI13" s="51"/>
      <c r="ABJ13" s="46"/>
      <c r="ABL13" s="122"/>
      <c r="ABM13" s="122"/>
      <c r="ABN13" s="122"/>
      <c r="ABO13" s="122"/>
      <c r="ABP13" s="122"/>
      <c r="ABQ13" s="121">
        <f t="shared" si="69"/>
        <v>0</v>
      </c>
      <c r="ABS13">
        <f t="shared" si="70"/>
        <v>137</v>
      </c>
      <c r="ABT13">
        <f t="shared" si="30"/>
        <v>0</v>
      </c>
      <c r="ABU13">
        <f t="shared" si="31"/>
        <v>137</v>
      </c>
      <c r="ABV13">
        <f t="shared" si="32"/>
        <v>-137</v>
      </c>
      <c r="ACQ13" s="91"/>
    </row>
    <row r="14" spans="1:773" ht="12.75" hidden="1" x14ac:dyDescent="0.2">
      <c r="A14" s="49">
        <v>10</v>
      </c>
      <c r="B14" s="116">
        <v>44269</v>
      </c>
      <c r="C14" s="116" t="str">
        <f t="shared" si="0"/>
        <v>Sunday</v>
      </c>
      <c r="D14" s="49" t="s">
        <v>240</v>
      </c>
      <c r="E14" s="11" t="s">
        <v>255</v>
      </c>
      <c r="F14" s="24"/>
      <c r="G14" s="24" t="s">
        <v>247</v>
      </c>
      <c r="H14" s="136" t="s">
        <v>243</v>
      </c>
      <c r="I14" s="24" t="s">
        <v>243</v>
      </c>
      <c r="J14" s="51">
        <v>10</v>
      </c>
      <c r="K14" s="51">
        <v>8</v>
      </c>
      <c r="L14" s="51" t="s">
        <v>244</v>
      </c>
      <c r="M14" s="51">
        <v>0</v>
      </c>
      <c r="N14" s="51">
        <v>1</v>
      </c>
      <c r="O14" s="121">
        <f t="shared" si="1"/>
        <v>125</v>
      </c>
      <c r="P14" s="51"/>
      <c r="Q14" s="51" t="s">
        <v>244</v>
      </c>
      <c r="R14" s="51"/>
      <c r="S14" s="123"/>
      <c r="T14" s="51"/>
      <c r="U14" s="51"/>
      <c r="V14" s="122"/>
      <c r="W14" s="122"/>
      <c r="X14" s="122"/>
      <c r="Y14" s="122"/>
      <c r="Z14" s="122"/>
      <c r="AA14" s="122">
        <f t="shared" si="33"/>
        <v>0</v>
      </c>
      <c r="AB14" s="136" t="s">
        <v>243</v>
      </c>
      <c r="AC14" s="51" t="s">
        <v>244</v>
      </c>
      <c r="AD14" s="51"/>
      <c r="AE14" s="51"/>
      <c r="AF14" s="51"/>
      <c r="AG14" s="51"/>
      <c r="AH14" s="51"/>
      <c r="AI14" s="121">
        <f t="shared" si="2"/>
        <v>0</v>
      </c>
      <c r="AJ14" s="51"/>
      <c r="AK14" s="51" t="s">
        <v>243</v>
      </c>
      <c r="AL14" s="51">
        <v>2</v>
      </c>
      <c r="AM14" s="123"/>
      <c r="AN14" s="51">
        <v>21</v>
      </c>
      <c r="AO14" s="51"/>
      <c r="AP14" s="122"/>
      <c r="AQ14" s="122"/>
      <c r="AR14" s="122"/>
      <c r="AS14" s="122"/>
      <c r="AT14" s="122"/>
      <c r="AU14" s="121">
        <f t="shared" si="3"/>
        <v>10.5</v>
      </c>
      <c r="AV14" s="136" t="s">
        <v>243</v>
      </c>
      <c r="AW14" s="51" t="s">
        <v>243</v>
      </c>
      <c r="AX14" s="51">
        <v>50</v>
      </c>
      <c r="AY14" s="51">
        <v>34</v>
      </c>
      <c r="AZ14" s="51" t="s">
        <v>243</v>
      </c>
      <c r="BA14" s="51">
        <v>5</v>
      </c>
      <c r="BB14" s="51">
        <v>0</v>
      </c>
      <c r="BC14" s="121">
        <f t="shared" si="4"/>
        <v>147.05882352941177</v>
      </c>
      <c r="BD14" s="51"/>
      <c r="BE14" s="51" t="s">
        <v>244</v>
      </c>
      <c r="BF14" s="51"/>
      <c r="BG14" s="123"/>
      <c r="BH14" s="51"/>
      <c r="BI14" s="51"/>
      <c r="BJ14" s="122"/>
      <c r="BK14" s="122"/>
      <c r="BL14" s="122"/>
      <c r="BM14" s="122"/>
      <c r="BN14" s="122"/>
      <c r="BO14" s="122">
        <f t="shared" si="34"/>
        <v>0</v>
      </c>
      <c r="BP14" s="136" t="s">
        <v>244</v>
      </c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123"/>
      <c r="CB14" s="51"/>
      <c r="CC14" s="51"/>
      <c r="CD14" s="122"/>
      <c r="CE14" s="122"/>
      <c r="CF14" s="122"/>
      <c r="CG14" s="122"/>
      <c r="CH14" s="122"/>
      <c r="CI14" s="122">
        <f t="shared" si="35"/>
        <v>0</v>
      </c>
      <c r="CJ14" s="136" t="s">
        <v>243</v>
      </c>
      <c r="CK14" s="51"/>
      <c r="CL14" s="51"/>
      <c r="CM14" s="51"/>
      <c r="CN14" s="51"/>
      <c r="CO14" s="51"/>
      <c r="CP14" s="51"/>
      <c r="CQ14" s="121">
        <f t="shared" si="36"/>
        <v>0</v>
      </c>
      <c r="CR14" s="51"/>
      <c r="CS14" s="51"/>
      <c r="CT14" s="51"/>
      <c r="CU14" s="123"/>
      <c r="CV14" s="51"/>
      <c r="CW14" s="51"/>
      <c r="CX14" s="122"/>
      <c r="CY14" s="122"/>
      <c r="CZ14" s="122"/>
      <c r="DA14" s="122"/>
      <c r="DB14" s="122"/>
      <c r="DC14" s="122">
        <f t="shared" si="37"/>
        <v>0</v>
      </c>
      <c r="DD14" s="136" t="s">
        <v>243</v>
      </c>
      <c r="DE14" s="51"/>
      <c r="DF14" s="51"/>
      <c r="DG14" s="51"/>
      <c r="DH14" s="51"/>
      <c r="DI14" s="51"/>
      <c r="DJ14" s="51"/>
      <c r="DK14" s="121">
        <f t="shared" si="5"/>
        <v>0</v>
      </c>
      <c r="DL14" s="51"/>
      <c r="DM14" s="51"/>
      <c r="DN14" s="51"/>
      <c r="DO14" s="123"/>
      <c r="DP14" s="51"/>
      <c r="DQ14" s="51"/>
      <c r="DR14" s="122"/>
      <c r="DS14" s="122"/>
      <c r="DT14" s="122"/>
      <c r="DU14" s="122"/>
      <c r="DV14" s="122"/>
      <c r="DW14" s="122">
        <f t="shared" si="38"/>
        <v>0</v>
      </c>
      <c r="DX14" s="136" t="s">
        <v>243</v>
      </c>
      <c r="DY14" s="51" t="s">
        <v>243</v>
      </c>
      <c r="DZ14" s="51">
        <v>58</v>
      </c>
      <c r="EA14" s="51">
        <v>52</v>
      </c>
      <c r="EB14" s="51" t="s">
        <v>244</v>
      </c>
      <c r="EC14" s="51">
        <v>4</v>
      </c>
      <c r="ED14" s="51">
        <v>0</v>
      </c>
      <c r="EE14" s="121">
        <f t="shared" si="6"/>
        <v>111.53846153846155</v>
      </c>
      <c r="EF14" s="51"/>
      <c r="EG14" s="51" t="s">
        <v>244</v>
      </c>
      <c r="EH14" s="51"/>
      <c r="EI14" s="123"/>
      <c r="EJ14" s="51"/>
      <c r="EK14" s="51"/>
      <c r="EL14" s="122"/>
      <c r="EM14" s="122"/>
      <c r="EN14" s="122"/>
      <c r="EO14" s="122"/>
      <c r="EP14" s="122"/>
      <c r="EQ14" s="122">
        <f t="shared" si="39"/>
        <v>0</v>
      </c>
      <c r="ER14" s="136" t="s">
        <v>243</v>
      </c>
      <c r="ES14" s="51" t="s">
        <v>243</v>
      </c>
      <c r="ET14" s="51">
        <v>18</v>
      </c>
      <c r="EU14" s="51">
        <v>9</v>
      </c>
      <c r="EV14" s="51" t="s">
        <v>244</v>
      </c>
      <c r="EW14" s="51">
        <v>1</v>
      </c>
      <c r="EX14" s="51">
        <v>1</v>
      </c>
      <c r="EY14" s="121">
        <f t="shared" si="7"/>
        <v>200</v>
      </c>
      <c r="EZ14" s="51"/>
      <c r="FA14" s="51" t="s">
        <v>243</v>
      </c>
      <c r="FB14" s="51">
        <v>4</v>
      </c>
      <c r="FC14" s="123"/>
      <c r="FD14" s="51">
        <v>33</v>
      </c>
      <c r="FE14" s="51"/>
      <c r="FF14" s="122"/>
      <c r="FG14" s="122"/>
      <c r="FH14" s="122"/>
      <c r="FI14" s="122"/>
      <c r="FJ14" s="122"/>
      <c r="FK14" s="122">
        <f t="shared" si="8"/>
        <v>8.25</v>
      </c>
      <c r="FL14" s="136" t="s">
        <v>244</v>
      </c>
      <c r="FM14" s="51"/>
      <c r="FN14" s="51"/>
      <c r="FO14" s="51"/>
      <c r="FP14" s="51"/>
      <c r="FQ14" s="51"/>
      <c r="FR14" s="51"/>
      <c r="FS14" s="121" t="e">
        <f t="shared" si="9"/>
        <v>#DIV/0!</v>
      </c>
      <c r="FT14" s="51"/>
      <c r="FU14" s="51"/>
      <c r="FV14" s="51"/>
      <c r="FW14" s="123"/>
      <c r="FX14" s="51"/>
      <c r="FY14" s="51"/>
      <c r="FZ14" s="122"/>
      <c r="GA14" s="122"/>
      <c r="GB14" s="122"/>
      <c r="GC14" s="122"/>
      <c r="GD14" s="122"/>
      <c r="GE14" s="122">
        <f t="shared" si="40"/>
        <v>0</v>
      </c>
      <c r="GF14" s="136" t="s">
        <v>243</v>
      </c>
      <c r="GG14" s="51" t="s">
        <v>244</v>
      </c>
      <c r="GH14" s="51"/>
      <c r="GI14" s="51"/>
      <c r="GJ14" s="51"/>
      <c r="GK14" s="51"/>
      <c r="GL14" s="51"/>
      <c r="GM14" s="121">
        <f t="shared" si="10"/>
        <v>0</v>
      </c>
      <c r="GN14" s="51"/>
      <c r="GO14" s="51" t="s">
        <v>243</v>
      </c>
      <c r="GP14" s="51">
        <v>4</v>
      </c>
      <c r="GQ14" s="123"/>
      <c r="GR14" s="51">
        <v>30</v>
      </c>
      <c r="GS14" s="51"/>
      <c r="GT14" s="122"/>
      <c r="GU14" s="122"/>
      <c r="GV14" s="122"/>
      <c r="GW14" s="122"/>
      <c r="GX14" s="122"/>
      <c r="GY14" s="122">
        <f t="shared" si="11"/>
        <v>7.5</v>
      </c>
      <c r="GZ14" s="136" t="s">
        <v>243</v>
      </c>
      <c r="HA14" s="51" t="s">
        <v>243</v>
      </c>
      <c r="HB14" s="51">
        <v>10</v>
      </c>
      <c r="HC14" s="51">
        <v>11</v>
      </c>
      <c r="HD14" s="51" t="s">
        <v>244</v>
      </c>
      <c r="HE14" s="51">
        <v>1</v>
      </c>
      <c r="HF14" s="51">
        <v>0</v>
      </c>
      <c r="HG14" s="121">
        <f t="shared" si="12"/>
        <v>90.909090909090907</v>
      </c>
      <c r="HH14" s="51"/>
      <c r="HI14" s="51" t="s">
        <v>243</v>
      </c>
      <c r="HJ14" s="51">
        <v>2</v>
      </c>
      <c r="HK14" s="123"/>
      <c r="HL14" s="51">
        <v>17</v>
      </c>
      <c r="HM14" s="51">
        <v>0</v>
      </c>
      <c r="HN14" s="122"/>
      <c r="HO14" s="122"/>
      <c r="HP14" s="122"/>
      <c r="HQ14" s="122"/>
      <c r="HR14" s="122"/>
      <c r="HS14" s="121">
        <f t="shared" si="13"/>
        <v>8.5</v>
      </c>
      <c r="HT14" s="136" t="s">
        <v>244</v>
      </c>
      <c r="HU14" s="51"/>
      <c r="HV14" s="51"/>
      <c r="HW14" s="51"/>
      <c r="HX14" s="51"/>
      <c r="HY14" s="51"/>
      <c r="HZ14" s="51"/>
      <c r="IA14" s="51"/>
      <c r="IB14" s="51"/>
      <c r="IC14" s="51"/>
      <c r="ID14" s="51"/>
      <c r="IE14" s="123"/>
      <c r="IF14" s="51"/>
      <c r="IG14" s="51"/>
      <c r="IH14" s="122"/>
      <c r="II14" s="122"/>
      <c r="IJ14" s="122"/>
      <c r="IK14" s="122"/>
      <c r="IL14" s="122"/>
      <c r="IM14" s="122">
        <f t="shared" si="14"/>
        <v>0</v>
      </c>
      <c r="IN14" s="136" t="s">
        <v>243</v>
      </c>
      <c r="IO14" s="51" t="s">
        <v>243</v>
      </c>
      <c r="IP14" s="51">
        <v>2</v>
      </c>
      <c r="IQ14" s="51">
        <v>1</v>
      </c>
      <c r="IR14" s="51" t="s">
        <v>243</v>
      </c>
      <c r="IS14" s="51">
        <v>0</v>
      </c>
      <c r="IT14" s="51">
        <v>0</v>
      </c>
      <c r="IU14" s="121">
        <f t="shared" si="41"/>
        <v>200</v>
      </c>
      <c r="IV14" s="51"/>
      <c r="IW14" s="51" t="s">
        <v>243</v>
      </c>
      <c r="IX14" s="122">
        <v>1</v>
      </c>
      <c r="IY14" s="123">
        <v>0</v>
      </c>
      <c r="IZ14" s="122">
        <v>14</v>
      </c>
      <c r="JA14" s="122"/>
      <c r="JB14" s="122"/>
      <c r="JC14" s="122"/>
      <c r="JD14" s="122"/>
      <c r="JE14" s="122"/>
      <c r="JF14" s="122"/>
      <c r="JG14" s="121">
        <f t="shared" si="15"/>
        <v>14</v>
      </c>
      <c r="JH14" s="136" t="s">
        <v>243</v>
      </c>
      <c r="JI14" s="51" t="s">
        <v>243</v>
      </c>
      <c r="JJ14" s="51">
        <v>2</v>
      </c>
      <c r="JK14" s="51">
        <v>3</v>
      </c>
      <c r="JL14" s="51" t="s">
        <v>244</v>
      </c>
      <c r="JM14" s="51">
        <v>0</v>
      </c>
      <c r="JN14" s="51">
        <v>0</v>
      </c>
      <c r="JO14" s="121">
        <f>(JJ14/JK14)*100</f>
        <v>66.666666666666657</v>
      </c>
      <c r="JP14" s="51"/>
      <c r="JQ14" s="51" t="s">
        <v>243</v>
      </c>
      <c r="JR14" s="51">
        <v>2</v>
      </c>
      <c r="JS14" s="123"/>
      <c r="JT14" s="51">
        <v>27</v>
      </c>
      <c r="JU14" s="122"/>
      <c r="JV14" s="122"/>
      <c r="JW14" s="122"/>
      <c r="JX14" s="122"/>
      <c r="JY14" s="122"/>
      <c r="JZ14" s="122"/>
      <c r="KA14" s="121">
        <f t="shared" si="16"/>
        <v>13.5</v>
      </c>
      <c r="KB14" s="136" t="s">
        <v>244</v>
      </c>
      <c r="KC14" s="51"/>
      <c r="KD14" s="51"/>
      <c r="KE14" s="51"/>
      <c r="KF14" s="51"/>
      <c r="KG14" s="51"/>
      <c r="KH14" s="51"/>
      <c r="KI14" s="51"/>
      <c r="KJ14" s="51"/>
      <c r="KK14" s="123"/>
      <c r="KL14" s="51"/>
      <c r="KM14" s="51"/>
      <c r="KN14" s="122"/>
      <c r="KO14" s="122"/>
      <c r="KP14" s="122"/>
      <c r="KQ14" s="122"/>
      <c r="KR14" s="122"/>
      <c r="KS14" s="122">
        <f t="shared" si="17"/>
        <v>0</v>
      </c>
      <c r="KT14" s="136" t="s">
        <v>243</v>
      </c>
      <c r="KU14" s="51" t="s">
        <v>244</v>
      </c>
      <c r="KV14" s="51"/>
      <c r="KW14" s="51"/>
      <c r="KX14" s="51"/>
      <c r="KY14" s="51"/>
      <c r="KZ14" s="51"/>
      <c r="LA14" s="121">
        <f t="shared" si="18"/>
        <v>0</v>
      </c>
      <c r="LB14" s="51"/>
      <c r="LC14" s="51" t="s">
        <v>243</v>
      </c>
      <c r="LD14" s="51">
        <v>2</v>
      </c>
      <c r="LE14" s="51"/>
      <c r="LF14" s="51">
        <v>13</v>
      </c>
      <c r="LG14" s="51"/>
      <c r="LH14" s="122"/>
      <c r="LI14" s="122"/>
      <c r="LJ14" s="122"/>
      <c r="LK14" s="122"/>
      <c r="LL14" s="122"/>
      <c r="LM14" s="121">
        <f t="shared" si="19"/>
        <v>6.5</v>
      </c>
      <c r="LN14" s="136" t="s">
        <v>244</v>
      </c>
      <c r="LU14" s="121">
        <f t="shared" si="20"/>
        <v>0</v>
      </c>
      <c r="LV14" s="51"/>
      <c r="LY14" s="51"/>
      <c r="LZ14" s="46"/>
      <c r="MB14" s="122"/>
      <c r="MC14" s="122"/>
      <c r="MD14" s="122"/>
      <c r="ME14" s="122"/>
      <c r="MF14" s="122"/>
      <c r="MG14" s="121">
        <f t="shared" si="21"/>
        <v>0</v>
      </c>
      <c r="MH14" s="136" t="s">
        <v>243</v>
      </c>
      <c r="MI14" s="51" t="s">
        <v>243</v>
      </c>
      <c r="MJ14" s="51">
        <v>2</v>
      </c>
      <c r="MK14" s="51">
        <v>2</v>
      </c>
      <c r="ML14" s="51" t="s">
        <v>243</v>
      </c>
      <c r="MM14" s="51">
        <v>0</v>
      </c>
      <c r="MN14" s="51">
        <v>0</v>
      </c>
      <c r="MO14" s="121">
        <f t="shared" si="22"/>
        <v>100</v>
      </c>
      <c r="MP14" s="51"/>
      <c r="MQ14" s="51" t="s">
        <v>244</v>
      </c>
      <c r="MS14" s="51"/>
      <c r="MT14" s="46"/>
      <c r="MV14" s="122"/>
      <c r="MW14" s="122"/>
      <c r="MX14" s="122"/>
      <c r="MY14" s="122"/>
      <c r="MZ14" s="122"/>
      <c r="NA14" s="122">
        <f t="shared" si="42"/>
        <v>0</v>
      </c>
      <c r="NB14" s="138" t="s">
        <v>244</v>
      </c>
      <c r="NC14" s="51"/>
      <c r="ND14" s="51"/>
      <c r="NE14" s="51"/>
      <c r="NF14" s="51"/>
      <c r="NG14" s="51"/>
      <c r="NH14" s="51"/>
      <c r="NI14" s="51"/>
      <c r="NJ14" s="51"/>
      <c r="NK14" s="51"/>
      <c r="NM14" s="51"/>
      <c r="NN14" s="46"/>
      <c r="NP14" s="122"/>
      <c r="NQ14" s="122"/>
      <c r="NR14" s="122"/>
      <c r="NS14" s="122"/>
      <c r="NT14" s="122"/>
      <c r="NU14" s="122">
        <f t="shared" si="43"/>
        <v>0</v>
      </c>
      <c r="NV14" s="138" t="s">
        <v>244</v>
      </c>
      <c r="NW14" s="51"/>
      <c r="NX14" s="51"/>
      <c r="NY14" s="51"/>
      <c r="NZ14" s="51"/>
      <c r="OA14" s="51"/>
      <c r="OB14" s="51"/>
      <c r="OC14" s="51"/>
      <c r="OD14" s="51"/>
      <c r="OE14" s="51"/>
      <c r="OG14" s="51"/>
      <c r="OH14" s="46"/>
      <c r="OJ14" s="122"/>
      <c r="OK14" s="122"/>
      <c r="OL14" s="122"/>
      <c r="OM14" s="122"/>
      <c r="ON14" s="122"/>
      <c r="OO14" s="121">
        <f t="shared" si="44"/>
        <v>0</v>
      </c>
      <c r="OP14" s="138" t="s">
        <v>244</v>
      </c>
      <c r="OQ14" s="51"/>
      <c r="OR14" s="51"/>
      <c r="OS14" s="51"/>
      <c r="OT14" s="51"/>
      <c r="OU14" s="51"/>
      <c r="OV14" s="51"/>
      <c r="OW14" s="51"/>
      <c r="OX14" s="51"/>
      <c r="OY14" s="51"/>
      <c r="PA14" s="51"/>
      <c r="PB14" s="46"/>
      <c r="PD14" s="122"/>
      <c r="PE14" s="122"/>
      <c r="PF14" s="122"/>
      <c r="PG14" s="122"/>
      <c r="PH14" s="122"/>
      <c r="PI14" s="121">
        <f t="shared" si="45"/>
        <v>0</v>
      </c>
      <c r="PJ14" s="138" t="s">
        <v>244</v>
      </c>
      <c r="PK14" s="51"/>
      <c r="PL14" s="51"/>
      <c r="PM14" s="51"/>
      <c r="PN14" s="51"/>
      <c r="PO14" s="51"/>
      <c r="PP14" s="51"/>
      <c r="PQ14" s="51"/>
      <c r="PR14" s="51"/>
      <c r="PS14" s="51"/>
      <c r="PU14" s="51"/>
      <c r="PV14" s="46"/>
      <c r="PX14" s="122"/>
      <c r="PY14" s="122"/>
      <c r="PZ14" s="122"/>
      <c r="QA14" s="122"/>
      <c r="QB14" s="122"/>
      <c r="QC14" s="121">
        <f t="shared" si="46"/>
        <v>0</v>
      </c>
      <c r="QD14" s="138" t="s">
        <v>244</v>
      </c>
      <c r="QE14" s="51"/>
      <c r="QF14" s="51"/>
      <c r="QG14" s="51"/>
      <c r="QH14" s="51"/>
      <c r="QI14" s="51"/>
      <c r="QJ14" s="51"/>
      <c r="QK14" s="121">
        <f t="shared" si="23"/>
        <v>0</v>
      </c>
      <c r="QL14" s="51"/>
      <c r="QM14" s="51"/>
      <c r="QO14" s="51"/>
      <c r="QP14" s="46"/>
      <c r="QR14" s="122"/>
      <c r="QS14" s="122"/>
      <c r="QT14" s="122"/>
      <c r="QU14" s="122"/>
      <c r="QV14" s="122"/>
      <c r="QW14" s="121">
        <f t="shared" si="47"/>
        <v>0</v>
      </c>
      <c r="QX14" s="138" t="s">
        <v>244</v>
      </c>
      <c r="QY14" s="51"/>
      <c r="QZ14" s="51"/>
      <c r="RA14" s="51"/>
      <c r="RB14" s="51"/>
      <c r="RC14" s="51"/>
      <c r="RD14" s="51"/>
      <c r="RE14" s="121">
        <f t="shared" si="48"/>
        <v>0</v>
      </c>
      <c r="RF14" s="51"/>
      <c r="RG14" s="51"/>
      <c r="RI14" s="51"/>
      <c r="RJ14" s="46"/>
      <c r="RL14" s="122"/>
      <c r="RM14" s="122"/>
      <c r="RN14" s="122"/>
      <c r="RO14" s="122"/>
      <c r="RP14" s="122"/>
      <c r="RQ14" s="121">
        <f t="shared" si="49"/>
        <v>0</v>
      </c>
      <c r="RR14" s="136"/>
      <c r="RS14" s="51"/>
      <c r="RT14" s="51"/>
      <c r="RU14" s="51"/>
      <c r="RV14" s="51"/>
      <c r="RW14" s="51"/>
      <c r="RX14" s="51"/>
      <c r="RY14" s="121">
        <f t="shared" si="24"/>
        <v>0</v>
      </c>
      <c r="RZ14" s="51"/>
      <c r="SA14" s="51"/>
      <c r="SC14" s="51"/>
      <c r="SD14" s="46"/>
      <c r="SF14" s="122"/>
      <c r="SG14" s="122"/>
      <c r="SH14" s="122"/>
      <c r="SI14" s="122"/>
      <c r="SJ14" s="122"/>
      <c r="SK14" s="121">
        <f t="shared" si="50"/>
        <v>0</v>
      </c>
      <c r="SL14" s="136"/>
      <c r="SM14" s="51"/>
      <c r="SN14" s="51"/>
      <c r="SO14" s="51"/>
      <c r="SP14" s="51"/>
      <c r="SQ14" s="51"/>
      <c r="SR14" s="51"/>
      <c r="SS14" s="121">
        <f t="shared" si="51"/>
        <v>0</v>
      </c>
      <c r="ST14" s="51"/>
      <c r="SU14" s="51"/>
      <c r="SW14" s="51"/>
      <c r="SX14" s="46"/>
      <c r="SZ14" s="122"/>
      <c r="TA14" s="122"/>
      <c r="TB14" s="122"/>
      <c r="TC14" s="122"/>
      <c r="TD14" s="122"/>
      <c r="TE14" s="121">
        <f t="shared" si="52"/>
        <v>0</v>
      </c>
      <c r="TF14" s="136"/>
      <c r="TG14" s="51"/>
      <c r="TH14" s="51"/>
      <c r="TI14" s="51"/>
      <c r="TJ14" s="51"/>
      <c r="TK14" s="51"/>
      <c r="TL14" s="51"/>
      <c r="TM14" s="121">
        <f t="shared" si="53"/>
        <v>0</v>
      </c>
      <c r="TN14" s="51"/>
      <c r="TO14" s="51"/>
      <c r="TQ14" s="51"/>
      <c r="TR14" s="46"/>
      <c r="TT14" s="122"/>
      <c r="TU14" s="122"/>
      <c r="TV14" s="122"/>
      <c r="TW14" s="122"/>
      <c r="TX14" s="122"/>
      <c r="TY14" s="121">
        <f t="shared" si="54"/>
        <v>0</v>
      </c>
      <c r="TZ14" s="136"/>
      <c r="UA14" s="51"/>
      <c r="UB14" s="51"/>
      <c r="UC14" s="51"/>
      <c r="UD14" s="51"/>
      <c r="UE14" s="51"/>
      <c r="UF14" s="51"/>
      <c r="UG14" s="121">
        <f t="shared" si="55"/>
        <v>0</v>
      </c>
      <c r="UH14" s="51"/>
      <c r="UI14" s="51"/>
      <c r="UK14" s="51"/>
      <c r="UL14" s="46"/>
      <c r="UN14" s="122"/>
      <c r="UO14" s="122"/>
      <c r="UP14" s="122"/>
      <c r="UQ14" s="122"/>
      <c r="UR14" s="122"/>
      <c r="US14" s="121">
        <f t="shared" si="56"/>
        <v>0</v>
      </c>
      <c r="UT14" s="136"/>
      <c r="UU14" s="51"/>
      <c r="UV14" s="51"/>
      <c r="UW14" s="51"/>
      <c r="UX14" s="51"/>
      <c r="UY14" s="51"/>
      <c r="UZ14" s="51"/>
      <c r="VA14" s="121">
        <f t="shared" si="25"/>
        <v>0</v>
      </c>
      <c r="VB14" s="51"/>
      <c r="VC14" s="51"/>
      <c r="VE14" s="51"/>
      <c r="VF14" s="46"/>
      <c r="VH14" s="122"/>
      <c r="VI14" s="122"/>
      <c r="VJ14" s="122"/>
      <c r="VK14" s="122"/>
      <c r="VL14" s="122"/>
      <c r="VM14" s="121">
        <f t="shared" si="26"/>
        <v>0</v>
      </c>
      <c r="VN14" s="136"/>
      <c r="VO14" s="51"/>
      <c r="VP14" s="51"/>
      <c r="VQ14" s="51"/>
      <c r="VR14" s="51"/>
      <c r="VS14" s="51"/>
      <c r="VT14" s="51"/>
      <c r="VU14" s="121">
        <f t="shared" si="57"/>
        <v>0</v>
      </c>
      <c r="VV14" s="51"/>
      <c r="VW14" s="51"/>
      <c r="VY14" s="51"/>
      <c r="VZ14" s="46"/>
      <c r="WB14" s="122"/>
      <c r="WC14" s="122"/>
      <c r="WD14" s="122"/>
      <c r="WE14" s="122"/>
      <c r="WF14" s="122"/>
      <c r="WG14" s="121">
        <f t="shared" si="58"/>
        <v>0</v>
      </c>
      <c r="WH14" s="136"/>
      <c r="WI14" s="51"/>
      <c r="WJ14" s="51"/>
      <c r="WK14" s="51"/>
      <c r="WL14" s="51"/>
      <c r="WM14" s="51"/>
      <c r="WN14" s="51"/>
      <c r="WO14" s="121">
        <f t="shared" si="27"/>
        <v>0</v>
      </c>
      <c r="WP14" s="51"/>
      <c r="WQ14" s="51"/>
      <c r="WS14" s="51"/>
      <c r="WT14" s="46"/>
      <c r="WV14" s="122"/>
      <c r="WW14" s="122"/>
      <c r="WX14" s="122"/>
      <c r="WY14" s="122"/>
      <c r="WZ14" s="122"/>
      <c r="XA14" s="121">
        <f t="shared" si="59"/>
        <v>0</v>
      </c>
      <c r="XB14" s="136"/>
      <c r="XC14" s="51"/>
      <c r="XD14" s="51"/>
      <c r="XE14" s="51"/>
      <c r="XF14" s="51"/>
      <c r="XG14" s="51"/>
      <c r="XH14" s="51"/>
      <c r="XI14" s="121">
        <f t="shared" si="28"/>
        <v>0</v>
      </c>
      <c r="XJ14" s="51"/>
      <c r="XK14" s="51"/>
      <c r="XM14" s="51"/>
      <c r="XN14" s="46"/>
      <c r="XP14" s="122"/>
      <c r="XQ14" s="122"/>
      <c r="XR14" s="122"/>
      <c r="XS14" s="122"/>
      <c r="XT14" s="122"/>
      <c r="XU14" s="121">
        <f t="shared" si="29"/>
        <v>0</v>
      </c>
      <c r="XV14" s="136"/>
      <c r="XW14" s="51"/>
      <c r="XX14" s="51"/>
      <c r="XY14" s="51"/>
      <c r="XZ14" s="51"/>
      <c r="YA14" s="51"/>
      <c r="YB14" s="51"/>
      <c r="YC14" s="121">
        <f t="shared" si="60"/>
        <v>0</v>
      </c>
      <c r="YD14" s="51"/>
      <c r="YE14" s="51"/>
      <c r="YG14" s="51"/>
      <c r="YH14" s="46"/>
      <c r="YJ14" s="122"/>
      <c r="YK14" s="122"/>
      <c r="YL14" s="122"/>
      <c r="YM14" s="122"/>
      <c r="YN14" s="122"/>
      <c r="YO14" s="121">
        <f t="shared" si="61"/>
        <v>0</v>
      </c>
      <c r="YP14" s="136"/>
      <c r="YQ14" s="51"/>
      <c r="YR14" s="51"/>
      <c r="YS14" s="51"/>
      <c r="YT14" s="51"/>
      <c r="YU14" s="51"/>
      <c r="YV14" s="51"/>
      <c r="YW14" s="121">
        <f t="shared" si="62"/>
        <v>0</v>
      </c>
      <c r="YX14" s="51"/>
      <c r="YY14" s="51"/>
      <c r="ZA14" s="51"/>
      <c r="ZB14" s="46"/>
      <c r="ZD14" s="122"/>
      <c r="ZE14" s="122"/>
      <c r="ZF14" s="122"/>
      <c r="ZG14" s="122"/>
      <c r="ZH14" s="122"/>
      <c r="ZI14" s="121">
        <f t="shared" si="63"/>
        <v>0</v>
      </c>
      <c r="ZJ14" s="136"/>
      <c r="ZK14" s="51"/>
      <c r="ZL14" s="51"/>
      <c r="ZM14" s="51"/>
      <c r="ZN14" s="51"/>
      <c r="ZO14" s="51"/>
      <c r="ZP14" s="51"/>
      <c r="ZQ14" s="121">
        <f t="shared" si="64"/>
        <v>0</v>
      </c>
      <c r="ZR14" s="51"/>
      <c r="ZS14" s="51"/>
      <c r="ZU14" s="51"/>
      <c r="ZV14" s="46"/>
      <c r="ZX14" s="122"/>
      <c r="ZY14" s="122"/>
      <c r="ZZ14" s="122"/>
      <c r="AAA14" s="122"/>
      <c r="AAB14" s="122"/>
      <c r="AAC14" s="121">
        <f t="shared" si="65"/>
        <v>0</v>
      </c>
      <c r="AAD14" s="136"/>
      <c r="AAE14" s="51"/>
      <c r="AAF14" s="51"/>
      <c r="AAG14" s="51"/>
      <c r="AAH14" s="51"/>
      <c r="AAI14" s="51"/>
      <c r="AAJ14" s="51"/>
      <c r="AAK14" s="121">
        <f t="shared" si="66"/>
        <v>0</v>
      </c>
      <c r="AAL14" s="51"/>
      <c r="AAM14" s="51"/>
      <c r="AAO14" s="51"/>
      <c r="AAP14" s="46"/>
      <c r="AAR14" s="122"/>
      <c r="AAS14" s="122"/>
      <c r="AAT14" s="122"/>
      <c r="AAU14" s="122"/>
      <c r="AAV14" s="122"/>
      <c r="AAW14" s="121">
        <f t="shared" si="67"/>
        <v>0</v>
      </c>
      <c r="AAX14" s="136"/>
      <c r="AAY14" s="51"/>
      <c r="AAZ14" s="51"/>
      <c r="ABA14" s="51"/>
      <c r="ABB14" s="51"/>
      <c r="ABC14" s="51"/>
      <c r="ABD14" s="51"/>
      <c r="ABE14" s="121">
        <f t="shared" si="68"/>
        <v>0</v>
      </c>
      <c r="ABF14" s="51"/>
      <c r="ABG14" s="51"/>
      <c r="ABI14" s="51"/>
      <c r="ABJ14" s="46"/>
      <c r="ABL14" s="122"/>
      <c r="ABM14" s="122"/>
      <c r="ABN14" s="122"/>
      <c r="ABO14" s="122"/>
      <c r="ABP14" s="122"/>
      <c r="ABQ14" s="121">
        <f t="shared" si="69"/>
        <v>0</v>
      </c>
      <c r="ABS14">
        <f t="shared" si="70"/>
        <v>152</v>
      </c>
      <c r="ABT14">
        <f t="shared" si="30"/>
        <v>0</v>
      </c>
      <c r="ABU14">
        <f t="shared" si="31"/>
        <v>152</v>
      </c>
      <c r="ABV14">
        <f t="shared" si="32"/>
        <v>-152</v>
      </c>
      <c r="ACQ14" s="91"/>
    </row>
    <row r="15" spans="1:773" ht="12.75" hidden="1" x14ac:dyDescent="0.2">
      <c r="A15" s="49">
        <v>11</v>
      </c>
      <c r="B15" s="116">
        <v>44283</v>
      </c>
      <c r="C15" s="116" t="str">
        <f t="shared" si="0"/>
        <v>Sunday</v>
      </c>
      <c r="D15" s="49" t="s">
        <v>240</v>
      </c>
      <c r="E15" s="11" t="s">
        <v>256</v>
      </c>
      <c r="F15" s="24"/>
      <c r="G15" s="24" t="s">
        <v>247</v>
      </c>
      <c r="H15" s="136" t="s">
        <v>243</v>
      </c>
      <c r="I15" s="24" t="s">
        <v>243</v>
      </c>
      <c r="J15" s="51">
        <v>15</v>
      </c>
      <c r="K15" s="51">
        <v>9</v>
      </c>
      <c r="L15" s="51" t="s">
        <v>244</v>
      </c>
      <c r="M15" s="51">
        <v>1</v>
      </c>
      <c r="N15" s="51">
        <v>1</v>
      </c>
      <c r="O15" s="121">
        <f t="shared" si="1"/>
        <v>166.66666666666669</v>
      </c>
      <c r="P15" s="51"/>
      <c r="Q15" s="51" t="s">
        <v>243</v>
      </c>
      <c r="R15" s="51">
        <v>1</v>
      </c>
      <c r="S15" s="123"/>
      <c r="T15" s="51">
        <v>2</v>
      </c>
      <c r="U15" s="51">
        <v>2</v>
      </c>
      <c r="V15" s="122"/>
      <c r="W15" s="122"/>
      <c r="X15" s="122"/>
      <c r="Y15" s="122"/>
      <c r="Z15" s="122"/>
      <c r="AA15" s="122">
        <f t="shared" si="33"/>
        <v>2</v>
      </c>
      <c r="AB15" s="136" t="s">
        <v>243</v>
      </c>
      <c r="AC15" s="51" t="s">
        <v>244</v>
      </c>
      <c r="AD15" s="51"/>
      <c r="AE15" s="51"/>
      <c r="AF15" s="51"/>
      <c r="AG15" s="51"/>
      <c r="AH15" s="51"/>
      <c r="AI15" s="121">
        <f t="shared" si="2"/>
        <v>0</v>
      </c>
      <c r="AJ15" s="51"/>
      <c r="AK15" s="51" t="s">
        <v>243</v>
      </c>
      <c r="AL15" s="51">
        <v>2</v>
      </c>
      <c r="AM15" s="123"/>
      <c r="AN15" s="51">
        <v>15</v>
      </c>
      <c r="AO15" s="51">
        <v>1</v>
      </c>
      <c r="AP15" s="122"/>
      <c r="AQ15" s="122"/>
      <c r="AR15" s="122"/>
      <c r="AS15" s="122"/>
      <c r="AT15" s="122"/>
      <c r="AU15" s="121">
        <f t="shared" si="3"/>
        <v>7.5</v>
      </c>
      <c r="AV15" s="136" t="s">
        <v>243</v>
      </c>
      <c r="AW15" s="51" t="s">
        <v>243</v>
      </c>
      <c r="AX15" s="51">
        <v>15</v>
      </c>
      <c r="AY15" s="51">
        <v>8</v>
      </c>
      <c r="AZ15" s="51" t="s">
        <v>244</v>
      </c>
      <c r="BA15" s="51">
        <v>3</v>
      </c>
      <c r="BB15" s="51">
        <v>0</v>
      </c>
      <c r="BC15" s="121">
        <f t="shared" si="4"/>
        <v>187.5</v>
      </c>
      <c r="BD15" s="51"/>
      <c r="BE15" s="51" t="s">
        <v>243</v>
      </c>
      <c r="BF15" s="51">
        <v>1</v>
      </c>
      <c r="BG15" s="123"/>
      <c r="BH15" s="51">
        <v>13</v>
      </c>
      <c r="BI15" s="51">
        <v>1</v>
      </c>
      <c r="BJ15" s="122"/>
      <c r="BK15" s="122"/>
      <c r="BL15" s="122"/>
      <c r="BM15" s="122"/>
      <c r="BN15" s="122"/>
      <c r="BO15" s="122">
        <f t="shared" si="34"/>
        <v>13</v>
      </c>
      <c r="BP15" s="136" t="s">
        <v>244</v>
      </c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123"/>
      <c r="CB15" s="51"/>
      <c r="CC15" s="51"/>
      <c r="CD15" s="122"/>
      <c r="CE15" s="122"/>
      <c r="CF15" s="122"/>
      <c r="CG15" s="122"/>
      <c r="CH15" s="122"/>
      <c r="CI15" s="122">
        <f t="shared" si="35"/>
        <v>0</v>
      </c>
      <c r="CJ15" s="136" t="s">
        <v>243</v>
      </c>
      <c r="CK15" s="51" t="s">
        <v>243</v>
      </c>
      <c r="CL15" s="51">
        <v>62</v>
      </c>
      <c r="CM15" s="51">
        <v>36</v>
      </c>
      <c r="CN15" s="51" t="s">
        <v>244</v>
      </c>
      <c r="CO15" s="51">
        <v>9</v>
      </c>
      <c r="CP15" s="51">
        <v>0</v>
      </c>
      <c r="CQ15" s="121">
        <f t="shared" si="36"/>
        <v>172.22222222222223</v>
      </c>
      <c r="CR15" s="51"/>
      <c r="CS15" s="51" t="s">
        <v>243</v>
      </c>
      <c r="CT15" s="51">
        <v>2</v>
      </c>
      <c r="CU15" s="123"/>
      <c r="CV15" s="51">
        <v>24</v>
      </c>
      <c r="CW15" s="51">
        <v>0</v>
      </c>
      <c r="CX15" s="122"/>
      <c r="CY15" s="122"/>
      <c r="CZ15" s="122"/>
      <c r="DA15" s="122"/>
      <c r="DB15" s="122"/>
      <c r="DC15" s="122">
        <f t="shared" si="37"/>
        <v>12</v>
      </c>
      <c r="DD15" s="136" t="s">
        <v>243</v>
      </c>
      <c r="DE15" s="51" t="s">
        <v>243</v>
      </c>
      <c r="DF15" s="51">
        <v>2</v>
      </c>
      <c r="DG15" s="51">
        <v>1</v>
      </c>
      <c r="DH15" s="51" t="s">
        <v>243</v>
      </c>
      <c r="DI15" s="51">
        <v>0</v>
      </c>
      <c r="DJ15" s="51">
        <v>0</v>
      </c>
      <c r="DK15" s="121">
        <f t="shared" si="5"/>
        <v>200</v>
      </c>
      <c r="DL15" s="51"/>
      <c r="DM15" s="51" t="s">
        <v>244</v>
      </c>
      <c r="DN15" s="51"/>
      <c r="DO15" s="123"/>
      <c r="DP15" s="51"/>
      <c r="DQ15" s="51"/>
      <c r="DR15" s="122"/>
      <c r="DS15" s="122"/>
      <c r="DT15" s="122"/>
      <c r="DU15" s="122"/>
      <c r="DV15" s="122"/>
      <c r="DW15" s="122">
        <f t="shared" si="38"/>
        <v>0</v>
      </c>
      <c r="DX15" s="136" t="s">
        <v>243</v>
      </c>
      <c r="DY15" s="51" t="s">
        <v>243</v>
      </c>
      <c r="DZ15" s="51">
        <v>63</v>
      </c>
      <c r="EA15" s="51">
        <v>44</v>
      </c>
      <c r="EB15" s="51" t="s">
        <v>244</v>
      </c>
      <c r="EC15" s="51">
        <v>7</v>
      </c>
      <c r="ED15" s="51">
        <v>0</v>
      </c>
      <c r="EE15" s="121">
        <f t="shared" si="6"/>
        <v>143.18181818181819</v>
      </c>
      <c r="EF15" s="51"/>
      <c r="EG15" s="51" t="s">
        <v>243</v>
      </c>
      <c r="EH15" s="51">
        <v>1</v>
      </c>
      <c r="EI15" s="123"/>
      <c r="EJ15" s="51">
        <v>10</v>
      </c>
      <c r="EK15" s="51">
        <v>0</v>
      </c>
      <c r="EL15" s="122"/>
      <c r="EM15" s="122"/>
      <c r="EN15" s="122"/>
      <c r="EO15" s="122"/>
      <c r="EP15" s="122"/>
      <c r="EQ15" s="122">
        <f t="shared" si="39"/>
        <v>10</v>
      </c>
      <c r="ER15" s="136" t="s">
        <v>243</v>
      </c>
      <c r="ES15" s="51" t="s">
        <v>243</v>
      </c>
      <c r="ET15" s="51">
        <v>13</v>
      </c>
      <c r="EU15" s="51">
        <v>10</v>
      </c>
      <c r="EV15" s="51" t="s">
        <v>244</v>
      </c>
      <c r="EW15" s="51">
        <v>0</v>
      </c>
      <c r="EX15" s="51">
        <v>1</v>
      </c>
      <c r="EY15" s="121">
        <f t="shared" si="7"/>
        <v>130</v>
      </c>
      <c r="EZ15" s="51"/>
      <c r="FA15" s="51" t="s">
        <v>243</v>
      </c>
      <c r="FB15" s="51">
        <v>2</v>
      </c>
      <c r="FC15" s="123"/>
      <c r="FD15" s="51">
        <v>7</v>
      </c>
      <c r="FE15" s="51">
        <v>1</v>
      </c>
      <c r="FF15" s="122"/>
      <c r="FG15" s="122"/>
      <c r="FH15" s="122"/>
      <c r="FI15" s="122"/>
      <c r="FJ15" s="122"/>
      <c r="FK15" s="122">
        <f t="shared" si="8"/>
        <v>3.5</v>
      </c>
      <c r="FL15" s="136" t="s">
        <v>244</v>
      </c>
      <c r="FM15" s="51"/>
      <c r="FN15" s="51"/>
      <c r="FO15" s="51"/>
      <c r="FP15" s="51"/>
      <c r="FQ15" s="51"/>
      <c r="FR15" s="51"/>
      <c r="FS15" s="121" t="e">
        <f t="shared" si="9"/>
        <v>#DIV/0!</v>
      </c>
      <c r="FT15" s="51"/>
      <c r="FU15" s="51"/>
      <c r="FV15" s="51"/>
      <c r="FW15" s="123"/>
      <c r="FX15" s="51"/>
      <c r="FY15" s="51"/>
      <c r="FZ15" s="122"/>
      <c r="GA15" s="122"/>
      <c r="GB15" s="122"/>
      <c r="GC15" s="122"/>
      <c r="GD15" s="122"/>
      <c r="GE15" s="122">
        <f t="shared" si="40"/>
        <v>0</v>
      </c>
      <c r="GF15" s="136" t="s">
        <v>243</v>
      </c>
      <c r="GG15" s="51" t="s">
        <v>243</v>
      </c>
      <c r="GH15" s="51">
        <v>1</v>
      </c>
      <c r="GI15" s="51">
        <v>2</v>
      </c>
      <c r="GJ15" s="51" t="s">
        <v>243</v>
      </c>
      <c r="GK15" s="51">
        <v>0</v>
      </c>
      <c r="GL15" s="51">
        <v>0</v>
      </c>
      <c r="GM15" s="121">
        <f t="shared" si="10"/>
        <v>50</v>
      </c>
      <c r="GN15" s="51"/>
      <c r="GO15" s="51" t="s">
        <v>243</v>
      </c>
      <c r="GP15" s="51">
        <v>2</v>
      </c>
      <c r="GQ15" s="123"/>
      <c r="GR15" s="51">
        <v>10</v>
      </c>
      <c r="GS15" s="51">
        <v>0</v>
      </c>
      <c r="GT15" s="122"/>
      <c r="GU15" s="122"/>
      <c r="GV15" s="122"/>
      <c r="GW15" s="122"/>
      <c r="GX15" s="122"/>
      <c r="GY15" s="122">
        <f t="shared" si="11"/>
        <v>5</v>
      </c>
      <c r="GZ15" s="136" t="s">
        <v>244</v>
      </c>
      <c r="HA15" s="24"/>
      <c r="HB15" s="51"/>
      <c r="HC15" s="51"/>
      <c r="HD15" s="51"/>
      <c r="HE15" s="51"/>
      <c r="HF15" s="51"/>
      <c r="HG15" s="121">
        <f t="shared" si="12"/>
        <v>0</v>
      </c>
      <c r="HH15" s="51"/>
      <c r="HI15" s="51"/>
      <c r="HJ15" s="51"/>
      <c r="HK15" s="123"/>
      <c r="HL15" s="51"/>
      <c r="HM15" s="51"/>
      <c r="HN15" s="122"/>
      <c r="HO15" s="122"/>
      <c r="HP15" s="122"/>
      <c r="HQ15" s="122"/>
      <c r="HR15" s="122"/>
      <c r="HS15" s="121">
        <f t="shared" si="13"/>
        <v>0</v>
      </c>
      <c r="HT15" s="136" t="s">
        <v>244</v>
      </c>
      <c r="HU15" s="51"/>
      <c r="HV15" s="51"/>
      <c r="HW15" s="51"/>
      <c r="HX15" s="51"/>
      <c r="HY15" s="51"/>
      <c r="HZ15" s="51"/>
      <c r="IA15" s="51"/>
      <c r="IB15" s="51"/>
      <c r="IC15" s="51"/>
      <c r="ID15" s="51"/>
      <c r="IE15" s="123"/>
      <c r="IF15" s="51"/>
      <c r="IG15" s="51"/>
      <c r="IH15" s="122"/>
      <c r="II15" s="122"/>
      <c r="IJ15" s="122"/>
      <c r="IK15" s="122"/>
      <c r="IL15" s="122"/>
      <c r="IM15" s="122">
        <f t="shared" si="14"/>
        <v>0</v>
      </c>
      <c r="IN15" s="136" t="s">
        <v>243</v>
      </c>
      <c r="IO15" s="51" t="s">
        <v>244</v>
      </c>
      <c r="IP15" s="51"/>
      <c r="IQ15" s="51"/>
      <c r="IR15" s="51"/>
      <c r="IS15" s="51"/>
      <c r="IT15" s="51"/>
      <c r="IU15" s="121">
        <f t="shared" si="41"/>
        <v>0</v>
      </c>
      <c r="IV15" s="51"/>
      <c r="IW15" s="51" t="s">
        <v>243</v>
      </c>
      <c r="IX15" s="122">
        <v>3</v>
      </c>
      <c r="IY15" s="123">
        <v>0</v>
      </c>
      <c r="IZ15" s="122">
        <v>21</v>
      </c>
      <c r="JA15" s="122">
        <v>0</v>
      </c>
      <c r="JB15" s="122"/>
      <c r="JC15" s="122"/>
      <c r="JD15" s="122"/>
      <c r="JE15" s="122"/>
      <c r="JF15" s="122"/>
      <c r="JG15" s="121">
        <f t="shared" si="15"/>
        <v>7</v>
      </c>
      <c r="JH15" s="136" t="s">
        <v>244</v>
      </c>
      <c r="JI15" s="24"/>
      <c r="JJ15" s="51"/>
      <c r="JK15" s="51"/>
      <c r="JL15" s="51"/>
      <c r="JM15" s="51"/>
      <c r="JN15" s="51"/>
      <c r="JO15" s="121"/>
      <c r="JP15" s="51"/>
      <c r="JQ15" s="51"/>
      <c r="JR15" s="51"/>
      <c r="JS15" s="123"/>
      <c r="JT15" s="122"/>
      <c r="JU15" s="122"/>
      <c r="JV15" s="122"/>
      <c r="JW15" s="122"/>
      <c r="JX15" s="122"/>
      <c r="JY15" s="122"/>
      <c r="JZ15" s="122"/>
      <c r="KA15" s="121">
        <f t="shared" si="16"/>
        <v>0</v>
      </c>
      <c r="KB15" s="136" t="s">
        <v>244</v>
      </c>
      <c r="KC15" s="51"/>
      <c r="KD15" s="51"/>
      <c r="KE15" s="51"/>
      <c r="KF15" s="51"/>
      <c r="KG15" s="51"/>
      <c r="KH15" s="51"/>
      <c r="KI15" s="51"/>
      <c r="KJ15" s="51"/>
      <c r="KK15" s="123"/>
      <c r="KL15" s="51"/>
      <c r="KM15" s="51"/>
      <c r="KN15" s="122"/>
      <c r="KO15" s="122"/>
      <c r="KP15" s="122"/>
      <c r="KQ15" s="122"/>
      <c r="KR15" s="122"/>
      <c r="KS15" s="122">
        <f t="shared" si="17"/>
        <v>0</v>
      </c>
      <c r="KT15" s="136" t="s">
        <v>243</v>
      </c>
      <c r="KU15" s="51" t="s">
        <v>244</v>
      </c>
      <c r="KV15" s="51"/>
      <c r="KW15" s="51"/>
      <c r="KX15" s="51"/>
      <c r="KY15" s="51"/>
      <c r="KZ15" s="51"/>
      <c r="LA15" s="121">
        <f t="shared" si="18"/>
        <v>0</v>
      </c>
      <c r="LB15" s="51"/>
      <c r="LC15" s="51" t="s">
        <v>243</v>
      </c>
      <c r="LD15" s="51">
        <v>2</v>
      </c>
      <c r="LE15" s="51"/>
      <c r="LF15" s="51">
        <v>7</v>
      </c>
      <c r="LG15" s="51">
        <v>1</v>
      </c>
      <c r="LH15" s="122"/>
      <c r="LI15" s="122"/>
      <c r="LJ15" s="122"/>
      <c r="LK15" s="122"/>
      <c r="LL15" s="122"/>
      <c r="LM15" s="121">
        <f t="shared" si="19"/>
        <v>3.5</v>
      </c>
      <c r="LN15" s="136" t="s">
        <v>244</v>
      </c>
      <c r="LU15" s="121">
        <f t="shared" si="20"/>
        <v>0</v>
      </c>
      <c r="LV15" s="51"/>
      <c r="LY15" s="51"/>
      <c r="LZ15" s="46"/>
      <c r="MB15" s="122"/>
      <c r="MC15" s="122"/>
      <c r="MD15" s="122"/>
      <c r="ME15" s="122"/>
      <c r="MF15" s="122"/>
      <c r="MG15" s="121">
        <f t="shared" si="21"/>
        <v>0</v>
      </c>
      <c r="MH15" s="136" t="s">
        <v>243</v>
      </c>
      <c r="MI15" s="24" t="s">
        <v>244</v>
      </c>
      <c r="MO15" s="121">
        <f t="shared" si="22"/>
        <v>0</v>
      </c>
      <c r="MP15" s="51"/>
      <c r="MQ15" s="51" t="s">
        <v>243</v>
      </c>
      <c r="MR15" s="51">
        <v>2</v>
      </c>
      <c r="MS15" s="51"/>
      <c r="MT15" s="51">
        <v>16</v>
      </c>
      <c r="MU15" s="51">
        <v>1</v>
      </c>
      <c r="MV15" s="122"/>
      <c r="MW15" s="122"/>
      <c r="MX15" s="122"/>
      <c r="MY15" s="122"/>
      <c r="MZ15" s="122"/>
      <c r="NA15" s="122">
        <f t="shared" si="42"/>
        <v>8</v>
      </c>
      <c r="NB15" s="136" t="s">
        <v>244</v>
      </c>
      <c r="NC15" s="24"/>
      <c r="NI15" s="51"/>
      <c r="NJ15" s="51"/>
      <c r="NK15" s="51"/>
      <c r="NL15" s="51"/>
      <c r="NM15" s="51"/>
      <c r="NN15" s="51"/>
      <c r="NO15" s="51"/>
      <c r="NP15" s="122"/>
      <c r="NQ15" s="122"/>
      <c r="NR15" s="122"/>
      <c r="NS15" s="122"/>
      <c r="NT15" s="122"/>
      <c r="NU15" s="122">
        <f t="shared" si="43"/>
        <v>0</v>
      </c>
      <c r="NV15" s="136" t="s">
        <v>244</v>
      </c>
      <c r="NW15" s="24"/>
      <c r="OC15" s="51"/>
      <c r="OD15" s="51"/>
      <c r="OE15" s="51"/>
      <c r="OF15" s="51"/>
      <c r="OG15" s="51"/>
      <c r="OH15" s="51"/>
      <c r="OI15" s="51"/>
      <c r="OJ15" s="122"/>
      <c r="OK15" s="122"/>
      <c r="OL15" s="122"/>
      <c r="OM15" s="122"/>
      <c r="ON15" s="122"/>
      <c r="OO15" s="121">
        <f t="shared" si="44"/>
        <v>0</v>
      </c>
      <c r="OP15" s="138" t="s">
        <v>244</v>
      </c>
      <c r="OQ15" s="24"/>
      <c r="OW15" s="51"/>
      <c r="OX15" s="51"/>
      <c r="OY15" s="51"/>
      <c r="OZ15" s="51"/>
      <c r="PA15" s="51"/>
      <c r="PB15" s="51"/>
      <c r="PC15" s="51"/>
      <c r="PD15" s="122"/>
      <c r="PE15" s="122"/>
      <c r="PF15" s="122"/>
      <c r="PG15" s="122"/>
      <c r="PH15" s="122"/>
      <c r="PI15" s="121">
        <f t="shared" si="45"/>
        <v>0</v>
      </c>
      <c r="PJ15" s="138" t="s">
        <v>244</v>
      </c>
      <c r="PK15" s="24"/>
      <c r="PQ15" s="51"/>
      <c r="PR15" s="51"/>
      <c r="PS15" s="51"/>
      <c r="PT15" s="51"/>
      <c r="PU15" s="51"/>
      <c r="PV15" s="51"/>
      <c r="PW15" s="51"/>
      <c r="PX15" s="122"/>
      <c r="PY15" s="122"/>
      <c r="PZ15" s="122"/>
      <c r="QA15" s="122"/>
      <c r="QB15" s="122"/>
      <c r="QC15" s="121">
        <f t="shared" si="46"/>
        <v>0</v>
      </c>
      <c r="QD15" s="138" t="s">
        <v>244</v>
      </c>
      <c r="QE15" s="24"/>
      <c r="QK15" s="121">
        <f t="shared" si="23"/>
        <v>0</v>
      </c>
      <c r="QL15" s="51"/>
      <c r="QM15" s="51"/>
      <c r="QN15" s="51"/>
      <c r="QO15" s="51"/>
      <c r="QP15" s="51"/>
      <c r="QQ15" s="51"/>
      <c r="QR15" s="122"/>
      <c r="QS15" s="122"/>
      <c r="QT15" s="122"/>
      <c r="QU15" s="122"/>
      <c r="QV15" s="122"/>
      <c r="QW15" s="121">
        <f t="shared" si="47"/>
        <v>0</v>
      </c>
      <c r="QX15" s="138" t="s">
        <v>244</v>
      </c>
      <c r="QY15" s="24"/>
      <c r="RE15" s="121">
        <f t="shared" si="48"/>
        <v>0</v>
      </c>
      <c r="RF15" s="51"/>
      <c r="RG15" s="51"/>
      <c r="RH15" s="51"/>
      <c r="RI15" s="51"/>
      <c r="RJ15" s="51"/>
      <c r="RK15" s="51"/>
      <c r="RL15" s="122"/>
      <c r="RM15" s="122"/>
      <c r="RN15" s="122"/>
      <c r="RO15" s="122"/>
      <c r="RP15" s="122"/>
      <c r="RQ15" s="121">
        <f t="shared" si="49"/>
        <v>0</v>
      </c>
      <c r="RR15" s="136"/>
      <c r="RS15" s="24"/>
      <c r="RY15" s="121">
        <f t="shared" si="24"/>
        <v>0</v>
      </c>
      <c r="RZ15" s="51"/>
      <c r="SA15" s="51"/>
      <c r="SB15" s="51"/>
      <c r="SC15" s="51"/>
      <c r="SD15" s="51"/>
      <c r="SE15" s="51"/>
      <c r="SF15" s="122"/>
      <c r="SG15" s="122"/>
      <c r="SH15" s="122"/>
      <c r="SI15" s="122"/>
      <c r="SJ15" s="122"/>
      <c r="SK15" s="121">
        <f t="shared" si="50"/>
        <v>0</v>
      </c>
      <c r="SL15" s="136"/>
      <c r="SM15" s="24"/>
      <c r="SS15" s="121">
        <f t="shared" si="51"/>
        <v>0</v>
      </c>
      <c r="ST15" s="51"/>
      <c r="SU15" s="51"/>
      <c r="SV15" s="51"/>
      <c r="SW15" s="51"/>
      <c r="SX15" s="51"/>
      <c r="SY15" s="51"/>
      <c r="SZ15" s="122"/>
      <c r="TA15" s="122"/>
      <c r="TB15" s="122"/>
      <c r="TC15" s="122"/>
      <c r="TD15" s="122"/>
      <c r="TE15" s="121">
        <f t="shared" si="52"/>
        <v>0</v>
      </c>
      <c r="TF15" s="136"/>
      <c r="TG15" s="24"/>
      <c r="TM15" s="121">
        <f t="shared" si="53"/>
        <v>0</v>
      </c>
      <c r="TN15" s="51"/>
      <c r="TO15" s="51"/>
      <c r="TP15" s="51"/>
      <c r="TQ15" s="51"/>
      <c r="TR15" s="51"/>
      <c r="TS15" s="51"/>
      <c r="TT15" s="122"/>
      <c r="TU15" s="122"/>
      <c r="TV15" s="122"/>
      <c r="TW15" s="122"/>
      <c r="TX15" s="122"/>
      <c r="TY15" s="121">
        <f t="shared" si="54"/>
        <v>0</v>
      </c>
      <c r="TZ15" s="136"/>
      <c r="UA15" s="24"/>
      <c r="UG15" s="121">
        <f t="shared" si="55"/>
        <v>0</v>
      </c>
      <c r="UH15" s="51"/>
      <c r="UI15" s="51"/>
      <c r="UJ15" s="51"/>
      <c r="UK15" s="51"/>
      <c r="UL15" s="51"/>
      <c r="UM15" s="51"/>
      <c r="UN15" s="122"/>
      <c r="UO15" s="122"/>
      <c r="UP15" s="122"/>
      <c r="UQ15" s="122"/>
      <c r="UR15" s="122"/>
      <c r="US15" s="121">
        <f t="shared" si="56"/>
        <v>0</v>
      </c>
      <c r="UT15" s="136"/>
      <c r="UU15" s="24"/>
      <c r="VA15" s="121">
        <f t="shared" si="25"/>
        <v>0</v>
      </c>
      <c r="VB15" s="51"/>
      <c r="VC15" s="51"/>
      <c r="VD15" s="51"/>
      <c r="VE15" s="51"/>
      <c r="VF15" s="51"/>
      <c r="VG15" s="51"/>
      <c r="VH15" s="122"/>
      <c r="VI15" s="122"/>
      <c r="VJ15" s="122"/>
      <c r="VK15" s="122"/>
      <c r="VL15" s="122"/>
      <c r="VM15" s="121">
        <f t="shared" si="26"/>
        <v>0</v>
      </c>
      <c r="VN15" s="136"/>
      <c r="VO15" s="24"/>
      <c r="VU15" s="121">
        <f t="shared" si="57"/>
        <v>0</v>
      </c>
      <c r="VV15" s="51"/>
      <c r="VW15" s="51"/>
      <c r="VX15" s="51"/>
      <c r="VY15" s="51"/>
      <c r="VZ15" s="51"/>
      <c r="WA15" s="51"/>
      <c r="WB15" s="122"/>
      <c r="WC15" s="122"/>
      <c r="WD15" s="122"/>
      <c r="WE15" s="122"/>
      <c r="WF15" s="122"/>
      <c r="WG15" s="121">
        <f t="shared" si="58"/>
        <v>0</v>
      </c>
      <c r="WH15" s="136"/>
      <c r="WI15" s="24"/>
      <c r="WO15" s="121">
        <f t="shared" si="27"/>
        <v>0</v>
      </c>
      <c r="WP15" s="51"/>
      <c r="WQ15" s="51"/>
      <c r="WR15" s="51"/>
      <c r="WS15" s="51"/>
      <c r="WT15" s="51"/>
      <c r="WU15" s="51"/>
      <c r="WV15" s="122"/>
      <c r="WW15" s="122"/>
      <c r="WX15" s="122"/>
      <c r="WY15" s="122"/>
      <c r="WZ15" s="122"/>
      <c r="XA15" s="121">
        <f t="shared" si="59"/>
        <v>0</v>
      </c>
      <c r="XB15" s="136"/>
      <c r="XC15" s="24"/>
      <c r="XI15" s="121">
        <f t="shared" si="28"/>
        <v>0</v>
      </c>
      <c r="XJ15" s="51"/>
      <c r="XK15" s="51"/>
      <c r="XL15" s="51"/>
      <c r="XM15" s="51"/>
      <c r="XN15" s="51"/>
      <c r="XO15" s="51"/>
      <c r="XP15" s="122"/>
      <c r="XQ15" s="122"/>
      <c r="XR15" s="122"/>
      <c r="XS15" s="122"/>
      <c r="XT15" s="122"/>
      <c r="XU15" s="121">
        <f t="shared" si="29"/>
        <v>0</v>
      </c>
      <c r="XV15" s="136"/>
      <c r="XW15" s="24"/>
      <c r="YC15" s="121">
        <f t="shared" si="60"/>
        <v>0</v>
      </c>
      <c r="YD15" s="51"/>
      <c r="YE15" s="51"/>
      <c r="YF15" s="51"/>
      <c r="YG15" s="51"/>
      <c r="YH15" s="51"/>
      <c r="YI15" s="51"/>
      <c r="YJ15" s="122"/>
      <c r="YK15" s="122"/>
      <c r="YL15" s="122"/>
      <c r="YM15" s="122"/>
      <c r="YN15" s="122"/>
      <c r="YO15" s="121">
        <f t="shared" si="61"/>
        <v>0</v>
      </c>
      <c r="YP15" s="136"/>
      <c r="YQ15" s="24"/>
      <c r="YW15" s="121">
        <f t="shared" si="62"/>
        <v>0</v>
      </c>
      <c r="YX15" s="51"/>
      <c r="YY15" s="51"/>
      <c r="YZ15" s="51"/>
      <c r="ZA15" s="51"/>
      <c r="ZB15" s="51"/>
      <c r="ZC15" s="51"/>
      <c r="ZD15" s="122"/>
      <c r="ZE15" s="122"/>
      <c r="ZF15" s="122"/>
      <c r="ZG15" s="122"/>
      <c r="ZH15" s="122"/>
      <c r="ZI15" s="121">
        <f t="shared" si="63"/>
        <v>0</v>
      </c>
      <c r="ZJ15" s="136"/>
      <c r="ZK15" s="24"/>
      <c r="ZQ15" s="121">
        <f t="shared" si="64"/>
        <v>0</v>
      </c>
      <c r="ZR15" s="51"/>
      <c r="ZS15" s="51"/>
      <c r="ZT15" s="51"/>
      <c r="ZU15" s="51"/>
      <c r="ZV15" s="51"/>
      <c r="ZW15" s="51"/>
      <c r="ZX15" s="122"/>
      <c r="ZY15" s="122"/>
      <c r="ZZ15" s="122"/>
      <c r="AAA15" s="122"/>
      <c r="AAB15" s="122"/>
      <c r="AAC15" s="121">
        <f t="shared" si="65"/>
        <v>0</v>
      </c>
      <c r="AAD15" s="136"/>
      <c r="AAE15" s="24"/>
      <c r="AAK15" s="121">
        <f t="shared" si="66"/>
        <v>0</v>
      </c>
      <c r="AAL15" s="51"/>
      <c r="AAM15" s="51"/>
      <c r="AAN15" s="51"/>
      <c r="AAO15" s="51"/>
      <c r="AAP15" s="51"/>
      <c r="AAQ15" s="51"/>
      <c r="AAR15" s="122"/>
      <c r="AAS15" s="122"/>
      <c r="AAT15" s="122"/>
      <c r="AAU15" s="122"/>
      <c r="AAV15" s="122"/>
      <c r="AAW15" s="121">
        <f t="shared" si="67"/>
        <v>0</v>
      </c>
      <c r="AAX15" s="136"/>
      <c r="AAY15" s="24"/>
      <c r="ABE15" s="121">
        <f t="shared" si="68"/>
        <v>0</v>
      </c>
      <c r="ABF15" s="51"/>
      <c r="ABG15" s="51"/>
      <c r="ABH15" s="51"/>
      <c r="ABI15" s="51"/>
      <c r="ABJ15" s="51"/>
      <c r="ABK15" s="51"/>
      <c r="ABL15" s="122"/>
      <c r="ABM15" s="122"/>
      <c r="ABN15" s="122"/>
      <c r="ABO15" s="122"/>
      <c r="ABP15" s="122"/>
      <c r="ABQ15" s="121">
        <f t="shared" si="69"/>
        <v>0</v>
      </c>
      <c r="ABS15">
        <f t="shared" si="70"/>
        <v>171</v>
      </c>
      <c r="ABT15">
        <f t="shared" si="30"/>
        <v>0</v>
      </c>
      <c r="ABU15">
        <f t="shared" si="31"/>
        <v>171</v>
      </c>
      <c r="ABV15">
        <f t="shared" si="32"/>
        <v>-171</v>
      </c>
      <c r="ACQ15" s="91"/>
    </row>
    <row r="16" spans="1:773" ht="12.75" x14ac:dyDescent="0.2">
      <c r="A16" s="49">
        <v>12</v>
      </c>
      <c r="B16" s="116">
        <v>44290</v>
      </c>
      <c r="C16" s="116" t="str">
        <f t="shared" si="0"/>
        <v>Sunday</v>
      </c>
      <c r="D16" s="49" t="s">
        <v>240</v>
      </c>
      <c r="E16" s="11" t="s">
        <v>257</v>
      </c>
      <c r="F16" s="24"/>
      <c r="G16" s="24" t="s">
        <v>258</v>
      </c>
      <c r="H16" s="136" t="s">
        <v>243</v>
      </c>
      <c r="I16" s="24" t="s">
        <v>243</v>
      </c>
      <c r="J16" s="51">
        <v>1</v>
      </c>
      <c r="K16" s="51">
        <v>4</v>
      </c>
      <c r="L16" s="51" t="s">
        <v>244</v>
      </c>
      <c r="M16" s="51">
        <v>0</v>
      </c>
      <c r="N16" s="51">
        <v>0</v>
      </c>
      <c r="O16" s="121">
        <f t="shared" si="1"/>
        <v>25</v>
      </c>
      <c r="P16" s="51"/>
      <c r="Q16" s="51" t="s">
        <v>244</v>
      </c>
      <c r="R16" s="51"/>
      <c r="S16" s="123"/>
      <c r="T16" s="124"/>
      <c r="U16" s="51"/>
      <c r="V16" s="122"/>
      <c r="W16" s="122"/>
      <c r="X16" s="122"/>
      <c r="Y16" s="122"/>
      <c r="Z16" s="122"/>
      <c r="AA16" s="122">
        <f t="shared" si="33"/>
        <v>0</v>
      </c>
      <c r="AB16" s="136" t="s">
        <v>243</v>
      </c>
      <c r="AC16" s="51" t="s">
        <v>243</v>
      </c>
      <c r="AD16" s="51">
        <v>34</v>
      </c>
      <c r="AE16" s="51">
        <v>28</v>
      </c>
      <c r="AF16" s="51" t="s">
        <v>244</v>
      </c>
      <c r="AG16" s="51">
        <v>3</v>
      </c>
      <c r="AH16" s="51">
        <v>0</v>
      </c>
      <c r="AI16" s="121">
        <f t="shared" si="2"/>
        <v>121.42857142857142</v>
      </c>
      <c r="AJ16" s="51"/>
      <c r="AK16" s="51" t="s">
        <v>243</v>
      </c>
      <c r="AL16" s="51">
        <v>3</v>
      </c>
      <c r="AM16" s="123"/>
      <c r="AN16" s="51">
        <v>31</v>
      </c>
      <c r="AO16" s="51">
        <v>1</v>
      </c>
      <c r="AP16" s="122"/>
      <c r="AQ16" s="122"/>
      <c r="AR16" s="122"/>
      <c r="AS16" s="122"/>
      <c r="AT16" s="122"/>
      <c r="AU16" s="121">
        <f t="shared" si="3"/>
        <v>10.333333333333334</v>
      </c>
      <c r="AV16" s="136" t="s">
        <v>243</v>
      </c>
      <c r="AW16" s="51" t="s">
        <v>243</v>
      </c>
      <c r="AX16" s="51">
        <v>3</v>
      </c>
      <c r="AY16" s="51">
        <v>7</v>
      </c>
      <c r="AZ16" s="51" t="s">
        <v>244</v>
      </c>
      <c r="BA16" s="51">
        <v>0</v>
      </c>
      <c r="BB16" s="51">
        <v>0</v>
      </c>
      <c r="BC16" s="121">
        <f t="shared" si="4"/>
        <v>42.857142857142854</v>
      </c>
      <c r="BD16" s="51"/>
      <c r="BE16" s="51" t="s">
        <v>243</v>
      </c>
      <c r="BF16" s="51">
        <v>2</v>
      </c>
      <c r="BG16" s="123"/>
      <c r="BH16" s="51">
        <v>12</v>
      </c>
      <c r="BI16" s="51">
        <v>2</v>
      </c>
      <c r="BJ16" s="122"/>
      <c r="BK16" s="122"/>
      <c r="BL16" s="122"/>
      <c r="BM16" s="122"/>
      <c r="BN16" s="122"/>
      <c r="BO16" s="122">
        <f t="shared" si="34"/>
        <v>6</v>
      </c>
      <c r="BP16" s="136" t="s">
        <v>244</v>
      </c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123"/>
      <c r="CB16" s="51"/>
      <c r="CC16" s="51"/>
      <c r="CD16" s="122"/>
      <c r="CE16" s="122"/>
      <c r="CF16" s="122"/>
      <c r="CG16" s="122"/>
      <c r="CH16" s="122"/>
      <c r="CI16" s="122">
        <f t="shared" si="35"/>
        <v>0</v>
      </c>
      <c r="CJ16" s="136" t="s">
        <v>243</v>
      </c>
      <c r="CK16" s="51" t="s">
        <v>243</v>
      </c>
      <c r="CL16" s="51">
        <v>33</v>
      </c>
      <c r="CM16" s="51">
        <v>28</v>
      </c>
      <c r="CN16" s="51" t="s">
        <v>244</v>
      </c>
      <c r="CO16" s="51">
        <v>4</v>
      </c>
      <c r="CP16" s="51">
        <v>1</v>
      </c>
      <c r="CQ16" s="121">
        <f t="shared" si="36"/>
        <v>117.85714285714286</v>
      </c>
      <c r="CR16" s="51"/>
      <c r="CS16" s="51" t="s">
        <v>244</v>
      </c>
      <c r="CT16" s="51"/>
      <c r="CU16" s="123"/>
      <c r="CV16" s="51"/>
      <c r="CW16" s="51"/>
      <c r="CX16" s="122"/>
      <c r="CY16" s="122"/>
      <c r="CZ16" s="122"/>
      <c r="DA16" s="122"/>
      <c r="DB16" s="122"/>
      <c r="DC16" s="122">
        <f t="shared" si="37"/>
        <v>0</v>
      </c>
      <c r="DD16" s="136" t="s">
        <v>243</v>
      </c>
      <c r="DE16" s="51" t="s">
        <v>243</v>
      </c>
      <c r="DF16" s="51">
        <v>16</v>
      </c>
      <c r="DG16" s="51">
        <v>14</v>
      </c>
      <c r="DH16" s="51"/>
      <c r="DI16" s="51">
        <v>3</v>
      </c>
      <c r="DJ16" s="51"/>
      <c r="DK16" s="121">
        <f t="shared" si="5"/>
        <v>114.28571428571428</v>
      </c>
      <c r="DL16" s="51"/>
      <c r="DM16" s="51"/>
      <c r="DN16" s="51"/>
      <c r="DO16" s="123"/>
      <c r="DP16" s="51"/>
      <c r="DQ16" s="51"/>
      <c r="DR16" s="122"/>
      <c r="DS16" s="122"/>
      <c r="DT16" s="122"/>
      <c r="DU16" s="122"/>
      <c r="DV16" s="122"/>
      <c r="DW16" s="122">
        <f t="shared" si="38"/>
        <v>0</v>
      </c>
      <c r="DX16" s="136" t="s">
        <v>244</v>
      </c>
      <c r="DY16" s="51"/>
      <c r="DZ16" s="51"/>
      <c r="EA16" s="51"/>
      <c r="EB16" s="51"/>
      <c r="EC16" s="51"/>
      <c r="ED16" s="51"/>
      <c r="EE16" s="121">
        <f t="shared" si="6"/>
        <v>0</v>
      </c>
      <c r="EF16" s="51"/>
      <c r="EG16" s="51"/>
      <c r="EH16" s="51"/>
      <c r="EI16" s="123"/>
      <c r="EJ16" s="51"/>
      <c r="EK16" s="51"/>
      <c r="EL16" s="122"/>
      <c r="EM16" s="122"/>
      <c r="EN16" s="122"/>
      <c r="EO16" s="122"/>
      <c r="EP16" s="122"/>
      <c r="EQ16" s="122">
        <f t="shared" si="39"/>
        <v>0</v>
      </c>
      <c r="ER16" s="136" t="s">
        <v>243</v>
      </c>
      <c r="ES16" s="51" t="s">
        <v>243</v>
      </c>
      <c r="ET16" s="51">
        <v>23</v>
      </c>
      <c r="EU16" s="51">
        <v>11</v>
      </c>
      <c r="EV16" s="51" t="s">
        <v>244</v>
      </c>
      <c r="EW16" s="51">
        <v>3</v>
      </c>
      <c r="EX16" s="51">
        <v>1</v>
      </c>
      <c r="EY16" s="121">
        <f t="shared" si="7"/>
        <v>209.09090909090909</v>
      </c>
      <c r="EZ16" s="51"/>
      <c r="FA16" s="51" t="s">
        <v>243</v>
      </c>
      <c r="FB16" s="51">
        <v>4</v>
      </c>
      <c r="FC16" s="123"/>
      <c r="FD16" s="51">
        <v>23</v>
      </c>
      <c r="FE16" s="51">
        <v>1</v>
      </c>
      <c r="FF16" s="122"/>
      <c r="FG16" s="122"/>
      <c r="FH16" s="122"/>
      <c r="FI16" s="122"/>
      <c r="FJ16" s="122"/>
      <c r="FK16" s="122">
        <f t="shared" si="8"/>
        <v>5.75</v>
      </c>
      <c r="FL16" s="136" t="s">
        <v>243</v>
      </c>
      <c r="FM16" s="51" t="s">
        <v>243</v>
      </c>
      <c r="FN16" s="51">
        <v>1</v>
      </c>
      <c r="FO16" s="51">
        <v>2</v>
      </c>
      <c r="FP16" s="51" t="s">
        <v>244</v>
      </c>
      <c r="FQ16" s="51"/>
      <c r="FR16" s="51"/>
      <c r="FS16" s="121">
        <f t="shared" si="9"/>
        <v>50</v>
      </c>
      <c r="FT16" s="51"/>
      <c r="FU16" s="51"/>
      <c r="FV16" s="51"/>
      <c r="FW16" s="123"/>
      <c r="FX16" s="51"/>
      <c r="FY16" s="51"/>
      <c r="FZ16" s="122"/>
      <c r="GA16" s="122"/>
      <c r="GB16" s="122"/>
      <c r="GC16" s="122"/>
      <c r="GD16" s="122"/>
      <c r="GE16" s="122">
        <f t="shared" si="40"/>
        <v>0</v>
      </c>
      <c r="GF16" s="136" t="s">
        <v>243</v>
      </c>
      <c r="GG16" s="51" t="s">
        <v>243</v>
      </c>
      <c r="GH16" s="51">
        <v>17</v>
      </c>
      <c r="GI16" s="51">
        <v>17</v>
      </c>
      <c r="GJ16" s="51" t="s">
        <v>244</v>
      </c>
      <c r="GK16" s="51">
        <v>1</v>
      </c>
      <c r="GL16" s="51">
        <v>0</v>
      </c>
      <c r="GM16" s="121">
        <f t="shared" si="10"/>
        <v>100</v>
      </c>
      <c r="GN16" s="51"/>
      <c r="GO16" s="51" t="s">
        <v>243</v>
      </c>
      <c r="GP16" s="51">
        <v>4</v>
      </c>
      <c r="GQ16" s="123"/>
      <c r="GR16" s="51">
        <v>32</v>
      </c>
      <c r="GS16" s="51">
        <v>2</v>
      </c>
      <c r="GT16" s="122"/>
      <c r="GU16" s="122"/>
      <c r="GV16" s="122"/>
      <c r="GW16" s="122"/>
      <c r="GX16" s="122"/>
      <c r="GY16" s="122">
        <f t="shared" si="11"/>
        <v>8</v>
      </c>
      <c r="GZ16" s="136" t="s">
        <v>244</v>
      </c>
      <c r="HA16" s="24"/>
      <c r="HB16" s="51"/>
      <c r="HC16" s="51"/>
      <c r="HD16" s="51"/>
      <c r="HE16" s="51"/>
      <c r="HF16" s="51"/>
      <c r="HG16" s="121">
        <f t="shared" si="12"/>
        <v>0</v>
      </c>
      <c r="HH16" s="51"/>
      <c r="HI16" s="51"/>
      <c r="HJ16" s="51"/>
      <c r="HK16" s="123"/>
      <c r="HL16" s="51"/>
      <c r="HM16" s="51"/>
      <c r="HN16" s="122"/>
      <c r="HO16" s="122"/>
      <c r="HP16" s="122"/>
      <c r="HQ16" s="122"/>
      <c r="HR16" s="122"/>
      <c r="HS16" s="121">
        <f t="shared" si="13"/>
        <v>0</v>
      </c>
      <c r="HT16" s="136" t="s">
        <v>244</v>
      </c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123"/>
      <c r="IF16" s="51"/>
      <c r="IG16" s="51"/>
      <c r="IH16" s="122"/>
      <c r="II16" s="122"/>
      <c r="IJ16" s="122"/>
      <c r="IK16" s="122"/>
      <c r="IL16" s="122"/>
      <c r="IM16" s="122">
        <f t="shared" si="14"/>
        <v>0</v>
      </c>
      <c r="IN16" s="136" t="s">
        <v>243</v>
      </c>
      <c r="IO16" s="51" t="s">
        <v>243</v>
      </c>
      <c r="IP16" s="51">
        <v>10</v>
      </c>
      <c r="IQ16" s="51">
        <v>10</v>
      </c>
      <c r="IR16" s="51" t="s">
        <v>244</v>
      </c>
      <c r="IS16" s="51">
        <v>0</v>
      </c>
      <c r="IT16" s="51">
        <v>0</v>
      </c>
      <c r="IU16" s="121">
        <f t="shared" si="41"/>
        <v>100</v>
      </c>
      <c r="IV16" s="51"/>
      <c r="IW16" s="51" t="s">
        <v>243</v>
      </c>
      <c r="IX16" s="122">
        <v>4</v>
      </c>
      <c r="IY16" s="123">
        <v>0</v>
      </c>
      <c r="IZ16" s="122">
        <v>40</v>
      </c>
      <c r="JA16" s="122">
        <v>1</v>
      </c>
      <c r="JB16" s="122"/>
      <c r="JC16" s="122"/>
      <c r="JD16" s="122"/>
      <c r="JE16" s="122"/>
      <c r="JF16" s="122"/>
      <c r="JG16" s="121">
        <f t="shared" si="15"/>
        <v>10</v>
      </c>
      <c r="JH16" s="136" t="s">
        <v>244</v>
      </c>
      <c r="JI16" s="24"/>
      <c r="JJ16" s="51"/>
      <c r="JK16" s="51"/>
      <c r="JL16" s="51"/>
      <c r="JM16" s="51"/>
      <c r="JN16" s="51"/>
      <c r="JO16" s="121"/>
      <c r="JP16" s="51"/>
      <c r="JQ16" s="51"/>
      <c r="JR16" s="51"/>
      <c r="JS16" s="123"/>
      <c r="JT16" s="122"/>
      <c r="JU16" s="122"/>
      <c r="JV16" s="122"/>
      <c r="JW16" s="122"/>
      <c r="JX16" s="122"/>
      <c r="JY16" s="122"/>
      <c r="JZ16" s="122"/>
      <c r="KA16" s="121">
        <f t="shared" si="16"/>
        <v>0</v>
      </c>
      <c r="KB16" s="136" t="s">
        <v>244</v>
      </c>
      <c r="KC16" s="51"/>
      <c r="KD16" s="51"/>
      <c r="KE16" s="51"/>
      <c r="KF16" s="51"/>
      <c r="KG16" s="51"/>
      <c r="KH16" s="51"/>
      <c r="KI16" s="51"/>
      <c r="KJ16" s="51"/>
      <c r="KK16" s="123"/>
      <c r="KL16" s="51"/>
      <c r="KM16" s="51"/>
      <c r="KN16" s="122"/>
      <c r="KO16" s="122"/>
      <c r="KP16" s="122"/>
      <c r="KQ16" s="122"/>
      <c r="KR16" s="122"/>
      <c r="KS16" s="122">
        <f t="shared" si="17"/>
        <v>0</v>
      </c>
      <c r="KT16" s="136" t="s">
        <v>243</v>
      </c>
      <c r="KU16" s="51" t="s">
        <v>244</v>
      </c>
      <c r="KV16" s="51"/>
      <c r="KW16" s="51"/>
      <c r="KX16" s="51"/>
      <c r="KY16" s="51"/>
      <c r="KZ16" s="51"/>
      <c r="LA16" s="121">
        <f t="shared" si="18"/>
        <v>0</v>
      </c>
      <c r="LB16" s="51"/>
      <c r="LC16" s="51" t="s">
        <v>243</v>
      </c>
      <c r="LD16" s="51">
        <v>3</v>
      </c>
      <c r="LE16" s="51"/>
      <c r="LF16" s="51">
        <v>31</v>
      </c>
      <c r="LG16" s="51">
        <v>0</v>
      </c>
      <c r="LH16" s="122"/>
      <c r="LI16" s="122"/>
      <c r="LJ16" s="122"/>
      <c r="LK16" s="122"/>
      <c r="LL16" s="122"/>
      <c r="LM16" s="121">
        <f t="shared" si="19"/>
        <v>10.333333333333334</v>
      </c>
      <c r="LN16" s="136" t="s">
        <v>244</v>
      </c>
      <c r="LU16" s="121">
        <f t="shared" si="20"/>
        <v>0</v>
      </c>
      <c r="LV16" s="51"/>
      <c r="LX16" s="51"/>
      <c r="LY16" s="51"/>
      <c r="LZ16" s="46"/>
      <c r="MB16" s="122"/>
      <c r="MC16" s="122"/>
      <c r="MD16" s="122"/>
      <c r="ME16" s="122"/>
      <c r="MF16" s="122"/>
      <c r="MG16" s="121">
        <f t="shared" si="21"/>
        <v>0</v>
      </c>
      <c r="MH16" s="139" t="s">
        <v>244</v>
      </c>
      <c r="MI16" s="154"/>
      <c r="MO16" s="121">
        <f t="shared" si="22"/>
        <v>0</v>
      </c>
      <c r="MP16" s="51"/>
      <c r="MR16" s="51"/>
      <c r="MS16" s="51"/>
      <c r="MT16" s="46"/>
      <c r="MV16" s="122"/>
      <c r="MW16" s="122"/>
      <c r="MX16" s="122"/>
      <c r="MY16" s="122"/>
      <c r="MZ16" s="122"/>
      <c r="NA16" s="122">
        <f t="shared" si="42"/>
        <v>0</v>
      </c>
      <c r="NB16" s="136" t="s">
        <v>244</v>
      </c>
      <c r="NC16" s="154"/>
      <c r="NI16" s="51"/>
      <c r="NJ16" s="51"/>
      <c r="NL16" s="51"/>
      <c r="NM16" s="51"/>
      <c r="NN16" s="46"/>
      <c r="NP16" s="122"/>
      <c r="NQ16" s="122"/>
      <c r="NR16" s="122"/>
      <c r="NS16" s="122"/>
      <c r="NT16" s="122"/>
      <c r="NU16" s="122">
        <f t="shared" si="43"/>
        <v>0</v>
      </c>
      <c r="NV16" s="136" t="s">
        <v>244</v>
      </c>
      <c r="NW16" s="154"/>
      <c r="OC16" s="51"/>
      <c r="OD16" s="51"/>
      <c r="OF16" s="51"/>
      <c r="OG16" s="51"/>
      <c r="OH16" s="46"/>
      <c r="OJ16" s="122"/>
      <c r="OK16" s="122"/>
      <c r="OL16" s="122"/>
      <c r="OM16" s="122"/>
      <c r="ON16" s="122"/>
      <c r="OO16" s="121">
        <f t="shared" si="44"/>
        <v>0</v>
      </c>
      <c r="OP16" s="136" t="s">
        <v>244</v>
      </c>
      <c r="OQ16" s="154"/>
      <c r="OW16" s="51"/>
      <c r="OX16" s="51"/>
      <c r="OZ16" s="51"/>
      <c r="PA16" s="51"/>
      <c r="PB16" s="46"/>
      <c r="PD16" s="122"/>
      <c r="PE16" s="122"/>
      <c r="PF16" s="122"/>
      <c r="PG16" s="122"/>
      <c r="PH16" s="122"/>
      <c r="PI16" s="121">
        <f t="shared" si="45"/>
        <v>0</v>
      </c>
      <c r="PJ16" s="138" t="s">
        <v>244</v>
      </c>
      <c r="PK16" s="154"/>
      <c r="PQ16" s="51"/>
      <c r="PR16" s="51"/>
      <c r="PT16" s="51"/>
      <c r="PU16" s="51"/>
      <c r="PV16" s="46"/>
      <c r="PX16" s="122"/>
      <c r="PY16" s="122"/>
      <c r="PZ16" s="122"/>
      <c r="QA16" s="122"/>
      <c r="QB16" s="122"/>
      <c r="QC16" s="121">
        <f t="shared" si="46"/>
        <v>0</v>
      </c>
      <c r="QD16" s="138" t="s">
        <v>244</v>
      </c>
      <c r="QE16" s="154"/>
      <c r="QK16" s="121">
        <f t="shared" si="23"/>
        <v>0</v>
      </c>
      <c r="QL16" s="51"/>
      <c r="QN16" s="51"/>
      <c r="QO16" s="51"/>
      <c r="QP16" s="46"/>
      <c r="QR16" s="122"/>
      <c r="QS16" s="122"/>
      <c r="QT16" s="122"/>
      <c r="QU16" s="122"/>
      <c r="QV16" s="122"/>
      <c r="QW16" s="121">
        <f t="shared" si="47"/>
        <v>0</v>
      </c>
      <c r="QX16" s="138" t="s">
        <v>244</v>
      </c>
      <c r="QY16" s="154"/>
      <c r="RE16" s="121">
        <f t="shared" si="48"/>
        <v>0</v>
      </c>
      <c r="RF16" s="51"/>
      <c r="RH16" s="51"/>
      <c r="RI16" s="51"/>
      <c r="RJ16" s="46"/>
      <c r="RL16" s="122"/>
      <c r="RM16" s="122"/>
      <c r="RN16" s="122"/>
      <c r="RO16" s="122"/>
      <c r="RP16" s="122"/>
      <c r="RQ16" s="121">
        <f t="shared" si="49"/>
        <v>0</v>
      </c>
      <c r="RR16" s="139"/>
      <c r="RS16" s="154"/>
      <c r="RY16" s="121">
        <f t="shared" si="24"/>
        <v>0</v>
      </c>
      <c r="RZ16" s="51"/>
      <c r="SB16" s="51"/>
      <c r="SC16" s="51"/>
      <c r="SD16" s="46"/>
      <c r="SF16" s="122"/>
      <c r="SG16" s="122"/>
      <c r="SH16" s="122"/>
      <c r="SI16" s="122"/>
      <c r="SJ16" s="122"/>
      <c r="SK16" s="121">
        <f t="shared" si="50"/>
        <v>0</v>
      </c>
      <c r="SL16" s="139"/>
      <c r="SM16" s="154"/>
      <c r="SS16" s="121">
        <f t="shared" si="51"/>
        <v>0</v>
      </c>
      <c r="ST16" s="51"/>
      <c r="SV16" s="51"/>
      <c r="SW16" s="51"/>
      <c r="SX16" s="46"/>
      <c r="SZ16" s="122"/>
      <c r="TA16" s="122"/>
      <c r="TB16" s="122"/>
      <c r="TC16" s="122"/>
      <c r="TD16" s="122"/>
      <c r="TE16" s="121">
        <f t="shared" si="52"/>
        <v>0</v>
      </c>
      <c r="TF16" s="139"/>
      <c r="TG16" s="154"/>
      <c r="TM16" s="121">
        <f t="shared" si="53"/>
        <v>0</v>
      </c>
      <c r="TN16" s="51"/>
      <c r="TP16" s="51"/>
      <c r="TQ16" s="51"/>
      <c r="TR16" s="46"/>
      <c r="TT16" s="122"/>
      <c r="TU16" s="122"/>
      <c r="TV16" s="122"/>
      <c r="TW16" s="122"/>
      <c r="TX16" s="122"/>
      <c r="TY16" s="121">
        <f t="shared" si="54"/>
        <v>0</v>
      </c>
      <c r="TZ16" s="139"/>
      <c r="UA16" s="154"/>
      <c r="UG16" s="121">
        <f t="shared" si="55"/>
        <v>0</v>
      </c>
      <c r="UH16" s="51"/>
      <c r="UJ16" s="51"/>
      <c r="UK16" s="51"/>
      <c r="UL16" s="46"/>
      <c r="UN16" s="122"/>
      <c r="UO16" s="122"/>
      <c r="UP16" s="122"/>
      <c r="UQ16" s="122"/>
      <c r="UR16" s="122"/>
      <c r="US16" s="121">
        <f t="shared" si="56"/>
        <v>0</v>
      </c>
      <c r="UT16" s="139"/>
      <c r="UU16" s="154"/>
      <c r="VA16" s="121">
        <f t="shared" si="25"/>
        <v>0</v>
      </c>
      <c r="VB16" s="51"/>
      <c r="VD16" s="51"/>
      <c r="VE16" s="51"/>
      <c r="VF16" s="46"/>
      <c r="VH16" s="122"/>
      <c r="VI16" s="122"/>
      <c r="VJ16" s="122"/>
      <c r="VK16" s="122"/>
      <c r="VL16" s="122"/>
      <c r="VM16" s="121">
        <f t="shared" si="26"/>
        <v>0</v>
      </c>
      <c r="VN16" s="139"/>
      <c r="VO16" s="154"/>
      <c r="VU16" s="121">
        <f t="shared" si="57"/>
        <v>0</v>
      </c>
      <c r="VV16" s="51"/>
      <c r="VX16" s="51"/>
      <c r="VY16" s="51"/>
      <c r="VZ16" s="46"/>
      <c r="WB16" s="122"/>
      <c r="WC16" s="122"/>
      <c r="WD16" s="122"/>
      <c r="WE16" s="122"/>
      <c r="WF16" s="122"/>
      <c r="WG16" s="121">
        <f t="shared" si="58"/>
        <v>0</v>
      </c>
      <c r="WH16" s="139"/>
      <c r="WI16" s="154"/>
      <c r="WO16" s="121">
        <f t="shared" si="27"/>
        <v>0</v>
      </c>
      <c r="WP16" s="51"/>
      <c r="WR16" s="51"/>
      <c r="WS16" s="51"/>
      <c r="WT16" s="46"/>
      <c r="WV16" s="122"/>
      <c r="WW16" s="122"/>
      <c r="WX16" s="122"/>
      <c r="WY16" s="122"/>
      <c r="WZ16" s="122"/>
      <c r="XA16" s="121">
        <f t="shared" si="59"/>
        <v>0</v>
      </c>
      <c r="XB16" s="139"/>
      <c r="XC16" s="154"/>
      <c r="XI16" s="121">
        <f t="shared" si="28"/>
        <v>0</v>
      </c>
      <c r="XJ16" s="51"/>
      <c r="XL16" s="51"/>
      <c r="XM16" s="51"/>
      <c r="XN16" s="46"/>
      <c r="XP16" s="122"/>
      <c r="XQ16" s="122"/>
      <c r="XR16" s="122"/>
      <c r="XS16" s="122"/>
      <c r="XT16" s="122"/>
      <c r="XU16" s="121">
        <f t="shared" si="29"/>
        <v>0</v>
      </c>
      <c r="XV16" s="139"/>
      <c r="XW16" s="154"/>
      <c r="YC16" s="121">
        <f t="shared" si="60"/>
        <v>0</v>
      </c>
      <c r="YD16" s="51"/>
      <c r="YF16" s="51"/>
      <c r="YG16" s="51"/>
      <c r="YH16" s="46"/>
      <c r="YJ16" s="122"/>
      <c r="YK16" s="122"/>
      <c r="YL16" s="122"/>
      <c r="YM16" s="122"/>
      <c r="YN16" s="122"/>
      <c r="YO16" s="121">
        <f t="shared" si="61"/>
        <v>0</v>
      </c>
      <c r="YP16" s="139"/>
      <c r="YQ16" s="154"/>
      <c r="YW16" s="121">
        <f t="shared" si="62"/>
        <v>0</v>
      </c>
      <c r="YX16" s="51"/>
      <c r="YZ16" s="51"/>
      <c r="ZA16" s="51"/>
      <c r="ZB16" s="46"/>
      <c r="ZD16" s="122"/>
      <c r="ZE16" s="122"/>
      <c r="ZF16" s="122"/>
      <c r="ZG16" s="122"/>
      <c r="ZH16" s="122"/>
      <c r="ZI16" s="121">
        <f t="shared" si="63"/>
        <v>0</v>
      </c>
      <c r="ZJ16" s="139"/>
      <c r="ZK16" s="154"/>
      <c r="ZQ16" s="121">
        <f t="shared" si="64"/>
        <v>0</v>
      </c>
      <c r="ZR16" s="51"/>
      <c r="ZT16" s="51"/>
      <c r="ZU16" s="51"/>
      <c r="ZV16" s="46"/>
      <c r="ZX16" s="122"/>
      <c r="ZY16" s="122"/>
      <c r="ZZ16" s="122"/>
      <c r="AAA16" s="122"/>
      <c r="AAB16" s="122"/>
      <c r="AAC16" s="121">
        <f t="shared" si="65"/>
        <v>0</v>
      </c>
      <c r="AAD16" s="139"/>
      <c r="AAE16" s="154"/>
      <c r="AAK16" s="121">
        <f t="shared" si="66"/>
        <v>0</v>
      </c>
      <c r="AAL16" s="51"/>
      <c r="AAN16" s="51"/>
      <c r="AAO16" s="51"/>
      <c r="AAP16" s="46"/>
      <c r="AAR16" s="122"/>
      <c r="AAS16" s="122"/>
      <c r="AAT16" s="122"/>
      <c r="AAU16" s="122"/>
      <c r="AAV16" s="122"/>
      <c r="AAW16" s="121">
        <f t="shared" si="67"/>
        <v>0</v>
      </c>
      <c r="AAX16" s="139"/>
      <c r="AAY16" s="154"/>
      <c r="ABE16" s="121">
        <f t="shared" si="68"/>
        <v>0</v>
      </c>
      <c r="ABF16" s="51"/>
      <c r="ABH16" s="51"/>
      <c r="ABI16" s="51"/>
      <c r="ABJ16" s="46"/>
      <c r="ABL16" s="122"/>
      <c r="ABM16" s="122"/>
      <c r="ABN16" s="122"/>
      <c r="ABO16" s="122"/>
      <c r="ABP16" s="122"/>
      <c r="ABQ16" s="121">
        <f t="shared" si="69"/>
        <v>0</v>
      </c>
      <c r="ABS16">
        <f t="shared" si="70"/>
        <v>138</v>
      </c>
      <c r="ABT16">
        <f t="shared" si="30"/>
        <v>0</v>
      </c>
      <c r="ABU16">
        <f t="shared" si="31"/>
        <v>138</v>
      </c>
      <c r="ABV16">
        <f t="shared" si="32"/>
        <v>-138</v>
      </c>
      <c r="ACQ16" s="91"/>
    </row>
    <row r="17" spans="1:773" ht="12.75" x14ac:dyDescent="0.2">
      <c r="A17" s="49">
        <v>40</v>
      </c>
      <c r="B17" s="116">
        <v>44299</v>
      </c>
      <c r="C17" s="116" t="str">
        <f t="shared" si="0"/>
        <v>Tuesday</v>
      </c>
      <c r="D17" s="49" t="s">
        <v>240</v>
      </c>
      <c r="E17" s="11" t="s">
        <v>259</v>
      </c>
      <c r="F17" s="24" t="s">
        <v>155</v>
      </c>
      <c r="G17" s="24" t="s">
        <v>247</v>
      </c>
      <c r="H17" s="136" t="s">
        <v>243</v>
      </c>
      <c r="I17" s="24" t="s">
        <v>243</v>
      </c>
      <c r="J17" s="51">
        <v>13</v>
      </c>
      <c r="K17" s="51">
        <v>14</v>
      </c>
      <c r="L17" s="51" t="s">
        <v>244</v>
      </c>
      <c r="M17" s="51">
        <v>0</v>
      </c>
      <c r="N17" s="51">
        <v>0</v>
      </c>
      <c r="O17" s="121">
        <f t="shared" si="1"/>
        <v>92.857142857142861</v>
      </c>
      <c r="P17" s="51">
        <v>5</v>
      </c>
      <c r="Q17" s="51"/>
      <c r="R17" s="51"/>
      <c r="S17" s="123"/>
      <c r="T17" s="124"/>
      <c r="U17" s="51"/>
      <c r="V17" s="122"/>
      <c r="W17" s="122"/>
      <c r="X17" s="122"/>
      <c r="Y17" s="122"/>
      <c r="Z17" s="122"/>
      <c r="AA17" s="122"/>
      <c r="AB17" s="136" t="s">
        <v>243</v>
      </c>
      <c r="AC17" s="51" t="s">
        <v>243</v>
      </c>
      <c r="AD17" s="51">
        <v>1</v>
      </c>
      <c r="AE17" s="51">
        <v>4</v>
      </c>
      <c r="AF17" s="51" t="s">
        <v>244</v>
      </c>
      <c r="AG17" s="51">
        <v>0</v>
      </c>
      <c r="AH17" s="51">
        <v>0</v>
      </c>
      <c r="AI17" s="121">
        <f t="shared" si="2"/>
        <v>25</v>
      </c>
      <c r="AJ17" s="51">
        <v>2</v>
      </c>
      <c r="AK17" s="51" t="s">
        <v>243</v>
      </c>
      <c r="AL17" s="51">
        <v>2</v>
      </c>
      <c r="AM17" s="123">
        <v>0</v>
      </c>
      <c r="AN17" s="51">
        <v>37</v>
      </c>
      <c r="AO17" s="51">
        <v>0</v>
      </c>
      <c r="AP17" s="122">
        <v>2</v>
      </c>
      <c r="AQ17" s="122">
        <v>4</v>
      </c>
      <c r="AR17" s="122">
        <v>2</v>
      </c>
      <c r="AS17" s="122">
        <v>3</v>
      </c>
      <c r="AT17" s="122">
        <v>0</v>
      </c>
      <c r="AU17" s="121">
        <f t="shared" si="3"/>
        <v>18.5</v>
      </c>
      <c r="AV17" s="136" t="s">
        <v>243</v>
      </c>
      <c r="AW17" s="51" t="s">
        <v>243</v>
      </c>
      <c r="AX17" s="51">
        <v>18</v>
      </c>
      <c r="AY17" s="51">
        <v>16</v>
      </c>
      <c r="AZ17" s="51" t="s">
        <v>244</v>
      </c>
      <c r="BA17" s="51">
        <v>1</v>
      </c>
      <c r="BB17" s="51">
        <v>0</v>
      </c>
      <c r="BC17" s="121">
        <f t="shared" si="4"/>
        <v>112.5</v>
      </c>
      <c r="BD17" s="51">
        <v>7</v>
      </c>
      <c r="BE17" s="51" t="s">
        <v>244</v>
      </c>
      <c r="BF17" s="51"/>
      <c r="BG17" s="123"/>
      <c r="BH17" s="51"/>
      <c r="BI17" s="51"/>
      <c r="BJ17" s="122"/>
      <c r="BK17" s="122"/>
      <c r="BL17" s="122"/>
      <c r="BM17" s="122"/>
      <c r="BN17" s="122"/>
      <c r="BO17" s="122"/>
      <c r="BP17" s="136"/>
      <c r="BQ17" s="51"/>
      <c r="BR17" s="51"/>
      <c r="BS17" s="51"/>
      <c r="BT17" s="51"/>
      <c r="BU17" s="51"/>
      <c r="BV17" s="51"/>
      <c r="BW17" s="121"/>
      <c r="BX17" s="51"/>
      <c r="BY17" s="51"/>
      <c r="BZ17" s="51"/>
      <c r="CA17" s="123"/>
      <c r="CB17" s="51"/>
      <c r="CC17" s="51"/>
      <c r="CD17" s="122"/>
      <c r="CE17" s="122"/>
      <c r="CF17" s="122"/>
      <c r="CG17" s="122"/>
      <c r="CH17" s="122"/>
      <c r="CI17" s="122"/>
      <c r="CJ17" s="136" t="s">
        <v>243</v>
      </c>
      <c r="CK17" s="51" t="s">
        <v>243</v>
      </c>
      <c r="CL17" s="51">
        <v>1</v>
      </c>
      <c r="CM17" s="51">
        <v>4</v>
      </c>
      <c r="CN17" s="51" t="s">
        <v>244</v>
      </c>
      <c r="CO17" s="51">
        <v>0</v>
      </c>
      <c r="CP17" s="51">
        <v>0</v>
      </c>
      <c r="CQ17" s="121">
        <f t="shared" si="36"/>
        <v>25</v>
      </c>
      <c r="CR17" s="51">
        <v>1</v>
      </c>
      <c r="CS17" s="51"/>
      <c r="CT17" s="51"/>
      <c r="CU17" s="123"/>
      <c r="CV17" s="51"/>
      <c r="CW17" s="51"/>
      <c r="CX17" s="122"/>
      <c r="CY17" s="122"/>
      <c r="CZ17" s="122"/>
      <c r="DA17" s="122"/>
      <c r="DB17" s="122"/>
      <c r="DC17" s="122"/>
      <c r="DD17" s="136" t="s">
        <v>243</v>
      </c>
      <c r="DE17" s="51" t="s">
        <v>243</v>
      </c>
      <c r="DF17" s="51">
        <v>16</v>
      </c>
      <c r="DG17" s="51">
        <v>10</v>
      </c>
      <c r="DH17" s="51" t="s">
        <v>244</v>
      </c>
      <c r="DI17" s="51">
        <v>3</v>
      </c>
      <c r="DJ17" s="51">
        <v>0</v>
      </c>
      <c r="DK17" s="121">
        <f t="shared" si="5"/>
        <v>160</v>
      </c>
      <c r="DL17" s="51">
        <v>2</v>
      </c>
      <c r="DM17" s="51"/>
      <c r="DN17" s="51"/>
      <c r="DO17" s="123"/>
      <c r="DP17" s="51"/>
      <c r="DQ17" s="51"/>
      <c r="DR17" s="122"/>
      <c r="DS17" s="122"/>
      <c r="DT17" s="122"/>
      <c r="DU17" s="122"/>
      <c r="DV17" s="122"/>
      <c r="DW17" s="122"/>
      <c r="DX17" s="136" t="s">
        <v>243</v>
      </c>
      <c r="DY17" s="51" t="s">
        <v>243</v>
      </c>
      <c r="DZ17" s="51">
        <v>15</v>
      </c>
      <c r="EA17" s="51">
        <v>12</v>
      </c>
      <c r="EB17" s="51" t="s">
        <v>244</v>
      </c>
      <c r="EC17" s="51">
        <v>0</v>
      </c>
      <c r="ED17" s="51">
        <v>1</v>
      </c>
      <c r="EE17" s="121">
        <f t="shared" si="6"/>
        <v>125</v>
      </c>
      <c r="EF17" s="51">
        <v>5</v>
      </c>
      <c r="EG17" s="51"/>
      <c r="EH17" s="51"/>
      <c r="EI17" s="123"/>
      <c r="EJ17" s="51"/>
      <c r="EK17" s="51"/>
      <c r="EL17" s="122"/>
      <c r="EM17" s="122"/>
      <c r="EN17" s="122"/>
      <c r="EO17" s="122"/>
      <c r="EP17" s="122"/>
      <c r="EQ17" s="122"/>
      <c r="ER17" s="136" t="s">
        <v>243</v>
      </c>
      <c r="ES17" s="51" t="s">
        <v>243</v>
      </c>
      <c r="ET17" s="51">
        <v>27</v>
      </c>
      <c r="EU17" s="51">
        <v>17</v>
      </c>
      <c r="EV17" s="51" t="s">
        <v>244</v>
      </c>
      <c r="EW17" s="51">
        <v>6</v>
      </c>
      <c r="EX17" s="51">
        <v>0</v>
      </c>
      <c r="EY17" s="121">
        <f t="shared" si="7"/>
        <v>158.8235294117647</v>
      </c>
      <c r="EZ17" s="51">
        <v>6</v>
      </c>
      <c r="FA17" s="51" t="s">
        <v>243</v>
      </c>
      <c r="FB17" s="51">
        <v>3</v>
      </c>
      <c r="FC17" s="123">
        <v>0</v>
      </c>
      <c r="FD17" s="51">
        <v>30</v>
      </c>
      <c r="FE17" s="51">
        <v>0</v>
      </c>
      <c r="FF17" s="122">
        <v>8</v>
      </c>
      <c r="FG17" s="122">
        <v>1</v>
      </c>
      <c r="FH17" s="122">
        <v>3</v>
      </c>
      <c r="FI17" s="122">
        <v>2</v>
      </c>
      <c r="FJ17" s="122">
        <v>0</v>
      </c>
      <c r="FK17" s="122">
        <f t="shared" si="8"/>
        <v>10</v>
      </c>
      <c r="FL17" s="136" t="s">
        <v>244</v>
      </c>
      <c r="FM17" s="51"/>
      <c r="FN17" s="51"/>
      <c r="FO17" s="51"/>
      <c r="FP17" s="51"/>
      <c r="FQ17" s="51"/>
      <c r="FR17" s="51"/>
      <c r="FS17" s="121" t="e">
        <f t="shared" si="9"/>
        <v>#DIV/0!</v>
      </c>
      <c r="FT17" s="51"/>
      <c r="FU17" s="51"/>
      <c r="FV17" s="51"/>
      <c r="FW17" s="123"/>
      <c r="FX17" s="51"/>
      <c r="FY17" s="51"/>
      <c r="FZ17" s="122"/>
      <c r="GA17" s="122"/>
      <c r="GB17" s="122"/>
      <c r="GC17" s="122"/>
      <c r="GD17" s="122"/>
      <c r="GE17" s="122"/>
      <c r="GF17" s="136" t="s">
        <v>243</v>
      </c>
      <c r="GG17" s="51" t="s">
        <v>243</v>
      </c>
      <c r="GH17" s="51">
        <v>0</v>
      </c>
      <c r="GI17" s="51">
        <v>2</v>
      </c>
      <c r="GJ17" s="51" t="s">
        <v>244</v>
      </c>
      <c r="GK17" s="51">
        <v>0</v>
      </c>
      <c r="GL17" s="51">
        <v>0</v>
      </c>
      <c r="GM17" s="121">
        <f t="shared" si="10"/>
        <v>0</v>
      </c>
      <c r="GN17" s="51">
        <v>1</v>
      </c>
      <c r="GO17" s="51" t="s">
        <v>243</v>
      </c>
      <c r="GP17" s="51">
        <v>4</v>
      </c>
      <c r="GQ17" s="123">
        <v>0</v>
      </c>
      <c r="GR17" s="51">
        <v>29</v>
      </c>
      <c r="GS17" s="51">
        <v>2</v>
      </c>
      <c r="GT17" s="122">
        <v>11</v>
      </c>
      <c r="GU17" s="122">
        <v>2</v>
      </c>
      <c r="GV17" s="122">
        <v>1</v>
      </c>
      <c r="GW17" s="122">
        <v>3</v>
      </c>
      <c r="GX17" s="122">
        <v>0</v>
      </c>
      <c r="GY17" s="122">
        <f t="shared" si="11"/>
        <v>7.25</v>
      </c>
      <c r="GZ17" s="136" t="s">
        <v>243</v>
      </c>
      <c r="HA17" s="24" t="s">
        <v>243</v>
      </c>
      <c r="HB17" s="51">
        <v>7</v>
      </c>
      <c r="HC17" s="51">
        <v>8</v>
      </c>
      <c r="HD17" s="51" t="s">
        <v>244</v>
      </c>
      <c r="HE17" s="51">
        <v>1</v>
      </c>
      <c r="HF17" s="51">
        <v>0</v>
      </c>
      <c r="HG17" s="121">
        <f t="shared" si="12"/>
        <v>87.5</v>
      </c>
      <c r="HH17" s="51">
        <v>4</v>
      </c>
      <c r="HI17" s="24" t="s">
        <v>243</v>
      </c>
      <c r="HJ17" s="51">
        <v>4</v>
      </c>
      <c r="HK17" s="123">
        <v>0</v>
      </c>
      <c r="HL17" s="51">
        <v>32</v>
      </c>
      <c r="HM17" s="51">
        <v>1</v>
      </c>
      <c r="HN17" s="122">
        <v>13</v>
      </c>
      <c r="HO17" s="122">
        <v>3</v>
      </c>
      <c r="HP17" s="122">
        <v>2</v>
      </c>
      <c r="HQ17" s="122">
        <v>2</v>
      </c>
      <c r="HR17" s="122">
        <v>0</v>
      </c>
      <c r="HS17" s="121">
        <f t="shared" si="13"/>
        <v>8</v>
      </c>
      <c r="HT17" s="136"/>
      <c r="HU17" s="51"/>
      <c r="HV17" s="51"/>
      <c r="HW17" s="51"/>
      <c r="HX17" s="51"/>
      <c r="HY17" s="51"/>
      <c r="HZ17" s="51"/>
      <c r="IA17" s="121"/>
      <c r="IB17" s="51"/>
      <c r="IC17" s="51"/>
      <c r="ID17" s="51"/>
      <c r="IE17" s="123"/>
      <c r="IF17" s="51"/>
      <c r="IG17" s="51"/>
      <c r="IH17" s="122"/>
      <c r="II17" s="122"/>
      <c r="IJ17" s="122"/>
      <c r="IK17" s="122"/>
      <c r="IL17" s="122"/>
      <c r="IM17" s="122">
        <f t="shared" si="14"/>
        <v>0</v>
      </c>
      <c r="IN17" s="136" t="s">
        <v>243</v>
      </c>
      <c r="IO17" s="51" t="s">
        <v>243</v>
      </c>
      <c r="IP17" s="51">
        <v>40</v>
      </c>
      <c r="IQ17" s="51">
        <v>16</v>
      </c>
      <c r="IR17" s="51" t="s">
        <v>244</v>
      </c>
      <c r="IS17" s="51">
        <v>4</v>
      </c>
      <c r="IT17" s="51">
        <v>3</v>
      </c>
      <c r="IU17" s="121">
        <f t="shared" si="41"/>
        <v>250</v>
      </c>
      <c r="IV17" s="51">
        <v>6</v>
      </c>
      <c r="IW17" s="51" t="s">
        <v>243</v>
      </c>
      <c r="IX17" s="122">
        <v>3</v>
      </c>
      <c r="IY17" s="123">
        <v>0</v>
      </c>
      <c r="IZ17" s="122">
        <v>31</v>
      </c>
      <c r="JA17" s="122">
        <v>1</v>
      </c>
      <c r="JB17" s="122">
        <v>8</v>
      </c>
      <c r="JC17" s="122">
        <v>2</v>
      </c>
      <c r="JD17" s="122">
        <v>2</v>
      </c>
      <c r="JE17" s="122">
        <v>4</v>
      </c>
      <c r="JF17" s="122">
        <v>0</v>
      </c>
      <c r="JG17" s="121">
        <f t="shared" si="15"/>
        <v>10.333333333333334</v>
      </c>
      <c r="JH17" s="136"/>
      <c r="JI17" s="24"/>
      <c r="JJ17" s="51"/>
      <c r="JK17" s="51"/>
      <c r="JL17" s="51"/>
      <c r="JM17" s="51"/>
      <c r="JN17" s="51"/>
      <c r="JO17" s="121" t="e">
        <f t="shared" ref="JO17:JO22" si="71">(JJ17/JK17)*100</f>
        <v>#DIV/0!</v>
      </c>
      <c r="JP17" s="51"/>
      <c r="JQ17" s="51"/>
      <c r="JR17" s="51"/>
      <c r="JS17" s="123"/>
      <c r="JT17" s="122"/>
      <c r="JU17" s="122"/>
      <c r="JV17" s="122"/>
      <c r="JW17" s="122"/>
      <c r="JX17" s="122"/>
      <c r="JY17" s="122"/>
      <c r="JZ17" s="122"/>
      <c r="KA17" s="121">
        <f t="shared" si="16"/>
        <v>0</v>
      </c>
      <c r="KB17" s="136"/>
      <c r="KC17" s="51"/>
      <c r="KD17" s="51"/>
      <c r="KE17" s="51"/>
      <c r="KF17" s="51"/>
      <c r="KG17" s="51"/>
      <c r="KH17" s="51"/>
      <c r="KI17" s="51"/>
      <c r="KJ17" s="51"/>
      <c r="KK17" s="123"/>
      <c r="KL17" s="51"/>
      <c r="KM17" s="51"/>
      <c r="KN17" s="122"/>
      <c r="KO17" s="122"/>
      <c r="KP17" s="122"/>
      <c r="KQ17" s="122"/>
      <c r="KR17" s="122"/>
      <c r="KS17" s="122">
        <f t="shared" si="17"/>
        <v>0</v>
      </c>
      <c r="KT17" s="136" t="s">
        <v>243</v>
      </c>
      <c r="KU17" s="51" t="s">
        <v>243</v>
      </c>
      <c r="KV17" s="51">
        <v>1</v>
      </c>
      <c r="KW17" s="51">
        <v>1</v>
      </c>
      <c r="KX17" s="51" t="s">
        <v>243</v>
      </c>
      <c r="KY17" s="51">
        <v>0</v>
      </c>
      <c r="KZ17" s="51">
        <v>0</v>
      </c>
      <c r="LA17" s="121">
        <f t="shared" si="18"/>
        <v>100</v>
      </c>
      <c r="LB17" s="51">
        <v>1</v>
      </c>
      <c r="LC17" s="51" t="s">
        <v>243</v>
      </c>
      <c r="LD17" s="51">
        <v>2</v>
      </c>
      <c r="LE17" s="51">
        <v>0</v>
      </c>
      <c r="LF17" s="51">
        <v>23</v>
      </c>
      <c r="LG17" s="51">
        <v>1</v>
      </c>
      <c r="LH17" s="122">
        <v>3</v>
      </c>
      <c r="LI17" s="122">
        <v>1</v>
      </c>
      <c r="LJ17" s="122">
        <v>1</v>
      </c>
      <c r="LK17" s="122">
        <v>1</v>
      </c>
      <c r="LL17" s="122">
        <v>0</v>
      </c>
      <c r="LM17" s="121">
        <f t="shared" si="19"/>
        <v>11.5</v>
      </c>
      <c r="LN17" s="136"/>
      <c r="LO17" s="24"/>
      <c r="LU17" s="121">
        <f t="shared" si="20"/>
        <v>0</v>
      </c>
      <c r="LV17" s="51"/>
      <c r="LW17" s="51"/>
      <c r="LX17" s="51"/>
      <c r="LY17" s="51"/>
      <c r="LZ17" s="46"/>
      <c r="MA17" s="51"/>
      <c r="MB17" s="122"/>
      <c r="MC17" s="122"/>
      <c r="MD17" s="122"/>
      <c r="ME17" s="122"/>
      <c r="MF17" s="122"/>
      <c r="MG17" s="121">
        <f t="shared" si="21"/>
        <v>0</v>
      </c>
      <c r="MH17" s="136"/>
      <c r="MI17" s="24"/>
      <c r="MJ17" s="51"/>
      <c r="MK17" s="51"/>
      <c r="ML17" s="51"/>
      <c r="MM17" s="51"/>
      <c r="MN17" s="51"/>
      <c r="MO17" s="121">
        <f t="shared" si="22"/>
        <v>0</v>
      </c>
      <c r="MP17" s="51"/>
      <c r="MR17" s="51"/>
      <c r="MS17" s="51"/>
      <c r="MT17" s="46"/>
      <c r="MV17" s="122"/>
      <c r="MW17" s="122"/>
      <c r="MX17" s="122"/>
      <c r="MY17" s="122"/>
      <c r="MZ17" s="122"/>
      <c r="NA17" s="122"/>
      <c r="NB17" s="136"/>
      <c r="NC17" s="24"/>
      <c r="ND17" s="51"/>
      <c r="NE17" s="51"/>
      <c r="NF17" s="51"/>
      <c r="NG17" s="51"/>
      <c r="NH17" s="51"/>
      <c r="NI17" s="121">
        <f>IFERROR((ND17/NE17)*100,0)</f>
        <v>0</v>
      </c>
      <c r="NJ17" s="51"/>
      <c r="NL17" s="51"/>
      <c r="NM17" s="51"/>
      <c r="NN17" s="46"/>
      <c r="NP17" s="122"/>
      <c r="NQ17" s="122"/>
      <c r="NR17" s="122"/>
      <c r="NS17" s="122"/>
      <c r="NT17" s="122"/>
      <c r="NU17" s="122"/>
      <c r="NV17" s="136"/>
      <c r="NW17" s="24"/>
      <c r="NX17" s="51"/>
      <c r="NY17" s="51"/>
      <c r="NZ17" s="51"/>
      <c r="OA17" s="51"/>
      <c r="OB17" s="51"/>
      <c r="OC17" s="121"/>
      <c r="OD17" s="51"/>
      <c r="OF17" s="51"/>
      <c r="OG17" s="51"/>
      <c r="OH17" s="46"/>
      <c r="OI17" s="51"/>
      <c r="OJ17" s="122"/>
      <c r="OK17" s="122"/>
      <c r="OL17" s="122"/>
      <c r="OM17" s="122"/>
      <c r="ON17" s="122"/>
      <c r="OO17" s="122"/>
      <c r="OP17" s="136"/>
      <c r="OQ17" s="24"/>
      <c r="OR17" s="51"/>
      <c r="OS17" s="51"/>
      <c r="OT17" s="51"/>
      <c r="OU17" s="51"/>
      <c r="OV17" s="51"/>
      <c r="OW17" s="121"/>
      <c r="OX17" s="51"/>
      <c r="OZ17" s="51"/>
      <c r="PA17" s="51"/>
      <c r="PB17" s="46"/>
      <c r="PC17" s="51"/>
      <c r="PD17" s="122"/>
      <c r="PE17" s="122"/>
      <c r="PF17" s="122"/>
      <c r="PG17" s="122"/>
      <c r="PH17" s="122"/>
      <c r="PI17" s="121"/>
      <c r="PJ17" s="136"/>
      <c r="PK17" s="24"/>
      <c r="PL17" s="51"/>
      <c r="PM17" s="51"/>
      <c r="PN17" s="51"/>
      <c r="PO17" s="51"/>
      <c r="PP17" s="51"/>
      <c r="PQ17" s="121"/>
      <c r="PR17" s="51"/>
      <c r="PT17" s="51"/>
      <c r="PU17" s="51"/>
      <c r="PV17" s="46"/>
      <c r="PW17" s="51"/>
      <c r="PX17" s="122"/>
      <c r="PY17" s="122"/>
      <c r="PZ17" s="122"/>
      <c r="QA17" s="122"/>
      <c r="QB17" s="122"/>
      <c r="QC17" s="121"/>
      <c r="QD17" s="138"/>
      <c r="QE17" s="24"/>
      <c r="QF17" s="51"/>
      <c r="QG17" s="51"/>
      <c r="QH17" s="51"/>
      <c r="QI17" s="51"/>
      <c r="QJ17" s="51"/>
      <c r="QK17" s="121">
        <f t="shared" si="23"/>
        <v>0</v>
      </c>
      <c r="QL17" s="51"/>
      <c r="QN17" s="51"/>
      <c r="QO17" s="51"/>
      <c r="QP17" s="46"/>
      <c r="QQ17" s="51"/>
      <c r="QR17" s="122"/>
      <c r="QS17" s="122"/>
      <c r="QT17" s="122"/>
      <c r="QU17" s="122"/>
      <c r="QV17" s="122"/>
      <c r="QW17" s="121">
        <f t="shared" si="47"/>
        <v>0</v>
      </c>
      <c r="QX17" s="138"/>
      <c r="QY17" s="24"/>
      <c r="QZ17" s="51"/>
      <c r="RA17" s="51"/>
      <c r="RB17" s="51"/>
      <c r="RC17" s="51"/>
      <c r="RD17" s="51"/>
      <c r="RE17" s="121">
        <f t="shared" si="48"/>
        <v>0</v>
      </c>
      <c r="RF17" s="51"/>
      <c r="RH17" s="51"/>
      <c r="RI17" s="51"/>
      <c r="RJ17" s="46"/>
      <c r="RK17" s="51"/>
      <c r="RL17" s="122"/>
      <c r="RM17" s="122"/>
      <c r="RN17" s="122"/>
      <c r="RO17" s="122"/>
      <c r="RP17" s="122"/>
      <c r="RQ17" s="121">
        <f t="shared" si="49"/>
        <v>0</v>
      </c>
      <c r="RR17" s="136"/>
      <c r="RS17" s="24"/>
      <c r="RT17" s="51"/>
      <c r="RU17" s="51"/>
      <c r="RV17" s="51"/>
      <c r="RW17" s="51"/>
      <c r="RX17" s="51"/>
      <c r="RY17" s="121">
        <f t="shared" si="24"/>
        <v>0</v>
      </c>
      <c r="RZ17" s="51"/>
      <c r="SB17" s="51"/>
      <c r="SC17" s="51"/>
      <c r="SD17" s="46"/>
      <c r="SE17" s="51"/>
      <c r="SF17" s="122"/>
      <c r="SG17" s="122"/>
      <c r="SH17" s="122"/>
      <c r="SI17" s="122"/>
      <c r="SJ17" s="122"/>
      <c r="SK17" s="121">
        <f t="shared" si="50"/>
        <v>0</v>
      </c>
      <c r="SL17" s="136"/>
      <c r="SM17" s="24"/>
      <c r="SN17" s="51"/>
      <c r="SO17" s="51"/>
      <c r="SP17" s="51"/>
      <c r="SQ17" s="51"/>
      <c r="SR17" s="51"/>
      <c r="SS17" s="121">
        <f t="shared" si="51"/>
        <v>0</v>
      </c>
      <c r="ST17" s="51"/>
      <c r="SV17" s="51"/>
      <c r="SW17" s="51"/>
      <c r="SX17" s="46"/>
      <c r="SY17" s="51"/>
      <c r="SZ17" s="122"/>
      <c r="TA17" s="122"/>
      <c r="TB17" s="122"/>
      <c r="TC17" s="122"/>
      <c r="TD17" s="122"/>
      <c r="TE17" s="121">
        <f t="shared" si="52"/>
        <v>0</v>
      </c>
      <c r="TF17" s="136"/>
      <c r="TG17" s="24"/>
      <c r="TH17" s="51"/>
      <c r="TI17" s="51"/>
      <c r="TJ17" s="51"/>
      <c r="TK17" s="51"/>
      <c r="TL17" s="51"/>
      <c r="TM17" s="121">
        <f t="shared" si="53"/>
        <v>0</v>
      </c>
      <c r="TN17" s="51"/>
      <c r="TP17" s="51"/>
      <c r="TQ17" s="51"/>
      <c r="TR17" s="46"/>
      <c r="TS17" s="51"/>
      <c r="TT17" s="122"/>
      <c r="TU17" s="122"/>
      <c r="TV17" s="122"/>
      <c r="TW17" s="122"/>
      <c r="TX17" s="122"/>
      <c r="TY17" s="121">
        <f t="shared" si="54"/>
        <v>0</v>
      </c>
      <c r="TZ17" s="136"/>
      <c r="UA17" s="24"/>
      <c r="UB17" s="51"/>
      <c r="UC17" s="51"/>
      <c r="UD17" s="51"/>
      <c r="UE17" s="51"/>
      <c r="UF17" s="51"/>
      <c r="UG17" s="121">
        <f t="shared" si="55"/>
        <v>0</v>
      </c>
      <c r="UH17" s="51"/>
      <c r="UJ17" s="51"/>
      <c r="UK17" s="51"/>
      <c r="UL17" s="46"/>
      <c r="UM17" s="51"/>
      <c r="UN17" s="122"/>
      <c r="UO17" s="122"/>
      <c r="UP17" s="122"/>
      <c r="UQ17" s="122"/>
      <c r="UR17" s="122"/>
      <c r="US17" s="121">
        <f t="shared" si="56"/>
        <v>0</v>
      </c>
      <c r="UT17" s="136"/>
      <c r="UU17" s="24"/>
      <c r="UV17" s="51"/>
      <c r="UW17" s="51"/>
      <c r="UX17" s="51"/>
      <c r="UY17" s="51"/>
      <c r="UZ17" s="51"/>
      <c r="VA17" s="121">
        <f t="shared" si="25"/>
        <v>0</v>
      </c>
      <c r="VB17" s="51"/>
      <c r="VD17" s="51"/>
      <c r="VE17" s="51"/>
      <c r="VF17" s="46"/>
      <c r="VG17" s="51"/>
      <c r="VH17" s="122"/>
      <c r="VI17" s="122"/>
      <c r="VJ17" s="122"/>
      <c r="VK17" s="122"/>
      <c r="VL17" s="122"/>
      <c r="VM17" s="121">
        <f t="shared" si="26"/>
        <v>0</v>
      </c>
      <c r="VN17" s="136"/>
      <c r="VO17" s="24"/>
      <c r="VP17" s="51"/>
      <c r="VQ17" s="51"/>
      <c r="VR17" s="51"/>
      <c r="VS17" s="51"/>
      <c r="VT17" s="51"/>
      <c r="VU17" s="121">
        <f t="shared" si="57"/>
        <v>0</v>
      </c>
      <c r="VV17" s="51"/>
      <c r="VX17" s="51"/>
      <c r="VY17" s="51"/>
      <c r="VZ17" s="46"/>
      <c r="WA17" s="51"/>
      <c r="WB17" s="122"/>
      <c r="WC17" s="122"/>
      <c r="WD17" s="122"/>
      <c r="WE17" s="122"/>
      <c r="WF17" s="122"/>
      <c r="WG17" s="121">
        <f t="shared" si="58"/>
        <v>0</v>
      </c>
      <c r="WH17" s="136"/>
      <c r="WI17" s="24"/>
      <c r="WJ17" s="51"/>
      <c r="WK17" s="51"/>
      <c r="WL17" s="51"/>
      <c r="WM17" s="51"/>
      <c r="WN17" s="51"/>
      <c r="WO17" s="121">
        <f t="shared" si="27"/>
        <v>0</v>
      </c>
      <c r="WP17" s="51"/>
      <c r="WR17" s="51"/>
      <c r="WS17" s="51"/>
      <c r="WT17" s="46"/>
      <c r="WU17" s="51"/>
      <c r="WV17" s="122"/>
      <c r="WW17" s="122"/>
      <c r="WX17" s="122"/>
      <c r="WY17" s="122"/>
      <c r="WZ17" s="122"/>
      <c r="XA17" s="121">
        <f t="shared" si="59"/>
        <v>0</v>
      </c>
      <c r="XB17" s="136"/>
      <c r="XC17" s="24"/>
      <c r="XD17" s="51"/>
      <c r="XE17" s="51"/>
      <c r="XF17" s="51"/>
      <c r="XG17" s="51"/>
      <c r="XH17" s="51"/>
      <c r="XI17" s="121">
        <f t="shared" si="28"/>
        <v>0</v>
      </c>
      <c r="XJ17" s="51"/>
      <c r="XK17" s="91"/>
      <c r="XL17" s="51"/>
      <c r="XM17" s="51"/>
      <c r="XN17" s="46"/>
      <c r="XO17" s="51"/>
      <c r="XP17" s="122"/>
      <c r="XQ17" s="122"/>
      <c r="XR17" s="122"/>
      <c r="XS17" s="122"/>
      <c r="XT17" s="122"/>
      <c r="XU17" s="121">
        <f t="shared" si="29"/>
        <v>0</v>
      </c>
      <c r="XV17" s="136"/>
      <c r="XW17" s="24"/>
      <c r="XX17" s="51"/>
      <c r="XY17" s="51"/>
      <c r="XZ17" s="51"/>
      <c r="YA17" s="51"/>
      <c r="YB17" s="51"/>
      <c r="YC17" s="121">
        <f t="shared" si="60"/>
        <v>0</v>
      </c>
      <c r="YD17" s="51"/>
      <c r="YF17" s="51"/>
      <c r="YG17" s="51"/>
      <c r="YH17" s="46"/>
      <c r="YI17" s="51"/>
      <c r="YJ17" s="122"/>
      <c r="YK17" s="122"/>
      <c r="YL17" s="122"/>
      <c r="YM17" s="122"/>
      <c r="YN17" s="122"/>
      <c r="YO17" s="121">
        <f t="shared" si="61"/>
        <v>0</v>
      </c>
      <c r="YP17" s="136"/>
      <c r="YQ17" s="24"/>
      <c r="YR17" s="51"/>
      <c r="YS17" s="51"/>
      <c r="YT17" s="51"/>
      <c r="YU17" s="51"/>
      <c r="YV17" s="51"/>
      <c r="YW17" s="121">
        <f t="shared" si="62"/>
        <v>0</v>
      </c>
      <c r="YX17" s="51"/>
      <c r="YZ17" s="51"/>
      <c r="ZA17" s="51"/>
      <c r="ZB17" s="46"/>
      <c r="ZC17" s="51"/>
      <c r="ZD17" s="122"/>
      <c r="ZE17" s="122"/>
      <c r="ZF17" s="122"/>
      <c r="ZG17" s="122"/>
      <c r="ZH17" s="122"/>
      <c r="ZI17" s="121">
        <f t="shared" si="63"/>
        <v>0</v>
      </c>
      <c r="ZJ17" s="136"/>
      <c r="ZK17" s="24"/>
      <c r="ZL17" s="51"/>
      <c r="ZM17" s="51"/>
      <c r="ZN17" s="51"/>
      <c r="ZO17" s="51"/>
      <c r="ZP17" s="51"/>
      <c r="ZQ17" s="121">
        <f t="shared" si="64"/>
        <v>0</v>
      </c>
      <c r="ZR17" s="51"/>
      <c r="ZT17" s="51"/>
      <c r="ZU17" s="51"/>
      <c r="ZV17" s="46"/>
      <c r="ZW17" s="51"/>
      <c r="ZX17" s="122"/>
      <c r="ZY17" s="122"/>
      <c r="ZZ17" s="122"/>
      <c r="AAA17" s="122"/>
      <c r="AAB17" s="122"/>
      <c r="AAC17" s="121">
        <f t="shared" si="65"/>
        <v>0</v>
      </c>
      <c r="AAD17" s="136" t="s">
        <v>243</v>
      </c>
      <c r="AAE17" s="24"/>
      <c r="AAF17" s="51"/>
      <c r="AAG17" s="51"/>
      <c r="AAH17" s="51"/>
      <c r="AAI17" s="51"/>
      <c r="AAJ17" s="51"/>
      <c r="AAK17" s="121">
        <f t="shared" si="66"/>
        <v>0</v>
      </c>
      <c r="AAL17" s="51"/>
      <c r="AAM17" s="51" t="s">
        <v>243</v>
      </c>
      <c r="AAN17" s="51">
        <v>2</v>
      </c>
      <c r="AAO17" s="51">
        <v>0</v>
      </c>
      <c r="AAP17" s="46">
        <v>21</v>
      </c>
      <c r="AAQ17" s="51">
        <v>1</v>
      </c>
      <c r="AAR17" s="122">
        <v>4</v>
      </c>
      <c r="AAS17" s="122">
        <v>1</v>
      </c>
      <c r="AAT17" s="122">
        <v>1</v>
      </c>
      <c r="AAU17" s="122">
        <v>1</v>
      </c>
      <c r="AAV17" s="122">
        <v>1</v>
      </c>
      <c r="AAW17" s="121">
        <f t="shared" si="67"/>
        <v>10.5</v>
      </c>
      <c r="AAX17" s="136"/>
      <c r="AAY17" s="24"/>
      <c r="AAZ17" s="51"/>
      <c r="ABA17" s="51"/>
      <c r="ABB17" s="51"/>
      <c r="ABC17" s="51"/>
      <c r="ABD17" s="51"/>
      <c r="ABE17" s="121">
        <f t="shared" si="68"/>
        <v>0</v>
      </c>
      <c r="ABF17" s="51"/>
      <c r="ABG17" s="51"/>
      <c r="ABH17" s="51"/>
      <c r="ABI17" s="51"/>
      <c r="ABJ17" s="46"/>
      <c r="ABK17" s="51"/>
      <c r="ABL17" s="122"/>
      <c r="ABM17" s="122"/>
      <c r="ABN17" s="122"/>
      <c r="ABO17" s="122"/>
      <c r="ABP17" s="122"/>
      <c r="ABQ17" s="121">
        <f t="shared" si="69"/>
        <v>0</v>
      </c>
      <c r="ABS17">
        <f t="shared" si="70"/>
        <v>139</v>
      </c>
      <c r="ABT17">
        <f t="shared" si="30"/>
        <v>8</v>
      </c>
      <c r="ABU17">
        <f t="shared" si="31"/>
        <v>147</v>
      </c>
      <c r="ABV17">
        <f t="shared" si="32"/>
        <v>0</v>
      </c>
      <c r="ABW17">
        <v>147</v>
      </c>
      <c r="ABX17">
        <v>10</v>
      </c>
      <c r="ABY17">
        <f>17+2/6</f>
        <v>17.333333333333332</v>
      </c>
      <c r="ABZ17" s="119">
        <f t="shared" ref="ABZ17:ABZ22" si="72">ABW17/ABY17</f>
        <v>8.4807692307692317</v>
      </c>
      <c r="ACA17">
        <v>8</v>
      </c>
      <c r="ACB17">
        <v>0</v>
      </c>
      <c r="ACC17">
        <v>0</v>
      </c>
      <c r="ACD17">
        <v>0</v>
      </c>
      <c r="ACE17">
        <f t="shared" ref="ACE17:ACE22" si="73">SUM(ACA17:ACD17)</f>
        <v>8</v>
      </c>
      <c r="ACG17">
        <v>211</v>
      </c>
      <c r="ACH17">
        <v>6</v>
      </c>
      <c r="ACI17">
        <v>20</v>
      </c>
      <c r="ACJ17" s="119">
        <f t="shared" ref="ACJ17:ACJ22" si="74">ACG17/ACI17</f>
        <v>10.55</v>
      </c>
      <c r="ACK17">
        <v>17</v>
      </c>
      <c r="ACL17">
        <v>1</v>
      </c>
      <c r="ACM17">
        <v>8</v>
      </c>
      <c r="ACN17">
        <v>0</v>
      </c>
      <c r="ACO17">
        <f t="shared" ref="ACO17:ACO22" si="75">SUM(ACK17:ACN17)</f>
        <v>26</v>
      </c>
      <c r="ACQ17" s="130" t="s">
        <v>259</v>
      </c>
      <c r="ACR17">
        <v>64</v>
      </c>
      <c r="ACS17">
        <v>0</v>
      </c>
    </row>
    <row r="18" spans="1:773" ht="12.75" x14ac:dyDescent="0.2">
      <c r="A18" s="49">
        <v>39</v>
      </c>
      <c r="B18" s="116">
        <v>44339</v>
      </c>
      <c r="C18" s="116" t="str">
        <f t="shared" si="0"/>
        <v>Sunday</v>
      </c>
      <c r="D18" s="49" t="s">
        <v>240</v>
      </c>
      <c r="E18" s="11" t="s">
        <v>260</v>
      </c>
      <c r="F18" s="24" t="s">
        <v>155</v>
      </c>
      <c r="G18" s="24" t="s">
        <v>261</v>
      </c>
      <c r="H18" s="136" t="s">
        <v>243</v>
      </c>
      <c r="I18" s="24" t="s">
        <v>243</v>
      </c>
      <c r="J18" s="51">
        <v>9</v>
      </c>
      <c r="K18" s="51">
        <v>6</v>
      </c>
      <c r="L18" s="51" t="s">
        <v>244</v>
      </c>
      <c r="M18" s="51">
        <v>2</v>
      </c>
      <c r="N18" s="51">
        <v>0</v>
      </c>
      <c r="O18" s="121">
        <f t="shared" si="1"/>
        <v>150</v>
      </c>
      <c r="P18" s="51">
        <v>6</v>
      </c>
      <c r="Q18" s="51"/>
      <c r="R18" s="51"/>
      <c r="S18" s="123"/>
      <c r="T18" s="124"/>
      <c r="U18" s="51"/>
      <c r="V18" s="122"/>
      <c r="W18" s="122"/>
      <c r="X18" s="122"/>
      <c r="Y18" s="122"/>
      <c r="Z18" s="122"/>
      <c r="AA18" s="122"/>
      <c r="AB18" s="136" t="s">
        <v>243</v>
      </c>
      <c r="AC18" s="51" t="s">
        <v>243</v>
      </c>
      <c r="AD18" s="51">
        <v>35</v>
      </c>
      <c r="AE18" s="51">
        <v>33</v>
      </c>
      <c r="AF18" s="51" t="s">
        <v>244</v>
      </c>
      <c r="AG18" s="51">
        <v>3</v>
      </c>
      <c r="AH18" s="51">
        <v>1</v>
      </c>
      <c r="AI18" s="121">
        <f t="shared" si="2"/>
        <v>106.06060606060606</v>
      </c>
      <c r="AJ18" s="51">
        <v>37</v>
      </c>
      <c r="AK18" s="51" t="s">
        <v>243</v>
      </c>
      <c r="AL18" s="51">
        <v>3</v>
      </c>
      <c r="AM18" s="123">
        <v>0</v>
      </c>
      <c r="AN18" s="51">
        <v>27</v>
      </c>
      <c r="AO18" s="51">
        <v>1</v>
      </c>
      <c r="AP18" s="122">
        <v>7</v>
      </c>
      <c r="AQ18" s="122">
        <v>5</v>
      </c>
      <c r="AR18" s="122">
        <v>0</v>
      </c>
      <c r="AS18" s="122">
        <v>0</v>
      </c>
      <c r="AT18" s="122">
        <v>0</v>
      </c>
      <c r="AU18" s="121">
        <f t="shared" si="3"/>
        <v>9</v>
      </c>
      <c r="AV18" s="136" t="s">
        <v>244</v>
      </c>
      <c r="AW18" s="24" t="s">
        <v>244</v>
      </c>
      <c r="AX18" s="24"/>
      <c r="AY18" s="24"/>
      <c r="AZ18" s="24"/>
      <c r="BA18" s="24"/>
      <c r="BB18" s="24"/>
      <c r="BC18" s="121">
        <f t="shared" si="4"/>
        <v>0</v>
      </c>
      <c r="BD18" s="24"/>
      <c r="BE18" s="24"/>
      <c r="BF18" s="24"/>
      <c r="BG18" s="150"/>
      <c r="BH18" s="24"/>
      <c r="BI18" s="24"/>
      <c r="BJ18" s="151"/>
      <c r="BK18" s="151"/>
      <c r="BL18" s="151"/>
      <c r="BM18" s="151"/>
      <c r="BN18" s="151"/>
      <c r="BO18" s="151"/>
      <c r="BP18" s="136"/>
      <c r="BQ18" s="51"/>
      <c r="BR18" s="51"/>
      <c r="BS18" s="51"/>
      <c r="BT18" s="51"/>
      <c r="BU18" s="51"/>
      <c r="BV18" s="51"/>
      <c r="BW18" s="121"/>
      <c r="BX18" s="51"/>
      <c r="BY18" s="51"/>
      <c r="BZ18" s="51"/>
      <c r="CA18" s="123"/>
      <c r="CB18" s="51"/>
      <c r="CC18" s="51"/>
      <c r="CD18" s="122"/>
      <c r="CE18" s="122"/>
      <c r="CF18" s="122"/>
      <c r="CG18" s="122"/>
      <c r="CH18" s="122"/>
      <c r="CI18" s="122"/>
      <c r="CJ18" s="136" t="s">
        <v>243</v>
      </c>
      <c r="CK18" s="51" t="s">
        <v>243</v>
      </c>
      <c r="CL18" s="51">
        <v>25</v>
      </c>
      <c r="CM18" s="51">
        <v>26</v>
      </c>
      <c r="CN18" s="51" t="s">
        <v>244</v>
      </c>
      <c r="CO18" s="51">
        <v>3</v>
      </c>
      <c r="CP18" s="51">
        <v>0</v>
      </c>
      <c r="CQ18" s="121">
        <f t="shared" si="36"/>
        <v>96.15384615384616</v>
      </c>
      <c r="CR18" s="51">
        <v>34</v>
      </c>
      <c r="CS18" s="51"/>
      <c r="CT18" s="51"/>
      <c r="CU18" s="123"/>
      <c r="CV18" s="51"/>
      <c r="CW18" s="51"/>
      <c r="CX18" s="122"/>
      <c r="CY18" s="122"/>
      <c r="CZ18" s="122"/>
      <c r="DA18" s="122"/>
      <c r="DB18" s="122"/>
      <c r="DC18" s="122"/>
      <c r="DD18" s="136" t="s">
        <v>243</v>
      </c>
      <c r="DE18" s="51" t="s">
        <v>243</v>
      </c>
      <c r="DF18" s="51">
        <v>5</v>
      </c>
      <c r="DG18" s="51">
        <v>10</v>
      </c>
      <c r="DH18" s="51" t="s">
        <v>244</v>
      </c>
      <c r="DI18" s="51">
        <v>0</v>
      </c>
      <c r="DJ18" s="51">
        <v>0</v>
      </c>
      <c r="DK18" s="121">
        <f t="shared" si="5"/>
        <v>50</v>
      </c>
      <c r="DL18" s="51">
        <v>13</v>
      </c>
      <c r="DM18" s="51"/>
      <c r="DN18" s="51"/>
      <c r="DO18" s="123"/>
      <c r="DP18" s="51"/>
      <c r="DQ18" s="51"/>
      <c r="DR18" s="122"/>
      <c r="DS18" s="122"/>
      <c r="DT18" s="122"/>
      <c r="DU18" s="122"/>
      <c r="DV18" s="122"/>
      <c r="DW18" s="122"/>
      <c r="DX18" s="136" t="s">
        <v>243</v>
      </c>
      <c r="DY18" s="51" t="s">
        <v>243</v>
      </c>
      <c r="DZ18" s="51">
        <v>0</v>
      </c>
      <c r="EA18" s="51">
        <v>2</v>
      </c>
      <c r="EB18" s="51" t="s">
        <v>244</v>
      </c>
      <c r="EC18" s="51">
        <v>0</v>
      </c>
      <c r="ED18" s="51">
        <v>0</v>
      </c>
      <c r="EE18" s="121">
        <f t="shared" si="6"/>
        <v>0</v>
      </c>
      <c r="EF18" s="51">
        <v>1</v>
      </c>
      <c r="EG18" s="51" t="s">
        <v>243</v>
      </c>
      <c r="EH18" s="51">
        <v>1</v>
      </c>
      <c r="EI18" s="123">
        <v>0</v>
      </c>
      <c r="EJ18" s="51">
        <v>2</v>
      </c>
      <c r="EK18" s="51">
        <v>0</v>
      </c>
      <c r="EL18" s="122">
        <v>4</v>
      </c>
      <c r="EM18" s="122">
        <v>0</v>
      </c>
      <c r="EN18" s="122">
        <v>0</v>
      </c>
      <c r="EO18" s="122">
        <v>0</v>
      </c>
      <c r="EP18" s="122">
        <v>0</v>
      </c>
      <c r="EQ18" s="122">
        <f>IFERROR(EJ18/EH18,0)</f>
        <v>2</v>
      </c>
      <c r="ER18" s="136" t="s">
        <v>243</v>
      </c>
      <c r="ES18" s="51" t="s">
        <v>243</v>
      </c>
      <c r="ET18" s="51">
        <v>9</v>
      </c>
      <c r="EU18" s="51">
        <v>8</v>
      </c>
      <c r="EV18" s="51" t="s">
        <v>244</v>
      </c>
      <c r="EW18" s="51">
        <v>0</v>
      </c>
      <c r="EX18" s="51">
        <v>0</v>
      </c>
      <c r="EY18" s="121">
        <f t="shared" si="7"/>
        <v>112.5</v>
      </c>
      <c r="EZ18" s="51">
        <v>12</v>
      </c>
      <c r="FA18" s="51"/>
      <c r="FB18" s="51"/>
      <c r="FC18" s="123"/>
      <c r="FD18" s="51"/>
      <c r="FE18" s="51"/>
      <c r="FF18" s="122"/>
      <c r="FG18" s="122"/>
      <c r="FH18" s="122"/>
      <c r="FI18" s="122"/>
      <c r="FJ18" s="122"/>
      <c r="FK18" s="122">
        <f t="shared" si="8"/>
        <v>0</v>
      </c>
      <c r="FL18" s="136" t="s">
        <v>243</v>
      </c>
      <c r="FM18" s="51" t="s">
        <v>243</v>
      </c>
      <c r="FN18" s="51">
        <v>13</v>
      </c>
      <c r="FO18" s="51">
        <v>8</v>
      </c>
      <c r="FP18" s="51" t="s">
        <v>244</v>
      </c>
      <c r="FQ18" s="51">
        <v>0</v>
      </c>
      <c r="FR18" s="51">
        <v>1</v>
      </c>
      <c r="FS18" s="121">
        <f t="shared" si="9"/>
        <v>162.5</v>
      </c>
      <c r="FT18" s="51">
        <v>14</v>
      </c>
      <c r="FU18" s="51"/>
      <c r="FV18" s="51"/>
      <c r="FW18" s="123"/>
      <c r="FX18" s="51"/>
      <c r="FY18" s="51"/>
      <c r="FZ18" s="122"/>
      <c r="GA18" s="122"/>
      <c r="GB18" s="122"/>
      <c r="GC18" s="122"/>
      <c r="GD18" s="122"/>
      <c r="GE18" s="122"/>
      <c r="GF18" s="136" t="s">
        <v>243</v>
      </c>
      <c r="GG18" s="51" t="s">
        <v>243</v>
      </c>
      <c r="GH18" s="51">
        <v>13</v>
      </c>
      <c r="GI18" s="51">
        <v>14</v>
      </c>
      <c r="GJ18" s="51" t="s">
        <v>244</v>
      </c>
      <c r="GK18" s="51">
        <v>0</v>
      </c>
      <c r="GL18" s="51">
        <v>0</v>
      </c>
      <c r="GM18" s="121">
        <f t="shared" si="10"/>
        <v>92.857142857142861</v>
      </c>
      <c r="GN18" s="51">
        <v>15</v>
      </c>
      <c r="GO18" s="51" t="s">
        <v>243</v>
      </c>
      <c r="GP18" s="51">
        <v>2</v>
      </c>
      <c r="GQ18" s="123">
        <v>0</v>
      </c>
      <c r="GR18" s="51">
        <v>28</v>
      </c>
      <c r="GS18" s="51">
        <v>0</v>
      </c>
      <c r="GT18" s="122">
        <v>2</v>
      </c>
      <c r="GU18" s="122">
        <v>4</v>
      </c>
      <c r="GV18" s="122">
        <v>1</v>
      </c>
      <c r="GW18" s="122">
        <v>0</v>
      </c>
      <c r="GX18" s="122">
        <v>0</v>
      </c>
      <c r="GY18" s="122">
        <f t="shared" si="11"/>
        <v>14</v>
      </c>
      <c r="GZ18" s="136" t="s">
        <v>243</v>
      </c>
      <c r="HA18" s="24" t="s">
        <v>243</v>
      </c>
      <c r="HB18" s="51">
        <v>4</v>
      </c>
      <c r="HC18" s="51">
        <v>8</v>
      </c>
      <c r="HD18" s="51" t="s">
        <v>244</v>
      </c>
      <c r="HE18" s="51">
        <v>0</v>
      </c>
      <c r="HF18" s="51">
        <v>0</v>
      </c>
      <c r="HG18" s="121">
        <f t="shared" si="12"/>
        <v>50</v>
      </c>
      <c r="HH18" s="51">
        <v>14</v>
      </c>
      <c r="HI18" s="51" t="s">
        <v>243</v>
      </c>
      <c r="HJ18" s="51">
        <v>4</v>
      </c>
      <c r="HK18" s="123">
        <v>0</v>
      </c>
      <c r="HL18" s="51">
        <v>30</v>
      </c>
      <c r="HM18" s="51">
        <v>0</v>
      </c>
      <c r="HN18" s="122">
        <v>12</v>
      </c>
      <c r="HO18" s="122">
        <v>4</v>
      </c>
      <c r="HP18" s="122">
        <v>1</v>
      </c>
      <c r="HQ18" s="122">
        <v>1</v>
      </c>
      <c r="HR18" s="122">
        <v>0</v>
      </c>
      <c r="HS18" s="121">
        <f t="shared" si="13"/>
        <v>7.5</v>
      </c>
      <c r="HT18" s="136"/>
      <c r="HU18" s="51"/>
      <c r="HV18" s="51"/>
      <c r="HW18" s="51"/>
      <c r="HX18" s="51"/>
      <c r="HY18" s="51"/>
      <c r="HZ18" s="51"/>
      <c r="IA18" s="121"/>
      <c r="IB18" s="51"/>
      <c r="IC18" s="51"/>
      <c r="ID18" s="51"/>
      <c r="IE18" s="123"/>
      <c r="IF18" s="51"/>
      <c r="IG18" s="51"/>
      <c r="IH18" s="122"/>
      <c r="II18" s="122"/>
      <c r="IJ18" s="122"/>
      <c r="IK18" s="122"/>
      <c r="IL18" s="122"/>
      <c r="IM18" s="122">
        <f t="shared" si="14"/>
        <v>0</v>
      </c>
      <c r="IN18" s="136"/>
      <c r="IO18" s="51"/>
      <c r="IP18" s="51"/>
      <c r="IQ18" s="51"/>
      <c r="IR18" s="51"/>
      <c r="IS18" s="51"/>
      <c r="IT18" s="51"/>
      <c r="IU18" s="121">
        <f t="shared" si="41"/>
        <v>0</v>
      </c>
      <c r="IV18" s="51"/>
      <c r="IW18" s="51"/>
      <c r="IX18" s="122"/>
      <c r="IY18" s="123"/>
      <c r="IZ18" s="122"/>
      <c r="JA18" s="122"/>
      <c r="JB18" s="122"/>
      <c r="JC18" s="122"/>
      <c r="JD18" s="122"/>
      <c r="JE18" s="122"/>
      <c r="JF18" s="122"/>
      <c r="JG18" s="121">
        <f t="shared" si="15"/>
        <v>0</v>
      </c>
      <c r="JH18" s="136" t="s">
        <v>243</v>
      </c>
      <c r="JI18" s="24" t="s">
        <v>243</v>
      </c>
      <c r="JJ18" s="51">
        <v>0</v>
      </c>
      <c r="JK18" s="51">
        <v>1</v>
      </c>
      <c r="JL18" s="51" t="s">
        <v>244</v>
      </c>
      <c r="JM18" s="51">
        <v>0</v>
      </c>
      <c r="JN18" s="51">
        <v>0</v>
      </c>
      <c r="JO18" s="121">
        <f t="shared" si="71"/>
        <v>0</v>
      </c>
      <c r="JP18" s="51">
        <v>1</v>
      </c>
      <c r="JQ18" s="51" t="s">
        <v>243</v>
      </c>
      <c r="JR18" s="51">
        <v>2</v>
      </c>
      <c r="JS18" s="123">
        <v>0</v>
      </c>
      <c r="JT18" s="122">
        <v>20</v>
      </c>
      <c r="JU18" s="122">
        <v>1</v>
      </c>
      <c r="JV18" s="122">
        <v>6</v>
      </c>
      <c r="JW18" s="122">
        <v>3</v>
      </c>
      <c r="JX18" s="122">
        <v>1</v>
      </c>
      <c r="JY18" s="122">
        <v>0</v>
      </c>
      <c r="JZ18" s="122">
        <v>0</v>
      </c>
      <c r="KA18" s="121">
        <f t="shared" si="16"/>
        <v>10</v>
      </c>
      <c r="KB18" s="136"/>
      <c r="KC18" s="51"/>
      <c r="KD18" s="51"/>
      <c r="KE18" s="51"/>
      <c r="KF18" s="51"/>
      <c r="KG18" s="51"/>
      <c r="KH18" s="51"/>
      <c r="KI18" s="51"/>
      <c r="KJ18" s="51"/>
      <c r="KK18" s="123"/>
      <c r="KL18" s="51"/>
      <c r="KM18" s="51"/>
      <c r="KN18" s="122"/>
      <c r="KO18" s="122"/>
      <c r="KP18" s="122"/>
      <c r="KQ18" s="122"/>
      <c r="KR18" s="122"/>
      <c r="KS18" s="122">
        <f t="shared" si="17"/>
        <v>0</v>
      </c>
      <c r="KT18" s="136" t="s">
        <v>243</v>
      </c>
      <c r="KU18" s="51"/>
      <c r="KV18" s="51"/>
      <c r="KW18" s="51"/>
      <c r="KX18" s="51"/>
      <c r="KY18" s="51"/>
      <c r="KZ18" s="51"/>
      <c r="LA18" s="121">
        <f t="shared" si="18"/>
        <v>0</v>
      </c>
      <c r="LB18" s="51"/>
      <c r="LC18" s="51" t="s">
        <v>243</v>
      </c>
      <c r="LD18" s="51">
        <v>1</v>
      </c>
      <c r="LE18" s="51">
        <v>0</v>
      </c>
      <c r="LF18" s="51">
        <v>14</v>
      </c>
      <c r="LG18" s="51">
        <v>1</v>
      </c>
      <c r="LH18" s="122">
        <v>3</v>
      </c>
      <c r="LI18" s="122">
        <v>1</v>
      </c>
      <c r="LJ18" s="122">
        <v>0</v>
      </c>
      <c r="LK18" s="122">
        <v>5</v>
      </c>
      <c r="LL18" s="122">
        <v>0</v>
      </c>
      <c r="LM18" s="121">
        <f t="shared" si="19"/>
        <v>14</v>
      </c>
      <c r="LN18" s="136"/>
      <c r="LO18" s="51"/>
      <c r="LU18" s="121">
        <f t="shared" si="20"/>
        <v>0</v>
      </c>
      <c r="LV18" s="51"/>
      <c r="LW18" s="51"/>
      <c r="LX18" s="51"/>
      <c r="LY18" s="51"/>
      <c r="LZ18" s="46"/>
      <c r="MA18" s="51"/>
      <c r="MB18" s="122"/>
      <c r="MC18" s="122"/>
      <c r="MD18" s="122"/>
      <c r="ME18" s="122"/>
      <c r="MF18" s="122"/>
      <c r="MG18" s="121">
        <f t="shared" si="21"/>
        <v>0</v>
      </c>
      <c r="MH18" s="136"/>
      <c r="MI18" s="24"/>
      <c r="MJ18" s="51"/>
      <c r="MK18" s="51"/>
      <c r="ML18" s="51"/>
      <c r="MM18" s="51"/>
      <c r="MN18" s="51"/>
      <c r="MO18" s="121">
        <f t="shared" si="22"/>
        <v>0</v>
      </c>
      <c r="MP18" s="51"/>
      <c r="MR18" s="51"/>
      <c r="MS18" s="51"/>
      <c r="MT18" s="46"/>
      <c r="MV18" s="122"/>
      <c r="MW18" s="122"/>
      <c r="MX18" s="122"/>
      <c r="MY18" s="122"/>
      <c r="MZ18" s="122"/>
      <c r="NA18" s="122"/>
      <c r="NB18" s="136"/>
      <c r="NC18" s="24"/>
      <c r="ND18" s="51"/>
      <c r="NE18" s="51"/>
      <c r="NF18" s="51"/>
      <c r="NG18" s="51"/>
      <c r="NH18" s="51"/>
      <c r="NI18" s="121">
        <f>IFERROR((ND18/NE18)*100,0)</f>
        <v>0</v>
      </c>
      <c r="NJ18" s="51"/>
      <c r="NL18" s="51"/>
      <c r="NM18" s="51"/>
      <c r="NN18" s="46"/>
      <c r="NP18" s="122"/>
      <c r="NQ18" s="122"/>
      <c r="NR18" s="122"/>
      <c r="NS18" s="122"/>
      <c r="NT18" s="122"/>
      <c r="NU18" s="122"/>
      <c r="NV18" s="136"/>
      <c r="NW18" s="24"/>
      <c r="NX18" s="51"/>
      <c r="NY18" s="51"/>
      <c r="NZ18" s="51"/>
      <c r="OA18" s="51"/>
      <c r="OB18" s="51"/>
      <c r="OC18" s="121"/>
      <c r="OD18" s="51"/>
      <c r="OF18" s="51"/>
      <c r="OG18" s="51"/>
      <c r="OH18" s="46"/>
      <c r="OI18" s="51"/>
      <c r="OJ18" s="122"/>
      <c r="OK18" s="122"/>
      <c r="OL18" s="122"/>
      <c r="OM18" s="122"/>
      <c r="ON18" s="122"/>
      <c r="OO18" s="122"/>
      <c r="OP18" s="136"/>
      <c r="OQ18" s="24"/>
      <c r="OR18" s="51"/>
      <c r="OS18" s="51"/>
      <c r="OT18" s="51"/>
      <c r="OU18" s="51"/>
      <c r="OV18" s="51"/>
      <c r="OW18" s="121"/>
      <c r="OX18" s="51"/>
      <c r="OZ18" s="51"/>
      <c r="PA18" s="51"/>
      <c r="PB18" s="46"/>
      <c r="PC18" s="51"/>
      <c r="PD18" s="122"/>
      <c r="PE18" s="122"/>
      <c r="PF18" s="122"/>
      <c r="PG18" s="122"/>
      <c r="PH18" s="122"/>
      <c r="PI18" s="121"/>
      <c r="PJ18" s="136"/>
      <c r="PK18" s="24"/>
      <c r="PL18" s="51"/>
      <c r="PM18" s="51"/>
      <c r="PN18" s="51"/>
      <c r="PO18" s="51"/>
      <c r="PP18" s="51"/>
      <c r="PQ18" s="121"/>
      <c r="PR18" s="51"/>
      <c r="PT18" s="51"/>
      <c r="PU18" s="51"/>
      <c r="PV18" s="46"/>
      <c r="PW18" s="51"/>
      <c r="PX18" s="122"/>
      <c r="PY18" s="122"/>
      <c r="PZ18" s="122"/>
      <c r="QA18" s="122"/>
      <c r="QB18" s="122"/>
      <c r="QC18" s="121"/>
      <c r="QD18" s="138"/>
      <c r="QE18" s="24"/>
      <c r="QF18" s="51"/>
      <c r="QG18" s="51"/>
      <c r="QH18" s="51"/>
      <c r="QI18" s="51"/>
      <c r="QJ18" s="51"/>
      <c r="QK18" s="121">
        <f t="shared" si="23"/>
        <v>0</v>
      </c>
      <c r="QL18" s="51"/>
      <c r="QN18" s="51"/>
      <c r="QO18" s="51"/>
      <c r="QP18" s="46"/>
      <c r="QQ18" s="51"/>
      <c r="QR18" s="122"/>
      <c r="QS18" s="122"/>
      <c r="QT18" s="122"/>
      <c r="QU18" s="122"/>
      <c r="QV18" s="122"/>
      <c r="QW18" s="121">
        <f t="shared" si="47"/>
        <v>0</v>
      </c>
      <c r="QX18" s="138"/>
      <c r="QY18" s="24"/>
      <c r="QZ18" s="51"/>
      <c r="RA18" s="51"/>
      <c r="RB18" s="51"/>
      <c r="RC18" s="51"/>
      <c r="RD18" s="51"/>
      <c r="RE18" s="121">
        <f t="shared" si="48"/>
        <v>0</v>
      </c>
      <c r="RF18" s="51"/>
      <c r="RH18" s="51"/>
      <c r="RI18" s="51"/>
      <c r="RJ18" s="46"/>
      <c r="RK18" s="51"/>
      <c r="RL18" s="122"/>
      <c r="RM18" s="122"/>
      <c r="RN18" s="122"/>
      <c r="RO18" s="122"/>
      <c r="RP18" s="122"/>
      <c r="RQ18" s="121">
        <f t="shared" si="49"/>
        <v>0</v>
      </c>
      <c r="RR18" s="136"/>
      <c r="RS18" s="24"/>
      <c r="RT18" s="51"/>
      <c r="RU18" s="51"/>
      <c r="RV18" s="51"/>
      <c r="RW18" s="51"/>
      <c r="RX18" s="51"/>
      <c r="RY18" s="121">
        <f t="shared" si="24"/>
        <v>0</v>
      </c>
      <c r="RZ18" s="51"/>
      <c r="SB18" s="51"/>
      <c r="SC18" s="51"/>
      <c r="SD18" s="46"/>
      <c r="SE18" s="51"/>
      <c r="SF18" s="122"/>
      <c r="SG18" s="122"/>
      <c r="SH18" s="122"/>
      <c r="SI18" s="122"/>
      <c r="SJ18" s="122"/>
      <c r="SK18" s="121">
        <f t="shared" si="50"/>
        <v>0</v>
      </c>
      <c r="SL18" s="136"/>
      <c r="SM18" s="24"/>
      <c r="SN18" s="51"/>
      <c r="SO18" s="51"/>
      <c r="SP18" s="51"/>
      <c r="SQ18" s="51"/>
      <c r="SR18" s="51"/>
      <c r="SS18" s="121">
        <f t="shared" si="51"/>
        <v>0</v>
      </c>
      <c r="ST18" s="51"/>
      <c r="SV18" s="51"/>
      <c r="SW18" s="51"/>
      <c r="SX18" s="46"/>
      <c r="SY18" s="51"/>
      <c r="SZ18" s="122"/>
      <c r="TA18" s="122"/>
      <c r="TB18" s="122"/>
      <c r="TC18" s="122"/>
      <c r="TD18" s="122"/>
      <c r="TE18" s="121">
        <f t="shared" si="52"/>
        <v>0</v>
      </c>
      <c r="TF18" s="136"/>
      <c r="TG18" s="24"/>
      <c r="TH18" s="51"/>
      <c r="TI18" s="51"/>
      <c r="TJ18" s="51"/>
      <c r="TK18" s="51"/>
      <c r="TL18" s="51"/>
      <c r="TM18" s="121">
        <f t="shared" si="53"/>
        <v>0</v>
      </c>
      <c r="TN18" s="51"/>
      <c r="TP18" s="51"/>
      <c r="TQ18" s="51"/>
      <c r="TR18" s="46"/>
      <c r="TS18" s="51"/>
      <c r="TT18" s="122"/>
      <c r="TU18" s="122"/>
      <c r="TV18" s="122"/>
      <c r="TW18" s="122"/>
      <c r="TX18" s="122"/>
      <c r="TY18" s="121">
        <f t="shared" si="54"/>
        <v>0</v>
      </c>
      <c r="TZ18" s="136"/>
      <c r="UA18" s="24"/>
      <c r="UB18" s="51"/>
      <c r="UC18" s="51"/>
      <c r="UD18" s="51"/>
      <c r="UE18" s="51"/>
      <c r="UF18" s="51"/>
      <c r="UG18" s="121">
        <f t="shared" si="55"/>
        <v>0</v>
      </c>
      <c r="UH18" s="51"/>
      <c r="UJ18" s="51"/>
      <c r="UK18" s="51"/>
      <c r="UL18" s="46"/>
      <c r="UM18" s="51"/>
      <c r="UN18" s="122"/>
      <c r="UO18" s="122"/>
      <c r="UP18" s="122"/>
      <c r="UQ18" s="122"/>
      <c r="UR18" s="122"/>
      <c r="US18" s="121">
        <f t="shared" si="56"/>
        <v>0</v>
      </c>
      <c r="UT18" s="136"/>
      <c r="UU18" s="24"/>
      <c r="UV18" s="51"/>
      <c r="UW18" s="51"/>
      <c r="UX18" s="51"/>
      <c r="UY18" s="51"/>
      <c r="UZ18" s="51"/>
      <c r="VA18" s="121">
        <f t="shared" si="25"/>
        <v>0</v>
      </c>
      <c r="VB18" s="51"/>
      <c r="VD18" s="51"/>
      <c r="VE18" s="51"/>
      <c r="VF18" s="46"/>
      <c r="VG18" s="51"/>
      <c r="VH18" s="122"/>
      <c r="VI18" s="122"/>
      <c r="VJ18" s="122"/>
      <c r="VK18" s="122"/>
      <c r="VL18" s="122"/>
      <c r="VM18" s="121">
        <f t="shared" si="26"/>
        <v>0</v>
      </c>
      <c r="VN18" s="136"/>
      <c r="VO18" s="24"/>
      <c r="VP18" s="51"/>
      <c r="VQ18" s="51"/>
      <c r="VR18" s="51"/>
      <c r="VS18" s="51"/>
      <c r="VT18" s="51"/>
      <c r="VU18" s="121">
        <f t="shared" si="57"/>
        <v>0</v>
      </c>
      <c r="VV18" s="51"/>
      <c r="VX18" s="51"/>
      <c r="VY18" s="51"/>
      <c r="VZ18" s="46"/>
      <c r="WA18" s="51"/>
      <c r="WB18" s="122"/>
      <c r="WC18" s="122"/>
      <c r="WD18" s="122"/>
      <c r="WE18" s="122"/>
      <c r="WF18" s="122"/>
      <c r="WG18" s="121">
        <f t="shared" si="58"/>
        <v>0</v>
      </c>
      <c r="WH18" s="136"/>
      <c r="WI18" s="24"/>
      <c r="WJ18" s="51"/>
      <c r="WK18" s="51"/>
      <c r="WL18" s="51"/>
      <c r="WM18" s="51"/>
      <c r="WN18" s="51"/>
      <c r="WO18" s="121">
        <f t="shared" si="27"/>
        <v>0</v>
      </c>
      <c r="WP18" s="51"/>
      <c r="WR18" s="51"/>
      <c r="WS18" s="51"/>
      <c r="WT18" s="46"/>
      <c r="WU18" s="51"/>
      <c r="WV18" s="122"/>
      <c r="WW18" s="122"/>
      <c r="WX18" s="122"/>
      <c r="WY18" s="122"/>
      <c r="WZ18" s="122"/>
      <c r="XA18" s="121">
        <f t="shared" si="59"/>
        <v>0</v>
      </c>
      <c r="XB18" s="136"/>
      <c r="XC18" s="24"/>
      <c r="XD18" s="51"/>
      <c r="XE18" s="51"/>
      <c r="XF18" s="51"/>
      <c r="XG18" s="51"/>
      <c r="XH18" s="51"/>
      <c r="XI18" s="121">
        <f t="shared" si="28"/>
        <v>0</v>
      </c>
      <c r="XJ18" s="51"/>
      <c r="XK18" s="91"/>
      <c r="XL18" s="51"/>
      <c r="XM18" s="51"/>
      <c r="XN18" s="46"/>
      <c r="XO18" s="51"/>
      <c r="XP18" s="122"/>
      <c r="XQ18" s="122"/>
      <c r="XR18" s="122"/>
      <c r="XS18" s="122"/>
      <c r="XT18" s="122"/>
      <c r="XU18" s="121">
        <f t="shared" si="29"/>
        <v>0</v>
      </c>
      <c r="XV18" s="136"/>
      <c r="XW18" s="24"/>
      <c r="XX18" s="51"/>
      <c r="XY18" s="51"/>
      <c r="XZ18" s="51"/>
      <c r="YA18" s="51"/>
      <c r="YB18" s="51"/>
      <c r="YC18" s="121">
        <f t="shared" si="60"/>
        <v>0</v>
      </c>
      <c r="YD18" s="51"/>
      <c r="YF18" s="51"/>
      <c r="YG18" s="51"/>
      <c r="YH18" s="46"/>
      <c r="YI18" s="51"/>
      <c r="YJ18" s="122"/>
      <c r="YK18" s="122"/>
      <c r="YL18" s="122"/>
      <c r="YM18" s="122"/>
      <c r="YN18" s="122"/>
      <c r="YO18" s="121">
        <f t="shared" si="61"/>
        <v>0</v>
      </c>
      <c r="YP18" s="136"/>
      <c r="YQ18" s="24"/>
      <c r="YR18" s="51"/>
      <c r="YS18" s="51"/>
      <c r="YT18" s="51"/>
      <c r="YU18" s="51"/>
      <c r="YV18" s="51"/>
      <c r="YW18" s="121">
        <f t="shared" si="62"/>
        <v>0</v>
      </c>
      <c r="YX18" s="51"/>
      <c r="YZ18" s="51"/>
      <c r="ZA18" s="51"/>
      <c r="ZB18" s="46"/>
      <c r="ZC18" s="51"/>
      <c r="ZD18" s="122"/>
      <c r="ZE18" s="122"/>
      <c r="ZF18" s="122"/>
      <c r="ZG18" s="122"/>
      <c r="ZH18" s="122"/>
      <c r="ZI18" s="121">
        <f t="shared" si="63"/>
        <v>0</v>
      </c>
      <c r="ZJ18" s="136"/>
      <c r="ZK18" s="24"/>
      <c r="ZL18" s="51"/>
      <c r="ZM18" s="51"/>
      <c r="ZN18" s="51"/>
      <c r="ZO18" s="51"/>
      <c r="ZP18" s="51"/>
      <c r="ZQ18" s="121">
        <f t="shared" si="64"/>
        <v>0</v>
      </c>
      <c r="ZR18" s="51"/>
      <c r="ZT18" s="51"/>
      <c r="ZU18" s="51"/>
      <c r="ZV18" s="46"/>
      <c r="ZW18" s="51"/>
      <c r="ZX18" s="122"/>
      <c r="ZY18" s="122"/>
      <c r="ZZ18" s="122"/>
      <c r="AAA18" s="122"/>
      <c r="AAB18" s="122"/>
      <c r="AAC18" s="121">
        <f t="shared" si="65"/>
        <v>0</v>
      </c>
      <c r="AAD18" s="136" t="s">
        <v>243</v>
      </c>
      <c r="AAE18" s="24" t="s">
        <v>243</v>
      </c>
      <c r="AAF18" s="51">
        <v>14</v>
      </c>
      <c r="AAG18" s="51">
        <v>5</v>
      </c>
      <c r="AAH18" s="51" t="s">
        <v>243</v>
      </c>
      <c r="AAI18" s="51">
        <v>1</v>
      </c>
      <c r="AAJ18" s="51">
        <v>1</v>
      </c>
      <c r="AAK18" s="121">
        <f t="shared" si="66"/>
        <v>280</v>
      </c>
      <c r="AAL18" s="51">
        <v>5</v>
      </c>
      <c r="AAM18" t="s">
        <v>243</v>
      </c>
      <c r="AAN18" s="51">
        <f>2+1/6</f>
        <v>2.1666666666666665</v>
      </c>
      <c r="AAO18" s="51">
        <v>0</v>
      </c>
      <c r="AAP18" s="46">
        <v>19</v>
      </c>
      <c r="AAQ18" s="51">
        <v>1</v>
      </c>
      <c r="AAR18" s="122">
        <v>6</v>
      </c>
      <c r="AAS18" s="122">
        <v>3</v>
      </c>
      <c r="AAT18" s="122">
        <v>0</v>
      </c>
      <c r="AAU18" s="122">
        <v>1</v>
      </c>
      <c r="AAV18" s="122">
        <v>1</v>
      </c>
      <c r="AAW18" s="121">
        <f t="shared" si="67"/>
        <v>8.7692307692307701</v>
      </c>
      <c r="AAX18" s="136"/>
      <c r="AAY18" s="24"/>
      <c r="AAZ18" s="51"/>
      <c r="ABA18" s="51"/>
      <c r="ABB18" s="51"/>
      <c r="ABC18" s="51"/>
      <c r="ABD18" s="51"/>
      <c r="ABE18" s="121">
        <f t="shared" si="68"/>
        <v>0</v>
      </c>
      <c r="ABF18" s="51"/>
      <c r="ABH18" s="51"/>
      <c r="ABI18" s="51"/>
      <c r="ABJ18" s="46"/>
      <c r="ABK18" s="51"/>
      <c r="ABL18" s="122"/>
      <c r="ABM18" s="122"/>
      <c r="ABN18" s="122"/>
      <c r="ABO18" s="122"/>
      <c r="ABP18" s="122"/>
      <c r="ABQ18" s="121">
        <f t="shared" si="69"/>
        <v>0</v>
      </c>
      <c r="ABS18">
        <f t="shared" si="70"/>
        <v>127</v>
      </c>
      <c r="ABT18">
        <f t="shared" si="30"/>
        <v>17</v>
      </c>
      <c r="ABU18">
        <f t="shared" si="31"/>
        <v>144</v>
      </c>
      <c r="ABV18">
        <f t="shared" si="32"/>
        <v>0</v>
      </c>
      <c r="ABW18">
        <v>144</v>
      </c>
      <c r="ABX18">
        <v>10</v>
      </c>
      <c r="ABY18">
        <v>20</v>
      </c>
      <c r="ABZ18" s="119">
        <f t="shared" si="72"/>
        <v>7.2</v>
      </c>
      <c r="ACA18">
        <v>5</v>
      </c>
      <c r="ACB18">
        <v>1</v>
      </c>
      <c r="ACC18">
        <v>8</v>
      </c>
      <c r="ACD18">
        <v>3</v>
      </c>
      <c r="ACE18">
        <f t="shared" si="73"/>
        <v>17</v>
      </c>
      <c r="ACG18">
        <v>145</v>
      </c>
      <c r="ACH18">
        <v>4</v>
      </c>
      <c r="ACI18">
        <f>15+1/6</f>
        <v>15.166666666666666</v>
      </c>
      <c r="ACJ18" s="119">
        <f t="shared" si="74"/>
        <v>9.5604395604395602</v>
      </c>
      <c r="ACK18">
        <v>11</v>
      </c>
      <c r="ACL18">
        <v>1</v>
      </c>
      <c r="ACM18">
        <v>4</v>
      </c>
      <c r="ACN18">
        <v>1</v>
      </c>
      <c r="ACO18">
        <f t="shared" si="75"/>
        <v>17</v>
      </c>
      <c r="ACQ18" s="130" t="s">
        <v>260</v>
      </c>
      <c r="ACR18">
        <v>0</v>
      </c>
      <c r="ACS18">
        <v>6</v>
      </c>
    </row>
    <row r="19" spans="1:773" ht="12.75" x14ac:dyDescent="0.2">
      <c r="A19" s="49">
        <v>38</v>
      </c>
      <c r="B19" s="116">
        <v>44361</v>
      </c>
      <c r="C19" s="116" t="str">
        <f t="shared" si="0"/>
        <v>Monday</v>
      </c>
      <c r="D19" s="49" t="s">
        <v>240</v>
      </c>
      <c r="E19" s="11" t="s">
        <v>262</v>
      </c>
      <c r="F19" s="24" t="s">
        <v>156</v>
      </c>
      <c r="G19" s="24" t="s">
        <v>261</v>
      </c>
      <c r="H19" s="136" t="s">
        <v>243</v>
      </c>
      <c r="I19" s="24" t="s">
        <v>243</v>
      </c>
      <c r="J19" s="51">
        <v>31</v>
      </c>
      <c r="K19" s="51">
        <v>32</v>
      </c>
      <c r="L19" s="51" t="s">
        <v>244</v>
      </c>
      <c r="M19" s="51">
        <v>3</v>
      </c>
      <c r="N19" s="51">
        <v>0</v>
      </c>
      <c r="O19" s="121">
        <f t="shared" si="1"/>
        <v>96.875</v>
      </c>
      <c r="P19" s="51">
        <v>8</v>
      </c>
      <c r="Q19" s="51"/>
      <c r="R19" s="51"/>
      <c r="S19" s="123"/>
      <c r="T19" s="124"/>
      <c r="U19" s="51"/>
      <c r="V19" s="122"/>
      <c r="W19" s="122"/>
      <c r="X19" s="122"/>
      <c r="Y19" s="122"/>
      <c r="Z19" s="122"/>
      <c r="AA19" s="122">
        <f>IFERROR(T19/R19,0)</f>
        <v>0</v>
      </c>
      <c r="AB19" s="136" t="s">
        <v>243</v>
      </c>
      <c r="AC19" s="51" t="s">
        <v>243</v>
      </c>
      <c r="AD19" s="51">
        <v>3</v>
      </c>
      <c r="AE19" s="51">
        <v>14</v>
      </c>
      <c r="AF19" s="51" t="s">
        <v>244</v>
      </c>
      <c r="AG19" s="51">
        <v>0</v>
      </c>
      <c r="AH19" s="51">
        <v>0</v>
      </c>
      <c r="AI19" s="121">
        <f t="shared" si="2"/>
        <v>21.428571428571427</v>
      </c>
      <c r="AJ19" s="51">
        <v>3</v>
      </c>
      <c r="AK19" s="51" t="s">
        <v>244</v>
      </c>
      <c r="AL19" s="51"/>
      <c r="AM19" s="123"/>
      <c r="AN19" s="51"/>
      <c r="AO19" s="51"/>
      <c r="AP19" s="122"/>
      <c r="AQ19" s="122"/>
      <c r="AR19" s="122"/>
      <c r="AS19" s="122"/>
      <c r="AT19" s="122"/>
      <c r="AU19" s="121">
        <f t="shared" si="3"/>
        <v>0</v>
      </c>
      <c r="AV19" s="136" t="s">
        <v>243</v>
      </c>
      <c r="AW19" s="51" t="s">
        <v>243</v>
      </c>
      <c r="AX19" s="51">
        <v>18</v>
      </c>
      <c r="AY19" s="51">
        <v>15</v>
      </c>
      <c r="AZ19" s="51" t="s">
        <v>244</v>
      </c>
      <c r="BA19" s="51">
        <v>3</v>
      </c>
      <c r="BB19" s="51">
        <v>0</v>
      </c>
      <c r="BC19" s="121">
        <f t="shared" si="4"/>
        <v>120</v>
      </c>
      <c r="BD19" s="51">
        <v>7</v>
      </c>
      <c r="BE19" s="51" t="s">
        <v>244</v>
      </c>
      <c r="BF19" s="51"/>
      <c r="BG19" s="123"/>
      <c r="BH19" s="51"/>
      <c r="BI19" s="51"/>
      <c r="BJ19" s="122"/>
      <c r="BK19" s="122"/>
      <c r="BL19" s="122"/>
      <c r="BM19" s="122"/>
      <c r="BN19" s="122"/>
      <c r="BO19" s="122"/>
      <c r="BP19" s="136"/>
      <c r="BQ19" s="51"/>
      <c r="BR19" s="51"/>
      <c r="BS19" s="51"/>
      <c r="BT19" s="51"/>
      <c r="BU19" s="51"/>
      <c r="BV19" s="51"/>
      <c r="BW19" s="121"/>
      <c r="BX19" s="51"/>
      <c r="BY19" s="51"/>
      <c r="BZ19" s="51"/>
      <c r="CA19" s="123"/>
      <c r="CB19" s="51"/>
      <c r="CC19" s="51"/>
      <c r="CD19" s="122"/>
      <c r="CE19" s="122"/>
      <c r="CF19" s="122"/>
      <c r="CG19" s="122"/>
      <c r="CH19" s="122"/>
      <c r="CI19" s="122"/>
      <c r="CJ19" s="136" t="s">
        <v>244</v>
      </c>
      <c r="CK19" s="51"/>
      <c r="CL19" s="51"/>
      <c r="CM19" s="51"/>
      <c r="CN19" s="51"/>
      <c r="CO19" s="51"/>
      <c r="CP19" s="51"/>
      <c r="CQ19" s="121">
        <f t="shared" si="36"/>
        <v>0</v>
      </c>
      <c r="CR19" s="51"/>
      <c r="CS19" s="51"/>
      <c r="CT19" s="51"/>
      <c r="CU19" s="123"/>
      <c r="CV19" s="51"/>
      <c r="CW19" s="51"/>
      <c r="CX19" s="122"/>
      <c r="CY19" s="122"/>
      <c r="CZ19" s="122"/>
      <c r="DA19" s="122"/>
      <c r="DB19" s="122"/>
      <c r="DC19" s="122"/>
      <c r="DD19" s="136" t="s">
        <v>244</v>
      </c>
      <c r="DE19" s="51"/>
      <c r="DF19" s="51"/>
      <c r="DG19" s="51"/>
      <c r="DH19" s="51"/>
      <c r="DI19" s="51"/>
      <c r="DJ19" s="51"/>
      <c r="DK19" s="121">
        <f t="shared" si="5"/>
        <v>0</v>
      </c>
      <c r="DL19" s="51"/>
      <c r="DM19" s="51"/>
      <c r="DN19" s="51"/>
      <c r="DO19" s="123"/>
      <c r="DP19" s="51"/>
      <c r="DQ19" s="51"/>
      <c r="DR19" s="122"/>
      <c r="DS19" s="122"/>
      <c r="DT19" s="122"/>
      <c r="DU19" s="122"/>
      <c r="DV19" s="122"/>
      <c r="DW19" s="122"/>
      <c r="DX19" s="136" t="s">
        <v>243</v>
      </c>
      <c r="DY19" s="51" t="s">
        <v>243</v>
      </c>
      <c r="DZ19" s="51">
        <v>4</v>
      </c>
      <c r="EA19" s="51">
        <v>4</v>
      </c>
      <c r="EB19" s="51" t="s">
        <v>244</v>
      </c>
      <c r="EC19" s="51">
        <v>1</v>
      </c>
      <c r="ED19" s="51">
        <v>0</v>
      </c>
      <c r="EE19" s="121">
        <f t="shared" si="6"/>
        <v>100</v>
      </c>
      <c r="EF19" s="51">
        <v>1</v>
      </c>
      <c r="EG19" s="51"/>
      <c r="EH19" s="51"/>
      <c r="EI19" s="123"/>
      <c r="EJ19" s="51"/>
      <c r="EK19" s="51"/>
      <c r="EL19" s="122"/>
      <c r="EM19" s="122"/>
      <c r="EN19" s="122"/>
      <c r="EO19" s="122"/>
      <c r="EP19" s="122"/>
      <c r="EQ19" s="122">
        <f>IFERROR(EJ19/EH19,0)</f>
        <v>0</v>
      </c>
      <c r="ER19" s="136" t="s">
        <v>243</v>
      </c>
      <c r="ES19" s="51" t="s">
        <v>243</v>
      </c>
      <c r="ET19" s="51">
        <v>5</v>
      </c>
      <c r="EU19" s="51">
        <v>8</v>
      </c>
      <c r="EV19" s="51" t="s">
        <v>244</v>
      </c>
      <c r="EW19" s="51">
        <v>0</v>
      </c>
      <c r="EX19" s="51">
        <v>0</v>
      </c>
      <c r="EY19" s="121">
        <f t="shared" si="7"/>
        <v>62.5</v>
      </c>
      <c r="EZ19" s="51">
        <v>1</v>
      </c>
      <c r="FA19" s="51" t="s">
        <v>243</v>
      </c>
      <c r="FB19" s="51">
        <v>4</v>
      </c>
      <c r="FC19" s="123">
        <v>0</v>
      </c>
      <c r="FD19" s="51">
        <v>12</v>
      </c>
      <c r="FE19" s="51">
        <v>0</v>
      </c>
      <c r="FF19" s="122">
        <v>15</v>
      </c>
      <c r="FG19" s="122">
        <v>0</v>
      </c>
      <c r="FH19" s="122">
        <v>0</v>
      </c>
      <c r="FI19" s="122">
        <v>2</v>
      </c>
      <c r="FJ19" s="122">
        <v>0</v>
      </c>
      <c r="FK19" s="122">
        <f t="shared" si="8"/>
        <v>3</v>
      </c>
      <c r="FL19" s="136"/>
      <c r="FM19" s="51"/>
      <c r="FN19" s="51"/>
      <c r="FO19" s="51"/>
      <c r="FP19" s="51"/>
      <c r="FQ19" s="51"/>
      <c r="FR19" s="51"/>
      <c r="FS19" s="121" t="e">
        <f t="shared" si="9"/>
        <v>#DIV/0!</v>
      </c>
      <c r="FT19" s="51"/>
      <c r="FU19" s="51"/>
      <c r="FV19" s="51"/>
      <c r="FW19" s="123"/>
      <c r="FX19" s="51"/>
      <c r="FY19" s="51"/>
      <c r="FZ19" s="122"/>
      <c r="GA19" s="122"/>
      <c r="GB19" s="122"/>
      <c r="GC19" s="122"/>
      <c r="GD19" s="122"/>
      <c r="GE19" s="122"/>
      <c r="GF19" s="136" t="s">
        <v>243</v>
      </c>
      <c r="GG19" s="51" t="s">
        <v>243</v>
      </c>
      <c r="GH19" s="51">
        <v>26</v>
      </c>
      <c r="GI19" s="51">
        <v>30</v>
      </c>
      <c r="GJ19" s="51" t="s">
        <v>243</v>
      </c>
      <c r="GK19" s="51">
        <v>1</v>
      </c>
      <c r="GL19" s="51">
        <v>0</v>
      </c>
      <c r="GM19" s="121">
        <f t="shared" si="10"/>
        <v>86.666666666666671</v>
      </c>
      <c r="GN19" s="51">
        <v>8</v>
      </c>
      <c r="GO19" s="51" t="s">
        <v>243</v>
      </c>
      <c r="GP19" s="51">
        <v>4</v>
      </c>
      <c r="GQ19" s="123">
        <v>0</v>
      </c>
      <c r="GR19" s="51">
        <v>28</v>
      </c>
      <c r="GS19" s="51">
        <v>1</v>
      </c>
      <c r="GT19" s="122">
        <v>8</v>
      </c>
      <c r="GU19" s="122">
        <v>1</v>
      </c>
      <c r="GV19" s="122">
        <v>1</v>
      </c>
      <c r="GW19" s="122">
        <v>1</v>
      </c>
      <c r="GX19" s="122">
        <v>0</v>
      </c>
      <c r="GY19" s="122">
        <f t="shared" si="11"/>
        <v>7</v>
      </c>
      <c r="GZ19" s="136" t="s">
        <v>243</v>
      </c>
      <c r="HA19" s="24" t="s">
        <v>243</v>
      </c>
      <c r="HB19" s="51">
        <v>4</v>
      </c>
      <c r="HC19" s="51">
        <v>5</v>
      </c>
      <c r="HD19" s="51" t="s">
        <v>243</v>
      </c>
      <c r="HE19" s="51">
        <v>1</v>
      </c>
      <c r="HF19" s="51">
        <v>0</v>
      </c>
      <c r="HG19" s="121">
        <f t="shared" si="12"/>
        <v>80</v>
      </c>
      <c r="HH19" s="51">
        <v>1</v>
      </c>
      <c r="HI19" s="51" t="s">
        <v>243</v>
      </c>
      <c r="HJ19" s="51">
        <v>4</v>
      </c>
      <c r="HK19" s="123">
        <v>0</v>
      </c>
      <c r="HL19" s="51">
        <v>15</v>
      </c>
      <c r="HM19" s="51">
        <v>1</v>
      </c>
      <c r="HN19" s="122">
        <v>16</v>
      </c>
      <c r="HO19" s="122">
        <v>1</v>
      </c>
      <c r="HP19" s="122">
        <v>0</v>
      </c>
      <c r="HQ19" s="122">
        <v>4</v>
      </c>
      <c r="HR19" s="122">
        <v>0</v>
      </c>
      <c r="HS19" s="121">
        <f t="shared" si="13"/>
        <v>3.75</v>
      </c>
      <c r="HT19" s="136"/>
      <c r="HU19" s="51"/>
      <c r="HV19" s="51"/>
      <c r="HW19" s="51"/>
      <c r="HX19" s="51"/>
      <c r="HY19" s="51"/>
      <c r="HZ19" s="51"/>
      <c r="IA19" s="121"/>
      <c r="IB19" s="51"/>
      <c r="IC19" s="51"/>
      <c r="ID19" s="51"/>
      <c r="IE19" s="123"/>
      <c r="IF19" s="51"/>
      <c r="IG19" s="51"/>
      <c r="IH19" s="122"/>
      <c r="II19" s="122"/>
      <c r="IJ19" s="122"/>
      <c r="IK19" s="122"/>
      <c r="IL19" s="122"/>
      <c r="IM19" s="122">
        <f t="shared" si="14"/>
        <v>0</v>
      </c>
      <c r="IN19" s="136" t="s">
        <v>243</v>
      </c>
      <c r="IO19" s="51" t="s">
        <v>244</v>
      </c>
      <c r="IP19" s="51"/>
      <c r="IQ19" s="51"/>
      <c r="IR19" s="51"/>
      <c r="IS19" s="51"/>
      <c r="IT19" s="51"/>
      <c r="IU19" s="121">
        <f t="shared" si="41"/>
        <v>0</v>
      </c>
      <c r="IV19" s="51"/>
      <c r="IW19" s="51" t="s">
        <v>243</v>
      </c>
      <c r="IX19" s="122">
        <v>2</v>
      </c>
      <c r="IY19" s="123">
        <v>0</v>
      </c>
      <c r="IZ19" s="122">
        <v>12</v>
      </c>
      <c r="JA19" s="122">
        <v>1</v>
      </c>
      <c r="JB19" s="122">
        <v>7</v>
      </c>
      <c r="JC19" s="122">
        <v>1</v>
      </c>
      <c r="JD19" s="122">
        <v>0</v>
      </c>
      <c r="JE19" s="122">
        <v>0</v>
      </c>
      <c r="JF19" s="122">
        <v>1</v>
      </c>
      <c r="JG19" s="121">
        <f t="shared" si="15"/>
        <v>6</v>
      </c>
      <c r="JH19" s="136" t="s">
        <v>243</v>
      </c>
      <c r="JI19" s="24" t="s">
        <v>244</v>
      </c>
      <c r="JJ19" s="51"/>
      <c r="JK19" s="51"/>
      <c r="JL19" s="51"/>
      <c r="JM19" s="51"/>
      <c r="JN19" s="51"/>
      <c r="JO19" s="121" t="e">
        <f t="shared" si="71"/>
        <v>#DIV/0!</v>
      </c>
      <c r="JP19" s="51"/>
      <c r="JQ19" s="51" t="s">
        <v>243</v>
      </c>
      <c r="JR19" s="51">
        <v>3</v>
      </c>
      <c r="JS19" s="123">
        <v>0</v>
      </c>
      <c r="JT19" s="122">
        <v>11</v>
      </c>
      <c r="JU19" s="122">
        <v>1</v>
      </c>
      <c r="JV19" s="122">
        <v>11</v>
      </c>
      <c r="JW19" s="122">
        <v>1</v>
      </c>
      <c r="JX19" s="122">
        <v>0</v>
      </c>
      <c r="JY19" s="122">
        <v>0</v>
      </c>
      <c r="JZ19" s="122">
        <v>0</v>
      </c>
      <c r="KA19" s="121">
        <f t="shared" si="16"/>
        <v>3.6666666666666665</v>
      </c>
      <c r="KB19" s="136"/>
      <c r="KC19" s="51"/>
      <c r="KD19" s="51"/>
      <c r="KE19" s="51"/>
      <c r="KF19" s="51"/>
      <c r="KG19" s="51"/>
      <c r="KH19" s="51"/>
      <c r="KI19" s="51"/>
      <c r="KJ19" s="51"/>
      <c r="KK19" s="123"/>
      <c r="KL19" s="51"/>
      <c r="KM19" s="51"/>
      <c r="KN19" s="122"/>
      <c r="KO19" s="122"/>
      <c r="KP19" s="122"/>
      <c r="KQ19" s="122"/>
      <c r="KR19" s="122"/>
      <c r="KS19" s="122">
        <f t="shared" si="17"/>
        <v>0</v>
      </c>
      <c r="KT19" s="136" t="s">
        <v>243</v>
      </c>
      <c r="KU19" s="51"/>
      <c r="KV19" s="51"/>
      <c r="KW19" s="51"/>
      <c r="KX19" s="51"/>
      <c r="KY19" s="51"/>
      <c r="KZ19" s="51"/>
      <c r="LA19" s="121">
        <f t="shared" si="18"/>
        <v>0</v>
      </c>
      <c r="LB19" s="51"/>
      <c r="LC19" s="51" t="s">
        <v>243</v>
      </c>
      <c r="LD19" s="51">
        <v>3</v>
      </c>
      <c r="LE19" s="51">
        <v>0</v>
      </c>
      <c r="LF19" s="51">
        <v>22</v>
      </c>
      <c r="LG19" s="51">
        <v>1</v>
      </c>
      <c r="LH19" s="122">
        <v>8</v>
      </c>
      <c r="LI19" s="122">
        <v>2</v>
      </c>
      <c r="LJ19" s="122">
        <v>1</v>
      </c>
      <c r="LK19" s="122">
        <v>0</v>
      </c>
      <c r="LL19" s="122">
        <v>0</v>
      </c>
      <c r="LM19" s="121">
        <f t="shared" si="19"/>
        <v>7.333333333333333</v>
      </c>
      <c r="LN19" s="136"/>
      <c r="LO19" s="51"/>
      <c r="LU19" s="121">
        <f t="shared" si="20"/>
        <v>0</v>
      </c>
      <c r="LV19" s="51"/>
      <c r="LW19" s="51"/>
      <c r="LX19" s="51"/>
      <c r="LY19" s="51"/>
      <c r="LZ19" s="46"/>
      <c r="MA19" s="51"/>
      <c r="MB19" s="122"/>
      <c r="MC19" s="122"/>
      <c r="MD19" s="122"/>
      <c r="ME19" s="122"/>
      <c r="MF19" s="122"/>
      <c r="MG19" s="121">
        <f t="shared" si="21"/>
        <v>0</v>
      </c>
      <c r="MH19" s="136" t="s">
        <v>243</v>
      </c>
      <c r="MI19" s="24" t="s">
        <v>243</v>
      </c>
      <c r="MJ19" s="51">
        <v>0</v>
      </c>
      <c r="MK19" s="51">
        <v>2</v>
      </c>
      <c r="ML19" s="51" t="s">
        <v>244</v>
      </c>
      <c r="MM19" s="51">
        <v>0</v>
      </c>
      <c r="MN19" s="51">
        <v>0</v>
      </c>
      <c r="MO19" s="121">
        <f t="shared" si="22"/>
        <v>0</v>
      </c>
      <c r="MP19" s="51">
        <v>1</v>
      </c>
      <c r="MR19" s="51"/>
      <c r="MS19" s="51"/>
      <c r="MT19" s="46"/>
      <c r="MV19" s="122"/>
      <c r="MW19" s="122"/>
      <c r="MX19" s="122"/>
      <c r="MY19" s="122"/>
      <c r="MZ19" s="122"/>
      <c r="NA19" s="122"/>
      <c r="NB19" s="136"/>
      <c r="NC19" s="24"/>
      <c r="ND19" s="51"/>
      <c r="NE19" s="51"/>
      <c r="NF19" s="51"/>
      <c r="NG19" s="51"/>
      <c r="NH19" s="51"/>
      <c r="NI19" s="121">
        <f>IFERROR((ND19/NE19)*100,0)</f>
        <v>0</v>
      </c>
      <c r="NJ19" s="51"/>
      <c r="NL19" s="51"/>
      <c r="NM19" s="51"/>
      <c r="NN19" s="46"/>
      <c r="NP19" s="122"/>
      <c r="NQ19" s="122"/>
      <c r="NR19" s="122"/>
      <c r="NS19" s="122"/>
      <c r="NT19" s="122"/>
      <c r="NU19" s="122"/>
      <c r="NV19" s="136"/>
      <c r="NW19" s="24"/>
      <c r="NX19" s="51"/>
      <c r="NY19" s="51"/>
      <c r="NZ19" s="51"/>
      <c r="OA19" s="51"/>
      <c r="OB19" s="51"/>
      <c r="OC19" s="121"/>
      <c r="OD19" s="51"/>
      <c r="OF19" s="51"/>
      <c r="OG19" s="51"/>
      <c r="OH19" s="46"/>
      <c r="OI19" s="51"/>
      <c r="OJ19" s="122"/>
      <c r="OK19" s="122"/>
      <c r="OL19" s="122"/>
      <c r="OM19" s="122"/>
      <c r="ON19" s="122"/>
      <c r="OO19" s="122"/>
      <c r="OP19" s="136"/>
      <c r="OQ19" s="24"/>
      <c r="OR19" s="51"/>
      <c r="OS19" s="51"/>
      <c r="OT19" s="51"/>
      <c r="OU19" s="51"/>
      <c r="OV19" s="51"/>
      <c r="OW19" s="121"/>
      <c r="OX19" s="51"/>
      <c r="OZ19" s="51"/>
      <c r="PA19" s="51"/>
      <c r="PB19" s="46"/>
      <c r="PC19" s="51"/>
      <c r="PD19" s="122"/>
      <c r="PE19" s="122"/>
      <c r="PF19" s="122"/>
      <c r="PG19" s="122"/>
      <c r="PH19" s="122"/>
      <c r="PI19" s="121"/>
      <c r="PJ19" s="136"/>
      <c r="PK19" s="24"/>
      <c r="PL19" s="51"/>
      <c r="PM19" s="51"/>
      <c r="PN19" s="51"/>
      <c r="PO19" s="51"/>
      <c r="PP19" s="51"/>
      <c r="PQ19" s="121"/>
      <c r="PR19" s="51"/>
      <c r="PT19" s="51"/>
      <c r="PU19" s="51"/>
      <c r="PV19" s="46"/>
      <c r="PW19" s="51"/>
      <c r="PX19" s="122"/>
      <c r="PY19" s="122"/>
      <c r="PZ19" s="122"/>
      <c r="QA19" s="122"/>
      <c r="QB19" s="122"/>
      <c r="QC19" s="121"/>
      <c r="QD19" s="138"/>
      <c r="QE19" s="24"/>
      <c r="QF19" s="51"/>
      <c r="QG19" s="51"/>
      <c r="QH19" s="51"/>
      <c r="QI19" s="51"/>
      <c r="QJ19" s="51"/>
      <c r="QK19" s="121">
        <f t="shared" si="23"/>
        <v>0</v>
      </c>
      <c r="QL19" s="51"/>
      <c r="QN19" s="51"/>
      <c r="QO19" s="51"/>
      <c r="QP19" s="46"/>
      <c r="QQ19" s="51"/>
      <c r="QR19" s="122"/>
      <c r="QS19" s="122"/>
      <c r="QT19" s="122"/>
      <c r="QU19" s="122"/>
      <c r="QV19" s="122"/>
      <c r="QW19" s="121">
        <f t="shared" si="47"/>
        <v>0</v>
      </c>
      <c r="QX19" s="138"/>
      <c r="QY19" s="24"/>
      <c r="QZ19" s="51"/>
      <c r="RA19" s="51"/>
      <c r="RB19" s="51"/>
      <c r="RC19" s="51"/>
      <c r="RD19" s="51"/>
      <c r="RE19" s="121">
        <f t="shared" si="48"/>
        <v>0</v>
      </c>
      <c r="RF19" s="51"/>
      <c r="RH19" s="51"/>
      <c r="RI19" s="51"/>
      <c r="RJ19" s="46"/>
      <c r="RK19" s="51"/>
      <c r="RL19" s="122"/>
      <c r="RM19" s="122"/>
      <c r="RN19" s="122"/>
      <c r="RO19" s="122"/>
      <c r="RP19" s="122"/>
      <c r="RQ19" s="121">
        <f t="shared" si="49"/>
        <v>0</v>
      </c>
      <c r="RR19" s="136"/>
      <c r="RS19" s="24"/>
      <c r="RT19" s="51"/>
      <c r="RU19" s="51"/>
      <c r="RV19" s="51"/>
      <c r="RW19" s="51"/>
      <c r="RX19" s="51"/>
      <c r="RY19" s="121">
        <f t="shared" si="24"/>
        <v>0</v>
      </c>
      <c r="RZ19" s="51"/>
      <c r="SB19" s="51"/>
      <c r="SC19" s="51"/>
      <c r="SD19" s="46"/>
      <c r="SE19" s="51"/>
      <c r="SF19" s="122"/>
      <c r="SG19" s="122"/>
      <c r="SH19" s="122"/>
      <c r="SI19" s="122"/>
      <c r="SJ19" s="122"/>
      <c r="SK19" s="121">
        <f t="shared" si="50"/>
        <v>0</v>
      </c>
      <c r="SL19" s="136"/>
      <c r="SM19" s="24"/>
      <c r="SN19" s="51"/>
      <c r="SO19" s="51"/>
      <c r="SP19" s="51"/>
      <c r="SQ19" s="51"/>
      <c r="SR19" s="51"/>
      <c r="SS19" s="121">
        <f t="shared" si="51"/>
        <v>0</v>
      </c>
      <c r="ST19" s="51"/>
      <c r="SV19" s="51"/>
      <c r="SW19" s="51"/>
      <c r="SX19" s="46"/>
      <c r="SY19" s="51"/>
      <c r="SZ19" s="122"/>
      <c r="TA19" s="122"/>
      <c r="TB19" s="122"/>
      <c r="TC19" s="122"/>
      <c r="TD19" s="122"/>
      <c r="TE19" s="121">
        <f t="shared" si="52"/>
        <v>0</v>
      </c>
      <c r="TF19" s="136"/>
      <c r="TG19" s="24"/>
      <c r="TH19" s="51"/>
      <c r="TI19" s="51"/>
      <c r="TJ19" s="51"/>
      <c r="TK19" s="51"/>
      <c r="TL19" s="51"/>
      <c r="TM19" s="121">
        <f t="shared" si="53"/>
        <v>0</v>
      </c>
      <c r="TN19" s="51"/>
      <c r="TP19" s="51"/>
      <c r="TQ19" s="51"/>
      <c r="TR19" s="46"/>
      <c r="TS19" s="51"/>
      <c r="TT19" s="122"/>
      <c r="TU19" s="122"/>
      <c r="TV19" s="122"/>
      <c r="TW19" s="122"/>
      <c r="TX19" s="122"/>
      <c r="TY19" s="121">
        <f t="shared" si="54"/>
        <v>0</v>
      </c>
      <c r="TZ19" s="136"/>
      <c r="UA19" s="24"/>
      <c r="UB19" s="51"/>
      <c r="UC19" s="51"/>
      <c r="UD19" s="51"/>
      <c r="UE19" s="51"/>
      <c r="UF19" s="51"/>
      <c r="UG19" s="121">
        <f t="shared" si="55"/>
        <v>0</v>
      </c>
      <c r="UH19" s="51"/>
      <c r="UJ19" s="51"/>
      <c r="UK19" s="51"/>
      <c r="UL19" s="46"/>
      <c r="UM19" s="51"/>
      <c r="UN19" s="122"/>
      <c r="UO19" s="122"/>
      <c r="UP19" s="122"/>
      <c r="UQ19" s="122"/>
      <c r="UR19" s="122"/>
      <c r="US19" s="121">
        <f t="shared" si="56"/>
        <v>0</v>
      </c>
      <c r="UT19" s="136"/>
      <c r="UU19" s="24"/>
      <c r="UV19" s="51"/>
      <c r="UW19" s="51"/>
      <c r="UX19" s="51"/>
      <c r="UY19" s="51"/>
      <c r="UZ19" s="51"/>
      <c r="VA19" s="121">
        <f t="shared" si="25"/>
        <v>0</v>
      </c>
      <c r="VB19" s="51"/>
      <c r="VD19" s="51"/>
      <c r="VE19" s="51"/>
      <c r="VF19" s="46"/>
      <c r="VG19" s="51"/>
      <c r="VH19" s="122"/>
      <c r="VI19" s="122"/>
      <c r="VJ19" s="122"/>
      <c r="VK19" s="122"/>
      <c r="VL19" s="122"/>
      <c r="VM19" s="121">
        <f t="shared" si="26"/>
        <v>0</v>
      </c>
      <c r="VN19" s="136"/>
      <c r="VO19" s="24"/>
      <c r="VP19" s="51"/>
      <c r="VQ19" s="51"/>
      <c r="VR19" s="51"/>
      <c r="VS19" s="51"/>
      <c r="VT19" s="51"/>
      <c r="VU19" s="121">
        <f t="shared" si="57"/>
        <v>0</v>
      </c>
      <c r="VV19" s="51"/>
      <c r="VX19" s="51"/>
      <c r="VY19" s="51"/>
      <c r="VZ19" s="46"/>
      <c r="WA19" s="51"/>
      <c r="WB19" s="122"/>
      <c r="WC19" s="122"/>
      <c r="WD19" s="122"/>
      <c r="WE19" s="122"/>
      <c r="WF19" s="122"/>
      <c r="WG19" s="121">
        <f t="shared" si="58"/>
        <v>0</v>
      </c>
      <c r="WH19" s="136"/>
      <c r="WI19" s="24"/>
      <c r="WJ19" s="51"/>
      <c r="WK19" s="51"/>
      <c r="WL19" s="51"/>
      <c r="WM19" s="51"/>
      <c r="WN19" s="51"/>
      <c r="WO19" s="121">
        <f t="shared" si="27"/>
        <v>0</v>
      </c>
      <c r="WP19" s="51"/>
      <c r="WR19" s="51"/>
      <c r="WS19" s="51"/>
      <c r="WT19" s="46"/>
      <c r="WU19" s="51"/>
      <c r="WV19" s="122"/>
      <c r="WW19" s="122"/>
      <c r="WX19" s="122"/>
      <c r="WY19" s="122"/>
      <c r="WZ19" s="122"/>
      <c r="XA19" s="121">
        <f t="shared" si="59"/>
        <v>0</v>
      </c>
      <c r="XB19" s="136"/>
      <c r="XC19" s="24"/>
      <c r="XD19" s="51"/>
      <c r="XE19" s="51"/>
      <c r="XF19" s="51"/>
      <c r="XG19" s="51"/>
      <c r="XH19" s="51"/>
      <c r="XI19" s="121">
        <f t="shared" si="28"/>
        <v>0</v>
      </c>
      <c r="XJ19" s="51"/>
      <c r="XK19" s="91"/>
      <c r="XL19" s="51"/>
      <c r="XM19" s="51"/>
      <c r="XN19" s="46"/>
      <c r="XO19" s="51"/>
      <c r="XP19" s="122"/>
      <c r="XQ19" s="122"/>
      <c r="XR19" s="122"/>
      <c r="XS19" s="122"/>
      <c r="XT19" s="122"/>
      <c r="XU19" s="121">
        <f t="shared" si="29"/>
        <v>0</v>
      </c>
      <c r="XV19" s="136"/>
      <c r="XW19" s="24"/>
      <c r="XX19" s="51"/>
      <c r="XY19" s="51"/>
      <c r="XZ19" s="51"/>
      <c r="YA19" s="51"/>
      <c r="YB19" s="51"/>
      <c r="YC19" s="121">
        <f t="shared" si="60"/>
        <v>0</v>
      </c>
      <c r="YD19" s="51"/>
      <c r="YF19" s="51"/>
      <c r="YG19" s="51"/>
      <c r="YH19" s="46"/>
      <c r="YI19" s="51"/>
      <c r="YJ19" s="122"/>
      <c r="YK19" s="122"/>
      <c r="YL19" s="122"/>
      <c r="YM19" s="122"/>
      <c r="YN19" s="122"/>
      <c r="YO19" s="121">
        <f t="shared" si="61"/>
        <v>0</v>
      </c>
      <c r="YP19" s="136"/>
      <c r="YQ19" s="24"/>
      <c r="YR19" s="51"/>
      <c r="YS19" s="51"/>
      <c r="YT19" s="51"/>
      <c r="YU19" s="51"/>
      <c r="YV19" s="51"/>
      <c r="YW19" s="121">
        <f t="shared" si="62"/>
        <v>0</v>
      </c>
      <c r="YX19" s="51"/>
      <c r="YZ19" s="51"/>
      <c r="ZA19" s="51"/>
      <c r="ZB19" s="46"/>
      <c r="ZC19" s="51"/>
      <c r="ZD19" s="122"/>
      <c r="ZE19" s="122"/>
      <c r="ZF19" s="122"/>
      <c r="ZG19" s="122"/>
      <c r="ZH19" s="122"/>
      <c r="ZI19" s="121">
        <f t="shared" si="63"/>
        <v>0</v>
      </c>
      <c r="ZJ19" s="136"/>
      <c r="ZK19" s="24"/>
      <c r="ZL19" s="51"/>
      <c r="ZM19" s="51"/>
      <c r="ZN19" s="51"/>
      <c r="ZO19" s="51"/>
      <c r="ZP19" s="51"/>
      <c r="ZQ19" s="121">
        <f t="shared" si="64"/>
        <v>0</v>
      </c>
      <c r="ZR19" s="51"/>
      <c r="ZT19" s="51"/>
      <c r="ZU19" s="51"/>
      <c r="ZV19" s="46"/>
      <c r="ZW19" s="51"/>
      <c r="ZX19" s="122"/>
      <c r="ZY19" s="122"/>
      <c r="ZZ19" s="122"/>
      <c r="AAA19" s="122"/>
      <c r="AAB19" s="122"/>
      <c r="AAC19" s="121">
        <f t="shared" si="65"/>
        <v>0</v>
      </c>
      <c r="AAD19" s="136"/>
      <c r="AAE19" s="24"/>
      <c r="AAF19" s="51"/>
      <c r="AAG19" s="51"/>
      <c r="AAH19" s="51"/>
      <c r="AAI19" s="51"/>
      <c r="AAJ19" s="51"/>
      <c r="AAK19" s="121">
        <f t="shared" si="66"/>
        <v>0</v>
      </c>
      <c r="AAL19" s="51"/>
      <c r="AAN19" s="51"/>
      <c r="AAO19" s="51"/>
      <c r="AAP19" s="46"/>
      <c r="AAQ19" s="51"/>
      <c r="AAR19" s="122"/>
      <c r="AAS19" s="122"/>
      <c r="AAT19" s="122"/>
      <c r="AAU19" s="122"/>
      <c r="AAV19" s="122"/>
      <c r="AAW19" s="121">
        <f t="shared" si="67"/>
        <v>0</v>
      </c>
      <c r="AAX19" s="136"/>
      <c r="AAY19" s="24"/>
      <c r="AAZ19" s="51"/>
      <c r="ABA19" s="51"/>
      <c r="ABB19" s="51"/>
      <c r="ABC19" s="51"/>
      <c r="ABD19" s="51"/>
      <c r="ABE19" s="121">
        <f t="shared" si="68"/>
        <v>0</v>
      </c>
      <c r="ABF19" s="51"/>
      <c r="ABH19" s="51"/>
      <c r="ABI19" s="51"/>
      <c r="ABJ19" s="46"/>
      <c r="ABK19" s="51"/>
      <c r="ABL19" s="122"/>
      <c r="ABM19" s="122"/>
      <c r="ABN19" s="122"/>
      <c r="ABO19" s="122"/>
      <c r="ABP19" s="122"/>
      <c r="ABQ19" s="121">
        <f t="shared" si="69"/>
        <v>0</v>
      </c>
      <c r="ABS19">
        <f t="shared" si="70"/>
        <v>91</v>
      </c>
      <c r="ABT19">
        <f t="shared" si="30"/>
        <v>11</v>
      </c>
      <c r="ABU19">
        <f t="shared" si="31"/>
        <v>102</v>
      </c>
      <c r="ABV19">
        <f t="shared" si="32"/>
        <v>0</v>
      </c>
      <c r="ABW19">
        <v>102</v>
      </c>
      <c r="ABX19">
        <v>6</v>
      </c>
      <c r="ABY19">
        <f>18+2/6</f>
        <v>18.333333333333332</v>
      </c>
      <c r="ABZ19" s="119">
        <f t="shared" si="72"/>
        <v>5.5636363636363644</v>
      </c>
      <c r="ACA19">
        <v>10</v>
      </c>
      <c r="ACB19">
        <v>0</v>
      </c>
      <c r="ACC19">
        <v>0</v>
      </c>
      <c r="ACD19">
        <v>1</v>
      </c>
      <c r="ACE19">
        <f t="shared" si="73"/>
        <v>11</v>
      </c>
      <c r="ACG19">
        <v>100</v>
      </c>
      <c r="ACH19">
        <v>7</v>
      </c>
      <c r="ACI19">
        <v>20</v>
      </c>
      <c r="ACJ19" s="119">
        <f t="shared" si="74"/>
        <v>5</v>
      </c>
      <c r="ACK19">
        <v>7</v>
      </c>
      <c r="ACL19">
        <v>1</v>
      </c>
      <c r="ACM19">
        <v>0</v>
      </c>
      <c r="ACN19">
        <v>0</v>
      </c>
      <c r="ACO19">
        <f t="shared" si="75"/>
        <v>8</v>
      </c>
      <c r="ACQ19" s="130" t="s">
        <v>240</v>
      </c>
      <c r="ACR19">
        <v>0</v>
      </c>
      <c r="ACS19">
        <v>4</v>
      </c>
    </row>
    <row r="20" spans="1:773" ht="12.75" x14ac:dyDescent="0.2">
      <c r="A20" s="49">
        <v>44</v>
      </c>
      <c r="B20" s="116">
        <v>44373</v>
      </c>
      <c r="C20" s="116" t="str">
        <f t="shared" si="0"/>
        <v>Saturday</v>
      </c>
      <c r="D20" s="49" t="s">
        <v>240</v>
      </c>
      <c r="E20" s="11" t="s">
        <v>263</v>
      </c>
      <c r="F20" s="24" t="s">
        <v>155</v>
      </c>
      <c r="G20" s="24" t="s">
        <v>250</v>
      </c>
      <c r="H20" s="24" t="s">
        <v>243</v>
      </c>
      <c r="I20" s="24" t="s">
        <v>243</v>
      </c>
      <c r="J20" s="51">
        <v>19</v>
      </c>
      <c r="K20" s="51">
        <v>16</v>
      </c>
      <c r="L20" s="51" t="s">
        <v>244</v>
      </c>
      <c r="M20" s="51">
        <v>4</v>
      </c>
      <c r="N20" s="51">
        <v>0</v>
      </c>
      <c r="O20" s="121">
        <f t="shared" si="1"/>
        <v>118.75</v>
      </c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24" t="s">
        <v>243</v>
      </c>
      <c r="AC20" s="51" t="s">
        <v>243</v>
      </c>
      <c r="AD20" s="51">
        <v>15</v>
      </c>
      <c r="AE20" s="51">
        <v>9</v>
      </c>
      <c r="AF20" s="51" t="s">
        <v>244</v>
      </c>
      <c r="AG20" s="51">
        <v>1</v>
      </c>
      <c r="AH20" s="51">
        <v>1</v>
      </c>
      <c r="AI20" s="121">
        <f t="shared" si="2"/>
        <v>166.66666666666669</v>
      </c>
      <c r="AJ20" s="51"/>
      <c r="AK20" s="51" t="s">
        <v>243</v>
      </c>
      <c r="AL20" s="51">
        <v>3</v>
      </c>
      <c r="AM20" s="51">
        <v>0</v>
      </c>
      <c r="AN20" s="51">
        <v>33</v>
      </c>
      <c r="AO20" s="51">
        <v>1</v>
      </c>
      <c r="AP20" s="51">
        <v>4</v>
      </c>
      <c r="AQ20" s="51">
        <v>2</v>
      </c>
      <c r="AR20" s="51">
        <v>2</v>
      </c>
      <c r="AS20" s="51">
        <v>0</v>
      </c>
      <c r="AT20" s="51">
        <v>0</v>
      </c>
      <c r="AU20" s="121">
        <f t="shared" si="3"/>
        <v>11</v>
      </c>
      <c r="AV20" s="24" t="s">
        <v>243</v>
      </c>
      <c r="AW20" s="51" t="s">
        <v>243</v>
      </c>
      <c r="AX20" s="51">
        <v>2</v>
      </c>
      <c r="AY20" s="51">
        <v>4</v>
      </c>
      <c r="AZ20" s="51" t="s">
        <v>244</v>
      </c>
      <c r="BA20" s="51">
        <v>0</v>
      </c>
      <c r="BB20" s="51">
        <v>0</v>
      </c>
      <c r="BC20" s="121">
        <f t="shared" si="4"/>
        <v>50</v>
      </c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24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24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24" t="s">
        <v>243</v>
      </c>
      <c r="DE20" s="51" t="s">
        <v>243</v>
      </c>
      <c r="DF20" s="51">
        <v>4</v>
      </c>
      <c r="DG20" s="51">
        <v>7</v>
      </c>
      <c r="DH20" s="51" t="s">
        <v>244</v>
      </c>
      <c r="DI20" s="51">
        <v>1</v>
      </c>
      <c r="DJ20" s="51">
        <v>0</v>
      </c>
      <c r="DK20" s="121">
        <f t="shared" si="5"/>
        <v>57.142857142857139</v>
      </c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24" t="s">
        <v>243</v>
      </c>
      <c r="DY20" s="51" t="s">
        <v>243</v>
      </c>
      <c r="DZ20" s="51">
        <v>6</v>
      </c>
      <c r="EA20" s="51">
        <v>11</v>
      </c>
      <c r="EB20" s="51" t="s">
        <v>244</v>
      </c>
      <c r="EC20" s="51">
        <v>1</v>
      </c>
      <c r="ED20" s="51">
        <v>0</v>
      </c>
      <c r="EE20" s="121">
        <f t="shared" si="6"/>
        <v>54.54545454545454</v>
      </c>
      <c r="EF20" s="51"/>
      <c r="EG20" s="51"/>
      <c r="EH20" s="51"/>
      <c r="EI20" s="51"/>
      <c r="EJ20" s="51"/>
      <c r="EK20" s="51"/>
      <c r="EL20" s="51"/>
      <c r="EM20" s="51"/>
      <c r="EN20" s="51"/>
      <c r="EO20" s="51"/>
      <c r="EP20" s="51"/>
      <c r="EQ20" s="51"/>
      <c r="ER20" s="24"/>
      <c r="ES20" s="51"/>
      <c r="ET20" s="51"/>
      <c r="EU20" s="51"/>
      <c r="EV20" s="51"/>
      <c r="EW20" s="51"/>
      <c r="EX20" s="51"/>
      <c r="EY20" s="51"/>
      <c r="EZ20" s="51"/>
      <c r="FA20" s="51"/>
      <c r="FB20" s="51"/>
      <c r="FC20" s="51"/>
      <c r="FD20" s="51"/>
      <c r="FE20" s="51"/>
      <c r="FF20" s="51"/>
      <c r="FG20" s="51"/>
      <c r="FH20" s="51"/>
      <c r="FI20" s="51"/>
      <c r="FJ20" s="51"/>
      <c r="FK20" s="122">
        <f t="shared" si="8"/>
        <v>0</v>
      </c>
      <c r="FL20" s="24"/>
      <c r="FM20" s="51"/>
      <c r="FN20" s="51"/>
      <c r="FO20" s="51"/>
      <c r="FP20" s="51"/>
      <c r="FQ20" s="51"/>
      <c r="FR20" s="51"/>
      <c r="FS20" s="121" t="e">
        <f t="shared" si="9"/>
        <v>#DIV/0!</v>
      </c>
      <c r="FT20" s="51"/>
      <c r="FU20" s="51"/>
      <c r="FV20" s="51"/>
      <c r="FW20" s="51"/>
      <c r="FX20" s="51"/>
      <c r="FY20" s="51"/>
      <c r="FZ20" s="51"/>
      <c r="GA20" s="51"/>
      <c r="GB20" s="51"/>
      <c r="GC20" s="51"/>
      <c r="GD20" s="51"/>
      <c r="GE20" s="51"/>
      <c r="GF20" s="24" t="s">
        <v>243</v>
      </c>
      <c r="GG20" s="51" t="s">
        <v>243</v>
      </c>
      <c r="GH20" s="51">
        <v>29</v>
      </c>
      <c r="GI20" s="51">
        <v>34</v>
      </c>
      <c r="GJ20" s="51" t="s">
        <v>243</v>
      </c>
      <c r="GK20" s="51">
        <v>2</v>
      </c>
      <c r="GL20" s="51">
        <v>0</v>
      </c>
      <c r="GM20" s="121">
        <f t="shared" si="10"/>
        <v>85.294117647058826</v>
      </c>
      <c r="GN20" s="51"/>
      <c r="GO20" s="51" t="s">
        <v>243</v>
      </c>
      <c r="GP20" s="51">
        <v>4</v>
      </c>
      <c r="GQ20" s="51">
        <v>0</v>
      </c>
      <c r="GR20" s="51">
        <v>20</v>
      </c>
      <c r="GS20" s="51">
        <v>3</v>
      </c>
      <c r="GT20" s="51">
        <v>4</v>
      </c>
      <c r="GU20" s="51">
        <v>1</v>
      </c>
      <c r="GV20" s="51">
        <v>0</v>
      </c>
      <c r="GW20" s="51">
        <v>0</v>
      </c>
      <c r="GX20" s="51">
        <v>0</v>
      </c>
      <c r="GY20" s="122">
        <f t="shared" si="11"/>
        <v>5</v>
      </c>
      <c r="GZ20" s="24"/>
      <c r="HA20" s="24"/>
      <c r="HB20" s="51"/>
      <c r="HC20" s="51"/>
      <c r="HD20" s="51"/>
      <c r="HE20" s="51"/>
      <c r="HF20" s="51"/>
      <c r="HG20" s="121">
        <f t="shared" si="12"/>
        <v>0</v>
      </c>
      <c r="HH20" s="51"/>
      <c r="HI20" s="51"/>
      <c r="HJ20" s="51"/>
      <c r="HK20" s="51"/>
      <c r="HL20" s="51"/>
      <c r="HM20" s="51"/>
      <c r="HN20" s="51"/>
      <c r="HO20" s="51"/>
      <c r="HP20" s="51"/>
      <c r="HQ20" s="51"/>
      <c r="HR20" s="51"/>
      <c r="HS20" s="121">
        <f t="shared" si="13"/>
        <v>0</v>
      </c>
      <c r="HT20" s="24" t="s">
        <v>243</v>
      </c>
      <c r="HU20" s="51" t="s">
        <v>243</v>
      </c>
      <c r="HV20" s="51">
        <v>4</v>
      </c>
      <c r="HW20" s="51">
        <v>5</v>
      </c>
      <c r="HX20" s="51" t="s">
        <v>244</v>
      </c>
      <c r="HY20" s="51">
        <v>0</v>
      </c>
      <c r="HZ20" s="51">
        <v>0</v>
      </c>
      <c r="IA20" s="121">
        <f>(HV20/HW20)*100</f>
        <v>80</v>
      </c>
      <c r="IB20" s="51"/>
      <c r="IC20" s="51" t="s">
        <v>243</v>
      </c>
      <c r="ID20" s="51">
        <v>4</v>
      </c>
      <c r="IE20" s="51">
        <v>0</v>
      </c>
      <c r="IF20" s="51">
        <v>25</v>
      </c>
      <c r="IG20" s="51">
        <v>1</v>
      </c>
      <c r="IH20" s="51">
        <v>9</v>
      </c>
      <c r="II20" s="51">
        <v>2</v>
      </c>
      <c r="IJ20" s="51">
        <v>1</v>
      </c>
      <c r="IK20" s="51">
        <v>1</v>
      </c>
      <c r="IL20" s="51">
        <v>0</v>
      </c>
      <c r="IM20" s="122">
        <f t="shared" si="14"/>
        <v>6.25</v>
      </c>
      <c r="IN20" s="24"/>
      <c r="IO20" s="51"/>
      <c r="IP20" s="51"/>
      <c r="IQ20" s="51"/>
      <c r="IR20" s="51"/>
      <c r="IS20" s="51"/>
      <c r="IT20" s="51"/>
      <c r="IU20" s="51"/>
      <c r="IV20" s="51"/>
      <c r="IW20" s="51"/>
      <c r="IX20" s="51"/>
      <c r="IY20" s="51"/>
      <c r="IZ20" s="51"/>
      <c r="JA20" s="51"/>
      <c r="JB20" s="51"/>
      <c r="JC20" s="51"/>
      <c r="JD20" s="51"/>
      <c r="JE20" s="51"/>
      <c r="JF20" s="51"/>
      <c r="JG20" s="121">
        <f t="shared" si="15"/>
        <v>0</v>
      </c>
      <c r="JH20" s="24" t="s">
        <v>243</v>
      </c>
      <c r="JI20" s="24" t="s">
        <v>243</v>
      </c>
      <c r="JJ20" s="51">
        <v>0</v>
      </c>
      <c r="JK20" s="51">
        <v>1</v>
      </c>
      <c r="JL20" s="51" t="s">
        <v>244</v>
      </c>
      <c r="JM20" s="51">
        <v>0</v>
      </c>
      <c r="JN20" s="51">
        <v>0</v>
      </c>
      <c r="JO20" s="121">
        <f t="shared" si="71"/>
        <v>0</v>
      </c>
      <c r="JP20" s="51"/>
      <c r="JQ20" s="51" t="s">
        <v>243</v>
      </c>
      <c r="JR20" s="51">
        <v>3</v>
      </c>
      <c r="JS20" s="51">
        <v>0</v>
      </c>
      <c r="JT20" s="51">
        <v>20</v>
      </c>
      <c r="JU20" s="51">
        <v>2</v>
      </c>
      <c r="JV20" s="51">
        <v>7</v>
      </c>
      <c r="JW20" s="51">
        <v>1</v>
      </c>
      <c r="JX20" s="51">
        <v>1</v>
      </c>
      <c r="JY20" s="51">
        <v>2</v>
      </c>
      <c r="JZ20" s="51">
        <v>0</v>
      </c>
      <c r="KA20" s="121">
        <f t="shared" si="16"/>
        <v>6.666666666666667</v>
      </c>
      <c r="KB20" s="24"/>
      <c r="KC20" s="51"/>
      <c r="KD20" s="51"/>
      <c r="KE20" s="51"/>
      <c r="KF20" s="51"/>
      <c r="KG20" s="51"/>
      <c r="KH20" s="51"/>
      <c r="KI20" s="51"/>
      <c r="KJ20" s="51"/>
      <c r="KK20" s="51"/>
      <c r="KL20" s="51"/>
      <c r="KM20" s="51"/>
      <c r="KN20" s="51"/>
      <c r="KO20" s="51"/>
      <c r="KP20" s="51"/>
      <c r="KQ20" s="51"/>
      <c r="KR20" s="51"/>
      <c r="KS20" s="122">
        <f t="shared" si="17"/>
        <v>0</v>
      </c>
      <c r="KT20" s="24" t="s">
        <v>243</v>
      </c>
      <c r="KU20" s="51"/>
      <c r="KV20" s="51"/>
      <c r="KW20" s="51"/>
      <c r="KX20" s="51"/>
      <c r="KY20" s="51"/>
      <c r="KZ20" s="51"/>
      <c r="LA20" s="121">
        <f t="shared" si="18"/>
        <v>0</v>
      </c>
      <c r="LB20" s="51"/>
      <c r="LC20" s="51" t="s">
        <v>243</v>
      </c>
      <c r="LD20" s="51">
        <v>3</v>
      </c>
      <c r="LE20" s="51">
        <v>0</v>
      </c>
      <c r="LF20" s="51">
        <v>25</v>
      </c>
      <c r="LG20" s="51">
        <v>1</v>
      </c>
      <c r="LH20" s="51">
        <v>3</v>
      </c>
      <c r="LI20" s="51">
        <v>2</v>
      </c>
      <c r="LJ20" s="51">
        <v>1</v>
      </c>
      <c r="LK20" s="51">
        <v>0</v>
      </c>
      <c r="LL20" s="51">
        <v>0</v>
      </c>
      <c r="LM20" s="121">
        <f t="shared" si="19"/>
        <v>8.3333333333333339</v>
      </c>
      <c r="LN20" s="24" t="s">
        <v>243</v>
      </c>
      <c r="LO20" t="s">
        <v>243</v>
      </c>
      <c r="LP20">
        <v>16</v>
      </c>
      <c r="LQ20">
        <v>11</v>
      </c>
      <c r="LR20" t="s">
        <v>244</v>
      </c>
      <c r="LS20">
        <v>3</v>
      </c>
      <c r="LT20">
        <v>0</v>
      </c>
      <c r="LU20" s="121">
        <f t="shared" si="20"/>
        <v>145.45454545454547</v>
      </c>
      <c r="LV20" s="51"/>
      <c r="LW20" t="s">
        <v>243</v>
      </c>
      <c r="LX20" s="51">
        <v>2</v>
      </c>
      <c r="LY20" s="51">
        <v>0</v>
      </c>
      <c r="LZ20" s="51">
        <v>24</v>
      </c>
      <c r="MA20" s="51">
        <v>0</v>
      </c>
      <c r="MB20" s="51">
        <v>5</v>
      </c>
      <c r="MC20" s="51">
        <v>3</v>
      </c>
      <c r="MD20" s="51">
        <v>1</v>
      </c>
      <c r="ME20" s="51">
        <v>2</v>
      </c>
      <c r="MF20" s="51">
        <v>0</v>
      </c>
      <c r="MG20" s="121">
        <f t="shared" si="21"/>
        <v>12</v>
      </c>
      <c r="MH20" s="53" t="s">
        <v>243</v>
      </c>
      <c r="MI20" s="154" t="s">
        <v>243</v>
      </c>
      <c r="MJ20">
        <v>23</v>
      </c>
      <c r="MK20">
        <v>24</v>
      </c>
      <c r="ML20" t="s">
        <v>244</v>
      </c>
      <c r="MM20">
        <v>1</v>
      </c>
      <c r="MN20">
        <v>1</v>
      </c>
      <c r="MO20" s="121">
        <f t="shared" si="22"/>
        <v>95.833333333333343</v>
      </c>
      <c r="MP20" s="51"/>
      <c r="MR20" s="51"/>
      <c r="MS20" s="51"/>
      <c r="MT20" s="51"/>
      <c r="MU20" s="51"/>
      <c r="MV20" s="51"/>
      <c r="MW20" s="51"/>
      <c r="MX20" s="51"/>
      <c r="MY20" s="51"/>
      <c r="MZ20" s="51"/>
      <c r="NA20" s="51"/>
      <c r="NB20" s="53"/>
      <c r="NC20" s="154"/>
      <c r="NI20" s="51"/>
      <c r="NJ20" s="51"/>
      <c r="NL20" s="51"/>
      <c r="NM20" s="51"/>
      <c r="NN20" s="51"/>
      <c r="NO20" s="51"/>
      <c r="NP20" s="51"/>
      <c r="NQ20" s="51"/>
      <c r="NR20" s="51"/>
      <c r="NS20" s="51"/>
      <c r="NT20" s="51"/>
      <c r="NU20" s="51"/>
      <c r="NV20" s="53"/>
      <c r="NW20" s="154"/>
      <c r="OC20" s="51"/>
      <c r="OD20" s="51"/>
      <c r="OF20" s="51"/>
      <c r="OG20" s="51"/>
      <c r="OH20" s="51"/>
      <c r="OI20" s="51"/>
      <c r="OJ20" s="51"/>
      <c r="OK20" s="51"/>
      <c r="OL20" s="51"/>
      <c r="OM20" s="51"/>
      <c r="ON20" s="51"/>
      <c r="OO20" s="51"/>
      <c r="OP20" s="53"/>
      <c r="OQ20" s="154"/>
      <c r="OW20" s="51"/>
      <c r="OX20" s="51"/>
      <c r="OZ20" s="51"/>
      <c r="PA20" s="51"/>
      <c r="PB20" s="51"/>
      <c r="PC20" s="51"/>
      <c r="PD20" s="51"/>
      <c r="PE20" s="51"/>
      <c r="PF20" s="51"/>
      <c r="PG20" s="51"/>
      <c r="PH20" s="51"/>
      <c r="PI20" s="51"/>
      <c r="PJ20" s="53"/>
      <c r="PK20" s="154"/>
      <c r="PL20" s="154"/>
      <c r="PM20" s="154"/>
      <c r="PN20" s="154"/>
      <c r="PO20" s="154"/>
      <c r="PP20" s="154"/>
      <c r="PQ20" s="24"/>
      <c r="PR20" s="24"/>
      <c r="PS20" s="154"/>
      <c r="PT20" s="24"/>
      <c r="PU20" s="24"/>
      <c r="PV20" s="24"/>
      <c r="PW20" s="24"/>
      <c r="PX20" s="24"/>
      <c r="PY20" s="24"/>
      <c r="PZ20" s="24"/>
      <c r="QA20" s="24"/>
      <c r="QB20" s="24"/>
      <c r="QC20" s="24"/>
      <c r="QD20" s="153"/>
      <c r="QE20" s="154"/>
      <c r="QF20" s="154"/>
      <c r="QG20" s="154"/>
      <c r="QH20" s="154"/>
      <c r="QI20" s="154"/>
      <c r="QJ20" s="154"/>
      <c r="QK20" s="155">
        <f t="shared" si="23"/>
        <v>0</v>
      </c>
      <c r="QL20" s="24"/>
      <c r="QM20" s="154"/>
      <c r="QN20" s="24"/>
      <c r="QO20" s="24"/>
      <c r="QP20" s="24"/>
      <c r="QQ20" s="24"/>
      <c r="QR20" s="24"/>
      <c r="QS20" s="24"/>
      <c r="QT20" s="24"/>
      <c r="QU20" s="24"/>
      <c r="QV20" s="24"/>
      <c r="QW20" s="24"/>
      <c r="QX20" s="53"/>
      <c r="QY20" s="154"/>
      <c r="RE20" s="51"/>
      <c r="RF20" s="51"/>
      <c r="RH20" s="51"/>
      <c r="RI20" s="51"/>
      <c r="RJ20" s="51"/>
      <c r="RK20" s="51"/>
      <c r="RL20" s="51"/>
      <c r="RM20" s="51"/>
      <c r="RN20" s="51"/>
      <c r="RO20" s="51"/>
      <c r="RP20" s="51"/>
      <c r="RQ20" s="51"/>
      <c r="RR20" s="53"/>
      <c r="RS20" s="154"/>
      <c r="RY20" s="121">
        <f t="shared" si="24"/>
        <v>0</v>
      </c>
      <c r="RZ20" s="51"/>
      <c r="SB20" s="51"/>
      <c r="SC20" s="51"/>
      <c r="SD20" s="51"/>
      <c r="SE20" s="51"/>
      <c r="SF20" s="51"/>
      <c r="SG20" s="51"/>
      <c r="SH20" s="51"/>
      <c r="SI20" s="51"/>
      <c r="SJ20" s="51"/>
      <c r="SK20" s="121">
        <f t="shared" si="50"/>
        <v>0</v>
      </c>
      <c r="SL20" s="53"/>
      <c r="SM20" s="154"/>
      <c r="SS20" s="51"/>
      <c r="ST20" s="51"/>
      <c r="SV20" s="51"/>
      <c r="SW20" s="51"/>
      <c r="SX20" s="51"/>
      <c r="SY20" s="51"/>
      <c r="SZ20" s="51"/>
      <c r="TA20" s="51"/>
      <c r="TB20" s="51"/>
      <c r="TC20" s="51"/>
      <c r="TD20" s="51"/>
      <c r="TE20" s="51"/>
      <c r="TF20" s="53"/>
      <c r="TG20" s="154"/>
      <c r="TM20" s="51"/>
      <c r="TN20" s="51"/>
      <c r="TP20" s="51"/>
      <c r="TQ20" s="51"/>
      <c r="TR20" s="51"/>
      <c r="TS20" s="51"/>
      <c r="TT20" s="51"/>
      <c r="TU20" s="51"/>
      <c r="TV20" s="51"/>
      <c r="TW20" s="51"/>
      <c r="TX20" s="51"/>
      <c r="TY20" s="51"/>
      <c r="TZ20" s="53"/>
      <c r="UA20" s="154"/>
      <c r="UG20" s="51"/>
      <c r="UH20" s="51"/>
      <c r="UJ20" s="51"/>
      <c r="UK20" s="51"/>
      <c r="UL20" s="51"/>
      <c r="UM20" s="51"/>
      <c r="UN20" s="51"/>
      <c r="UO20" s="51"/>
      <c r="UP20" s="51"/>
      <c r="UQ20" s="51"/>
      <c r="UR20" s="51"/>
      <c r="US20" s="51"/>
      <c r="UT20" s="53"/>
      <c r="UU20" s="154"/>
      <c r="VA20" s="121">
        <f t="shared" si="25"/>
        <v>0</v>
      </c>
      <c r="VB20" s="51"/>
      <c r="VD20" s="51"/>
      <c r="VE20" s="51"/>
      <c r="VF20" s="51"/>
      <c r="VG20" s="51"/>
      <c r="VH20" s="51"/>
      <c r="VI20" s="51"/>
      <c r="VJ20" s="51"/>
      <c r="VK20" s="51"/>
      <c r="VL20" s="51"/>
      <c r="VM20" s="121">
        <f t="shared" si="26"/>
        <v>0</v>
      </c>
      <c r="VN20" s="53"/>
      <c r="VO20" s="154"/>
      <c r="VU20" s="51"/>
      <c r="VV20" s="51"/>
      <c r="VX20" s="51"/>
      <c r="VY20" s="51"/>
      <c r="VZ20" s="51"/>
      <c r="WA20" s="51"/>
      <c r="WB20" s="51"/>
      <c r="WC20" s="51"/>
      <c r="WD20" s="51"/>
      <c r="WE20" s="51"/>
      <c r="WF20" s="51"/>
      <c r="WG20" s="51"/>
      <c r="WH20" s="53"/>
      <c r="WI20" s="154"/>
      <c r="WO20" s="121">
        <f t="shared" si="27"/>
        <v>0</v>
      </c>
      <c r="WP20" s="51"/>
      <c r="WR20" s="51"/>
      <c r="WS20" s="51"/>
      <c r="WT20" s="51"/>
      <c r="WU20" s="51"/>
      <c r="WV20" s="51"/>
      <c r="WW20" s="51"/>
      <c r="WX20" s="51"/>
      <c r="WY20" s="51"/>
      <c r="WZ20" s="51"/>
      <c r="XA20" s="51"/>
      <c r="XB20" s="53"/>
      <c r="XC20" s="154"/>
      <c r="XI20" s="121">
        <f t="shared" si="28"/>
        <v>0</v>
      </c>
      <c r="XJ20" s="51"/>
      <c r="XK20" s="91"/>
      <c r="XL20" s="51"/>
      <c r="XM20" s="51"/>
      <c r="XN20" s="51"/>
      <c r="XO20" s="51"/>
      <c r="XP20" s="51"/>
      <c r="XQ20" s="51"/>
      <c r="XR20" s="51"/>
      <c r="XS20" s="51"/>
      <c r="XT20" s="51"/>
      <c r="XU20" s="121">
        <f t="shared" si="29"/>
        <v>0</v>
      </c>
      <c r="XV20" s="53"/>
      <c r="XW20" s="154"/>
      <c r="YC20" s="51"/>
      <c r="YD20" s="51"/>
      <c r="YF20" s="51"/>
      <c r="YG20" s="51"/>
      <c r="YH20" s="51"/>
      <c r="YI20" s="51"/>
      <c r="YJ20" s="51"/>
      <c r="YK20" s="51"/>
      <c r="YL20" s="51"/>
      <c r="YM20" s="51"/>
      <c r="YN20" s="51"/>
      <c r="YO20" s="51"/>
      <c r="YP20" s="53"/>
      <c r="YQ20" s="154"/>
      <c r="YW20" s="51"/>
      <c r="YX20" s="51"/>
      <c r="YZ20" s="51"/>
      <c r="ZA20" s="51"/>
      <c r="ZB20" s="51"/>
      <c r="ZC20" s="51"/>
      <c r="ZD20" s="51"/>
      <c r="ZE20" s="51"/>
      <c r="ZF20" s="51"/>
      <c r="ZG20" s="51"/>
      <c r="ZH20" s="51"/>
      <c r="ZI20" s="51"/>
      <c r="ZJ20" s="53"/>
      <c r="ZK20" s="154"/>
      <c r="ZQ20" s="51"/>
      <c r="ZR20" s="51"/>
      <c r="ZT20" s="51"/>
      <c r="ZU20" s="51"/>
      <c r="ZV20" s="51"/>
      <c r="ZW20" s="51"/>
      <c r="ZX20" s="51"/>
      <c r="ZY20" s="51"/>
      <c r="ZZ20" s="51"/>
      <c r="AAA20" s="51"/>
      <c r="AAB20" s="51"/>
      <c r="AAC20" s="51"/>
      <c r="AAD20" s="53"/>
      <c r="AAE20" s="154"/>
      <c r="AAK20" s="51"/>
      <c r="AAL20" s="51"/>
      <c r="AAN20" s="51"/>
      <c r="AAO20" s="51"/>
      <c r="AAP20" s="51"/>
      <c r="AAQ20" s="51"/>
      <c r="AAR20" s="51"/>
      <c r="AAS20" s="51"/>
      <c r="AAT20" s="51"/>
      <c r="AAU20" s="51"/>
      <c r="AAV20" s="51"/>
      <c r="AAW20" s="51"/>
      <c r="AAX20" s="53"/>
      <c r="AAY20" s="154"/>
      <c r="ABE20" s="121">
        <f t="shared" si="68"/>
        <v>0</v>
      </c>
      <c r="ABF20" s="51"/>
      <c r="ABH20" s="51"/>
      <c r="ABI20" s="51"/>
      <c r="ABJ20" s="51"/>
      <c r="ABK20" s="51"/>
      <c r="ABL20" s="51"/>
      <c r="ABM20" s="51"/>
      <c r="ABN20" s="51"/>
      <c r="ABO20" s="51"/>
      <c r="ABP20" s="51"/>
      <c r="ABQ20" s="121">
        <f t="shared" si="69"/>
        <v>0</v>
      </c>
      <c r="ABS20">
        <f>SUM(J20,AD20,AX20,BR20,CL20,DF20,DZ20,ET20,FN20,GH20,HB20,HV20,IP20,JJ20,KD20,KV20,LP20,MJ20,ND20,NX20,OR20,PL20,QF20,QZ20,RT20,SN20,TH20,UB20,UV20,VP20,WJ20,AAF20,AAZ20,XD20)</f>
        <v>118</v>
      </c>
      <c r="ABT20">
        <f t="shared" si="30"/>
        <v>21</v>
      </c>
      <c r="ABU20">
        <f t="shared" si="31"/>
        <v>139</v>
      </c>
      <c r="ABV20">
        <f t="shared" si="32"/>
        <v>0</v>
      </c>
      <c r="ABW20">
        <v>139</v>
      </c>
      <c r="ABX20">
        <v>8</v>
      </c>
      <c r="ABY20">
        <v>20</v>
      </c>
      <c r="ABZ20" s="119">
        <f t="shared" si="72"/>
        <v>6.95</v>
      </c>
      <c r="ACA20">
        <v>17</v>
      </c>
      <c r="ACB20">
        <v>2</v>
      </c>
      <c r="ACC20">
        <v>0</v>
      </c>
      <c r="ACD20">
        <v>2</v>
      </c>
      <c r="ACE20">
        <f t="shared" si="73"/>
        <v>21</v>
      </c>
      <c r="ACG20">
        <v>154</v>
      </c>
      <c r="ACH20">
        <v>10</v>
      </c>
      <c r="ACI20">
        <v>19</v>
      </c>
      <c r="ACJ20" s="119">
        <f t="shared" si="74"/>
        <v>8.1052631578947363</v>
      </c>
      <c r="ACK20">
        <v>5</v>
      </c>
      <c r="ACL20">
        <v>0</v>
      </c>
      <c r="ACM20">
        <v>0</v>
      </c>
      <c r="ACN20">
        <v>7</v>
      </c>
      <c r="ACO20">
        <f t="shared" si="75"/>
        <v>12</v>
      </c>
      <c r="ACQ20" s="91" t="s">
        <v>263</v>
      </c>
      <c r="ACR20">
        <v>15</v>
      </c>
      <c r="ACS20">
        <v>0</v>
      </c>
    </row>
    <row r="21" spans="1:773" ht="12.75" hidden="1" x14ac:dyDescent="0.2">
      <c r="A21" s="49">
        <v>37</v>
      </c>
      <c r="B21" s="116">
        <v>44381</v>
      </c>
      <c r="C21" s="116" t="str">
        <f t="shared" si="0"/>
        <v>Sunday</v>
      </c>
      <c r="D21" s="49" t="s">
        <v>240</v>
      </c>
      <c r="E21" s="11" t="s">
        <v>264</v>
      </c>
      <c r="F21" s="24" t="s">
        <v>158</v>
      </c>
      <c r="G21" s="24" t="s">
        <v>261</v>
      </c>
      <c r="H21" s="136" t="s">
        <v>243</v>
      </c>
      <c r="I21" s="24" t="s">
        <v>243</v>
      </c>
      <c r="J21" s="51">
        <v>0</v>
      </c>
      <c r="K21" s="51">
        <v>2</v>
      </c>
      <c r="L21" s="51" t="s">
        <v>244</v>
      </c>
      <c r="M21" s="51">
        <v>0</v>
      </c>
      <c r="N21" s="51">
        <v>0</v>
      </c>
      <c r="O21" s="121">
        <f t="shared" si="1"/>
        <v>0</v>
      </c>
      <c r="P21" s="51">
        <v>1</v>
      </c>
      <c r="Q21" s="51" t="s">
        <v>243</v>
      </c>
      <c r="R21" s="51">
        <v>3</v>
      </c>
      <c r="S21" s="123">
        <v>0</v>
      </c>
      <c r="T21" s="124">
        <v>12</v>
      </c>
      <c r="U21" s="51">
        <v>2</v>
      </c>
      <c r="V21" s="122">
        <v>13</v>
      </c>
      <c r="W21" s="122">
        <v>1</v>
      </c>
      <c r="X21" s="122">
        <v>0</v>
      </c>
      <c r="Y21" s="122">
        <v>1</v>
      </c>
      <c r="Z21" s="122">
        <v>1</v>
      </c>
      <c r="AA21" s="122">
        <f>IFERROR(T21/R21,0)</f>
        <v>4</v>
      </c>
      <c r="AB21" s="136"/>
      <c r="AC21" s="51"/>
      <c r="AD21" s="51"/>
      <c r="AE21" s="51"/>
      <c r="AF21" s="51"/>
      <c r="AG21" s="51"/>
      <c r="AH21" s="51"/>
      <c r="AI21" s="121">
        <f t="shared" si="2"/>
        <v>0</v>
      </c>
      <c r="AJ21" s="51"/>
      <c r="AK21" s="51"/>
      <c r="AL21" s="51"/>
      <c r="AM21" s="123"/>
      <c r="AN21" s="51"/>
      <c r="AO21" s="51"/>
      <c r="AP21" s="122"/>
      <c r="AQ21" s="122"/>
      <c r="AR21" s="122"/>
      <c r="AS21" s="122"/>
      <c r="AT21" s="122"/>
      <c r="AU21" s="121">
        <f t="shared" si="3"/>
        <v>0</v>
      </c>
      <c r="AV21" s="136" t="s">
        <v>243</v>
      </c>
      <c r="AW21" s="51" t="s">
        <v>243</v>
      </c>
      <c r="AX21" s="51">
        <v>25</v>
      </c>
      <c r="AY21" s="51">
        <v>26</v>
      </c>
      <c r="AZ21" s="51" t="s">
        <v>244</v>
      </c>
      <c r="BA21" s="51">
        <v>3</v>
      </c>
      <c r="BB21" s="51">
        <v>0</v>
      </c>
      <c r="BC21" s="121">
        <f t="shared" si="4"/>
        <v>96.15384615384616</v>
      </c>
      <c r="BD21" s="51">
        <v>35</v>
      </c>
      <c r="BE21" s="51" t="s">
        <v>244</v>
      </c>
      <c r="BF21" s="51"/>
      <c r="BG21" s="123"/>
      <c r="BH21" s="51"/>
      <c r="BI21" s="51"/>
      <c r="BJ21" s="122"/>
      <c r="BK21" s="122"/>
      <c r="BL21" s="122"/>
      <c r="BM21" s="122"/>
      <c r="BN21" s="122"/>
      <c r="BO21" s="122"/>
      <c r="BP21" s="136"/>
      <c r="BQ21" s="51"/>
      <c r="BR21" s="51"/>
      <c r="BS21" s="51"/>
      <c r="BT21" s="51"/>
      <c r="BU21" s="51"/>
      <c r="BV21" s="51"/>
      <c r="BW21" s="121"/>
      <c r="BX21" s="51"/>
      <c r="BY21" s="51"/>
      <c r="BZ21" s="51"/>
      <c r="CA21" s="123"/>
      <c r="CB21" s="51"/>
      <c r="CC21" s="51"/>
      <c r="CD21" s="122"/>
      <c r="CE21" s="122"/>
      <c r="CF21" s="122"/>
      <c r="CG21" s="122"/>
      <c r="CH21" s="122"/>
      <c r="CI21" s="122"/>
      <c r="CJ21" s="136" t="s">
        <v>243</v>
      </c>
      <c r="CK21" s="51" t="s">
        <v>243</v>
      </c>
      <c r="CL21" s="51">
        <v>5</v>
      </c>
      <c r="CM21" s="51">
        <v>4</v>
      </c>
      <c r="CN21" s="51" t="s">
        <v>244</v>
      </c>
      <c r="CO21" s="51">
        <v>1</v>
      </c>
      <c r="CP21" s="51">
        <v>0</v>
      </c>
      <c r="CQ21" s="121">
        <f>IFERROR((CL21/CM21)*100,0)</f>
        <v>125</v>
      </c>
      <c r="CR21" s="51">
        <v>5</v>
      </c>
      <c r="CS21" s="51"/>
      <c r="CT21" s="51"/>
      <c r="CU21" s="123"/>
      <c r="CV21" s="51"/>
      <c r="CW21" s="51"/>
      <c r="CX21" s="122"/>
      <c r="CY21" s="122"/>
      <c r="CZ21" s="122"/>
      <c r="DA21" s="122"/>
      <c r="DB21" s="122"/>
      <c r="DC21" s="122"/>
      <c r="DD21" s="136" t="s">
        <v>243</v>
      </c>
      <c r="DE21" s="51" t="s">
        <v>243</v>
      </c>
      <c r="DF21" s="51">
        <v>10</v>
      </c>
      <c r="DG21" s="51">
        <v>14</v>
      </c>
      <c r="DH21" s="51" t="s">
        <v>244</v>
      </c>
      <c r="DI21" s="51">
        <v>0</v>
      </c>
      <c r="DJ21" s="51">
        <v>0</v>
      </c>
      <c r="DK21" s="121">
        <f t="shared" si="5"/>
        <v>71.428571428571431</v>
      </c>
      <c r="DL21" s="51">
        <v>16</v>
      </c>
      <c r="DM21" s="51" t="s">
        <v>244</v>
      </c>
      <c r="DN21" s="51"/>
      <c r="DO21" s="123"/>
      <c r="DP21" s="51"/>
      <c r="DQ21" s="51"/>
      <c r="DR21" s="122"/>
      <c r="DS21" s="122"/>
      <c r="DT21" s="122"/>
      <c r="DU21" s="122"/>
      <c r="DV21" s="122"/>
      <c r="DW21" s="122"/>
      <c r="DX21" s="136" t="s">
        <v>243</v>
      </c>
      <c r="DY21" s="51" t="s">
        <v>243</v>
      </c>
      <c r="DZ21" s="51">
        <v>0</v>
      </c>
      <c r="EA21" s="51">
        <v>2</v>
      </c>
      <c r="EB21" s="51" t="s">
        <v>244</v>
      </c>
      <c r="EC21" s="51">
        <v>0</v>
      </c>
      <c r="ED21" s="51">
        <v>0</v>
      </c>
      <c r="EE21" s="121">
        <f t="shared" si="6"/>
        <v>0</v>
      </c>
      <c r="EF21" s="51">
        <v>3</v>
      </c>
      <c r="EG21" s="51" t="s">
        <v>243</v>
      </c>
      <c r="EH21" s="51">
        <v>4</v>
      </c>
      <c r="EI21" s="123">
        <v>0</v>
      </c>
      <c r="EJ21" s="51">
        <v>21</v>
      </c>
      <c r="EK21" s="51">
        <v>2</v>
      </c>
      <c r="EL21" s="122">
        <v>14</v>
      </c>
      <c r="EM21" s="122">
        <v>2</v>
      </c>
      <c r="EN21" s="122">
        <v>0</v>
      </c>
      <c r="EO21" s="122">
        <v>4</v>
      </c>
      <c r="EP21" s="122">
        <v>0</v>
      </c>
      <c r="EQ21" s="122">
        <f>IFERROR(EJ21/EH21,0)</f>
        <v>5.25</v>
      </c>
      <c r="ER21" s="136" t="s">
        <v>243</v>
      </c>
      <c r="ES21" s="51" t="s">
        <v>243</v>
      </c>
      <c r="ET21" s="51">
        <v>4</v>
      </c>
      <c r="EU21" s="51">
        <v>9</v>
      </c>
      <c r="EV21" s="51" t="s">
        <v>244</v>
      </c>
      <c r="EW21" s="51">
        <v>0</v>
      </c>
      <c r="EX21" s="51">
        <v>0</v>
      </c>
      <c r="EY21" s="121">
        <f>IFERROR((ET21/EU21)*100,0)</f>
        <v>44.444444444444443</v>
      </c>
      <c r="EZ21" s="51">
        <v>13</v>
      </c>
      <c r="FA21" s="51" t="s">
        <v>243</v>
      </c>
      <c r="FB21" s="51">
        <v>4</v>
      </c>
      <c r="FC21" s="123">
        <v>0</v>
      </c>
      <c r="FD21" s="51">
        <v>18</v>
      </c>
      <c r="FE21" s="51">
        <v>1</v>
      </c>
      <c r="FF21" s="122">
        <v>15</v>
      </c>
      <c r="FG21" s="122">
        <v>1</v>
      </c>
      <c r="FH21" s="122">
        <v>0</v>
      </c>
      <c r="FI21" s="122">
        <v>4</v>
      </c>
      <c r="FJ21" s="122">
        <v>0</v>
      </c>
      <c r="FK21" s="122">
        <f t="shared" si="8"/>
        <v>4.5</v>
      </c>
      <c r="FL21" s="136"/>
      <c r="FM21" s="51"/>
      <c r="FN21" s="51"/>
      <c r="FO21" s="51"/>
      <c r="FP21" s="51"/>
      <c r="FQ21" s="51"/>
      <c r="FR21" s="51"/>
      <c r="FS21" s="121" t="e">
        <f t="shared" si="9"/>
        <v>#DIV/0!</v>
      </c>
      <c r="FT21" s="51"/>
      <c r="FU21" s="51"/>
      <c r="FV21" s="51"/>
      <c r="FW21" s="123"/>
      <c r="FX21" s="51"/>
      <c r="FY21" s="51"/>
      <c r="FZ21" s="122"/>
      <c r="GA21" s="122"/>
      <c r="GB21" s="122"/>
      <c r="GC21" s="122"/>
      <c r="GD21" s="122"/>
      <c r="GE21" s="122"/>
      <c r="GF21" s="136" t="s">
        <v>243</v>
      </c>
      <c r="GG21" s="51" t="s">
        <v>243</v>
      </c>
      <c r="GH21" s="51">
        <v>8</v>
      </c>
      <c r="GI21" s="51">
        <v>17</v>
      </c>
      <c r="GJ21" s="51" t="s">
        <v>244</v>
      </c>
      <c r="GK21" s="51">
        <v>0</v>
      </c>
      <c r="GL21" s="51">
        <v>0</v>
      </c>
      <c r="GM21" s="121">
        <f t="shared" si="10"/>
        <v>47.058823529411761</v>
      </c>
      <c r="GN21" s="51">
        <v>15</v>
      </c>
      <c r="GO21" s="51" t="s">
        <v>243</v>
      </c>
      <c r="GP21" s="51">
        <v>2</v>
      </c>
      <c r="GQ21" s="123">
        <v>0</v>
      </c>
      <c r="GR21" s="51">
        <v>15</v>
      </c>
      <c r="GS21" s="51">
        <v>0</v>
      </c>
      <c r="GT21" s="122">
        <v>5</v>
      </c>
      <c r="GU21" s="122">
        <v>2</v>
      </c>
      <c r="GV21" s="122">
        <v>0</v>
      </c>
      <c r="GW21" s="122">
        <v>0</v>
      </c>
      <c r="GX21" s="122">
        <v>0</v>
      </c>
      <c r="GY21" s="122">
        <f t="shared" si="11"/>
        <v>7.5</v>
      </c>
      <c r="GZ21" s="136"/>
      <c r="HA21" s="24"/>
      <c r="HB21" s="51"/>
      <c r="HC21" s="51"/>
      <c r="HD21" s="51"/>
      <c r="HE21" s="51"/>
      <c r="HF21" s="51"/>
      <c r="HG21" s="121">
        <f t="shared" si="12"/>
        <v>0</v>
      </c>
      <c r="HH21" s="51"/>
      <c r="HI21" s="51"/>
      <c r="HJ21" s="51"/>
      <c r="HK21" s="123"/>
      <c r="HL21" s="51"/>
      <c r="HM21" s="51"/>
      <c r="HN21" s="122"/>
      <c r="HO21" s="122"/>
      <c r="HP21" s="122"/>
      <c r="HQ21" s="122"/>
      <c r="HR21" s="122"/>
      <c r="HS21" s="121">
        <f t="shared" si="13"/>
        <v>0</v>
      </c>
      <c r="HT21" s="136"/>
      <c r="HU21" s="51"/>
      <c r="HV21" s="51"/>
      <c r="HW21" s="51"/>
      <c r="HX21" s="51"/>
      <c r="HY21" s="51"/>
      <c r="HZ21" s="51"/>
      <c r="IA21" s="121"/>
      <c r="IB21" s="51"/>
      <c r="IC21" s="51"/>
      <c r="ID21" s="51"/>
      <c r="IE21" s="123"/>
      <c r="IF21" s="51"/>
      <c r="IG21" s="51"/>
      <c r="IH21" s="122"/>
      <c r="II21" s="122"/>
      <c r="IJ21" s="122"/>
      <c r="IK21" s="122"/>
      <c r="IL21" s="122"/>
      <c r="IM21" s="122">
        <f t="shared" si="14"/>
        <v>0</v>
      </c>
      <c r="IN21" s="136" t="s">
        <v>243</v>
      </c>
      <c r="IO21" s="51" t="s">
        <v>243</v>
      </c>
      <c r="IP21" s="51">
        <v>5</v>
      </c>
      <c r="IQ21" s="51">
        <v>4</v>
      </c>
      <c r="IR21" s="51" t="s">
        <v>244</v>
      </c>
      <c r="IS21" s="51">
        <v>1</v>
      </c>
      <c r="IT21" s="51">
        <v>0</v>
      </c>
      <c r="IU21" s="121">
        <f>IFERROR((IP21/IQ21)*100,0)</f>
        <v>125</v>
      </c>
      <c r="IV21" s="51">
        <v>6</v>
      </c>
      <c r="IW21" s="51" t="s">
        <v>243</v>
      </c>
      <c r="IX21" s="122">
        <v>2</v>
      </c>
      <c r="IY21" s="123">
        <v>0</v>
      </c>
      <c r="IZ21" s="122">
        <v>21</v>
      </c>
      <c r="JA21" s="122">
        <v>0</v>
      </c>
      <c r="JB21" s="122">
        <v>6</v>
      </c>
      <c r="JC21" s="122">
        <v>3</v>
      </c>
      <c r="JD21" s="122">
        <v>0</v>
      </c>
      <c r="JE21" s="122">
        <v>5</v>
      </c>
      <c r="JF21" s="122">
        <v>0</v>
      </c>
      <c r="JG21" s="121">
        <f t="shared" si="15"/>
        <v>10.5</v>
      </c>
      <c r="JH21" s="136" t="s">
        <v>243</v>
      </c>
      <c r="JI21" s="24" t="s">
        <v>243</v>
      </c>
      <c r="JJ21" s="51">
        <v>15</v>
      </c>
      <c r="JK21" s="51">
        <v>7</v>
      </c>
      <c r="JL21" s="51" t="s">
        <v>244</v>
      </c>
      <c r="JM21" s="51">
        <v>1</v>
      </c>
      <c r="JN21" s="51">
        <v>1</v>
      </c>
      <c r="JO21" s="121">
        <f t="shared" si="71"/>
        <v>214.28571428571428</v>
      </c>
      <c r="JP21" s="51">
        <v>8</v>
      </c>
      <c r="JQ21" s="51" t="s">
        <v>243</v>
      </c>
      <c r="JR21" s="51">
        <v>2</v>
      </c>
      <c r="JS21" s="123">
        <v>0</v>
      </c>
      <c r="JT21" s="122">
        <v>22</v>
      </c>
      <c r="JU21" s="122">
        <v>0</v>
      </c>
      <c r="JV21" s="122">
        <v>4</v>
      </c>
      <c r="JW21" s="122">
        <v>3</v>
      </c>
      <c r="JX21" s="122">
        <v>1</v>
      </c>
      <c r="JY21" s="122">
        <v>0</v>
      </c>
      <c r="JZ21" s="122">
        <v>0</v>
      </c>
      <c r="KA21" s="121">
        <f t="shared" si="16"/>
        <v>11</v>
      </c>
      <c r="KB21" s="136"/>
      <c r="KC21" s="51"/>
      <c r="KD21" s="51"/>
      <c r="KE21" s="51"/>
      <c r="KF21" s="51"/>
      <c r="KG21" s="51"/>
      <c r="KH21" s="51"/>
      <c r="KI21" s="51"/>
      <c r="KJ21" s="51"/>
      <c r="KK21" s="123"/>
      <c r="KL21" s="51"/>
      <c r="KM21" s="51"/>
      <c r="KN21" s="122"/>
      <c r="KO21" s="122"/>
      <c r="KP21" s="122"/>
      <c r="KQ21" s="122"/>
      <c r="KR21" s="122"/>
      <c r="KS21" s="122">
        <f t="shared" si="17"/>
        <v>0</v>
      </c>
      <c r="KT21" s="136" t="s">
        <v>243</v>
      </c>
      <c r="KU21" s="51" t="s">
        <v>243</v>
      </c>
      <c r="KV21" s="51">
        <v>2</v>
      </c>
      <c r="KW21" s="51">
        <v>3</v>
      </c>
      <c r="KX21" s="51" t="s">
        <v>243</v>
      </c>
      <c r="KY21" s="51">
        <v>0</v>
      </c>
      <c r="KZ21" s="51">
        <v>0</v>
      </c>
      <c r="LA21" s="121">
        <f t="shared" si="18"/>
        <v>66.666666666666657</v>
      </c>
      <c r="LB21" s="51">
        <v>3</v>
      </c>
      <c r="LC21" s="51" t="s">
        <v>243</v>
      </c>
      <c r="LD21" s="51">
        <v>3</v>
      </c>
      <c r="LE21" s="51">
        <v>0</v>
      </c>
      <c r="LF21" s="51">
        <v>19</v>
      </c>
      <c r="LG21" s="51">
        <v>1</v>
      </c>
      <c r="LH21" s="122">
        <v>10</v>
      </c>
      <c r="LI21" s="122">
        <v>0</v>
      </c>
      <c r="LJ21" s="122">
        <v>2</v>
      </c>
      <c r="LK21" s="122">
        <v>1</v>
      </c>
      <c r="LL21" s="122">
        <v>0</v>
      </c>
      <c r="LM21" s="121">
        <f t="shared" si="19"/>
        <v>6.333333333333333</v>
      </c>
      <c r="LN21" s="136"/>
      <c r="LO21" s="51"/>
      <c r="LU21" s="121">
        <f t="shared" si="20"/>
        <v>0</v>
      </c>
      <c r="LV21" s="51"/>
      <c r="LW21" s="51"/>
      <c r="LX21" s="51"/>
      <c r="LY21" s="51"/>
      <c r="LZ21" s="46"/>
      <c r="MA21" s="51"/>
      <c r="MB21" s="122"/>
      <c r="MC21" s="122"/>
      <c r="MD21" s="122"/>
      <c r="ME21" s="122"/>
      <c r="MF21" s="122"/>
      <c r="MG21" s="121">
        <f t="shared" si="21"/>
        <v>0</v>
      </c>
      <c r="MH21" s="136" t="s">
        <v>243</v>
      </c>
      <c r="MI21" s="24" t="s">
        <v>243</v>
      </c>
      <c r="MJ21" s="51">
        <v>19</v>
      </c>
      <c r="MK21" s="51">
        <v>24</v>
      </c>
      <c r="ML21" s="51" t="s">
        <v>244</v>
      </c>
      <c r="MM21" s="51">
        <v>0</v>
      </c>
      <c r="MN21" s="51">
        <v>0</v>
      </c>
      <c r="MO21" s="121">
        <f t="shared" si="22"/>
        <v>79.166666666666657</v>
      </c>
      <c r="MP21" s="51">
        <v>32</v>
      </c>
      <c r="MR21" s="51"/>
      <c r="MS21" s="51"/>
      <c r="MT21" s="46"/>
      <c r="MV21" s="122"/>
      <c r="MW21" s="122"/>
      <c r="MX21" s="122"/>
      <c r="MY21" s="122"/>
      <c r="MZ21" s="122"/>
      <c r="NA21" s="122"/>
      <c r="NB21" s="136"/>
      <c r="NC21" s="24"/>
      <c r="ND21" s="51"/>
      <c r="NE21" s="51"/>
      <c r="NF21" s="51"/>
      <c r="NG21" s="51"/>
      <c r="NH21" s="51"/>
      <c r="NI21" s="121">
        <f>IFERROR((ND21/NE21)*100,0)</f>
        <v>0</v>
      </c>
      <c r="NJ21" s="51"/>
      <c r="NL21" s="51"/>
      <c r="NM21" s="51"/>
      <c r="NN21" s="46"/>
      <c r="NP21" s="122"/>
      <c r="NQ21" s="122"/>
      <c r="NR21" s="122"/>
      <c r="NS21" s="122"/>
      <c r="NT21" s="122"/>
      <c r="NU21" s="122"/>
      <c r="NV21" s="136"/>
      <c r="NW21" s="24"/>
      <c r="NX21" s="51"/>
      <c r="NY21" s="51"/>
      <c r="NZ21" s="51"/>
      <c r="OA21" s="51"/>
      <c r="OB21" s="51"/>
      <c r="OC21" s="121"/>
      <c r="OD21" s="51"/>
      <c r="OF21" s="51"/>
      <c r="OG21" s="51"/>
      <c r="OH21" s="46"/>
      <c r="OI21" s="51"/>
      <c r="OJ21" s="122"/>
      <c r="OK21" s="122"/>
      <c r="OL21" s="122"/>
      <c r="OM21" s="122"/>
      <c r="ON21" s="122"/>
      <c r="OO21" s="122"/>
      <c r="OP21" s="136"/>
      <c r="OQ21" s="24"/>
      <c r="OR21" s="51"/>
      <c r="OS21" s="51"/>
      <c r="OT21" s="51"/>
      <c r="OU21" s="51"/>
      <c r="OV21" s="51"/>
      <c r="OW21" s="121"/>
      <c r="OX21" s="51"/>
      <c r="OZ21" s="51"/>
      <c r="PA21" s="51"/>
      <c r="PB21" s="46"/>
      <c r="PC21" s="51"/>
      <c r="PD21" s="122"/>
      <c r="PE21" s="122"/>
      <c r="PF21" s="122"/>
      <c r="PG21" s="122"/>
      <c r="PH21" s="122"/>
      <c r="PI21" s="121"/>
      <c r="PJ21" s="136"/>
      <c r="PK21" s="24"/>
      <c r="PL21" s="51"/>
      <c r="PM21" s="51"/>
      <c r="PN21" s="51"/>
      <c r="PO21" s="51"/>
      <c r="PP21" s="51"/>
      <c r="PQ21" s="121"/>
      <c r="PR21" s="51"/>
      <c r="PT21" s="51"/>
      <c r="PU21" s="51"/>
      <c r="PV21" s="46"/>
      <c r="PW21" s="51"/>
      <c r="PX21" s="122"/>
      <c r="PY21" s="122"/>
      <c r="PZ21" s="122"/>
      <c r="QA21" s="122"/>
      <c r="QB21" s="122"/>
      <c r="QC21" s="121"/>
      <c r="QD21" s="136"/>
      <c r="QE21" s="24"/>
      <c r="QF21" s="51"/>
      <c r="QG21" s="51"/>
      <c r="QH21" s="51"/>
      <c r="QI21" s="51"/>
      <c r="QJ21" s="51"/>
      <c r="QK21" s="121">
        <f t="shared" si="23"/>
        <v>0</v>
      </c>
      <c r="QL21" s="51"/>
      <c r="QN21" s="51"/>
      <c r="QO21" s="51"/>
      <c r="QP21" s="46"/>
      <c r="QQ21" s="51"/>
      <c r="QR21" s="122"/>
      <c r="QS21" s="122"/>
      <c r="QT21" s="122"/>
      <c r="QU21" s="122"/>
      <c r="QV21" s="122"/>
      <c r="QW21" s="121">
        <f>IFERROR(QP21/QN21,0)</f>
        <v>0</v>
      </c>
      <c r="QX21" s="136"/>
      <c r="QY21" s="24"/>
      <c r="QZ21" s="51"/>
      <c r="RA21" s="51"/>
      <c r="RB21" s="51"/>
      <c r="RC21" s="51"/>
      <c r="RD21" s="51"/>
      <c r="RE21" s="121">
        <f>IFERROR((QZ21/RA21)*100,0)</f>
        <v>0</v>
      </c>
      <c r="RF21" s="51"/>
      <c r="RH21" s="51"/>
      <c r="RI21" s="51"/>
      <c r="RJ21" s="46"/>
      <c r="RK21" s="51"/>
      <c r="RL21" s="122"/>
      <c r="RM21" s="122"/>
      <c r="RN21" s="122"/>
      <c r="RO21" s="122"/>
      <c r="RP21" s="122"/>
      <c r="RQ21" s="121">
        <f>IFERROR(RJ21/RH21,0)</f>
        <v>0</v>
      </c>
      <c r="RR21" s="136"/>
      <c r="RS21" s="24"/>
      <c r="RT21" s="51"/>
      <c r="RU21" s="51"/>
      <c r="RV21" s="51"/>
      <c r="RW21" s="51"/>
      <c r="RX21" s="51"/>
      <c r="RY21" s="121">
        <f t="shared" si="24"/>
        <v>0</v>
      </c>
      <c r="RZ21" s="51"/>
      <c r="SB21" s="51"/>
      <c r="SC21" s="51"/>
      <c r="SD21" s="46"/>
      <c r="SE21" s="51"/>
      <c r="SF21" s="122"/>
      <c r="SG21" s="122"/>
      <c r="SH21" s="122"/>
      <c r="SI21" s="122"/>
      <c r="SJ21" s="122"/>
      <c r="SK21" s="121">
        <f t="shared" si="50"/>
        <v>0</v>
      </c>
      <c r="SL21" s="136"/>
      <c r="SM21" s="24"/>
      <c r="SN21" s="51"/>
      <c r="SO21" s="51"/>
      <c r="SP21" s="51"/>
      <c r="SQ21" s="51"/>
      <c r="SR21" s="51"/>
      <c r="SS21" s="121">
        <f>IFERROR((SN21/SO21)*100,0)</f>
        <v>0</v>
      </c>
      <c r="ST21" s="51"/>
      <c r="SV21" s="51"/>
      <c r="SW21" s="51"/>
      <c r="SX21" s="46"/>
      <c r="SY21" s="51"/>
      <c r="SZ21" s="122"/>
      <c r="TA21" s="122"/>
      <c r="TB21" s="122"/>
      <c r="TC21" s="122"/>
      <c r="TD21" s="122"/>
      <c r="TE21" s="121">
        <f>IFERROR(SX21/SV21,0)</f>
        <v>0</v>
      </c>
      <c r="TF21" s="136"/>
      <c r="TG21" s="24"/>
      <c r="TH21" s="51"/>
      <c r="TI21" s="51"/>
      <c r="TJ21" s="51"/>
      <c r="TK21" s="51"/>
      <c r="TL21" s="51"/>
      <c r="TM21" s="121">
        <f>IFERROR((TH21/TI21)*100,0)</f>
        <v>0</v>
      </c>
      <c r="TN21" s="51"/>
      <c r="TP21" s="51"/>
      <c r="TQ21" s="51"/>
      <c r="TR21" s="46"/>
      <c r="TS21" s="51"/>
      <c r="TT21" s="122"/>
      <c r="TU21" s="122"/>
      <c r="TV21" s="122"/>
      <c r="TW21" s="122"/>
      <c r="TX21" s="122"/>
      <c r="TY21" s="121">
        <f>IFERROR(TR21/TP21,0)</f>
        <v>0</v>
      </c>
      <c r="TZ21" s="136"/>
      <c r="UA21" s="24"/>
      <c r="UB21" s="51"/>
      <c r="UC21" s="51"/>
      <c r="UD21" s="51"/>
      <c r="UE21" s="51"/>
      <c r="UF21" s="51"/>
      <c r="UG21" s="121">
        <f>IFERROR((UB21/UC21)*100,0)</f>
        <v>0</v>
      </c>
      <c r="UH21" s="51"/>
      <c r="UJ21" s="51"/>
      <c r="UK21" s="51"/>
      <c r="UL21" s="46"/>
      <c r="UM21" s="51"/>
      <c r="UN21" s="122"/>
      <c r="UO21" s="122"/>
      <c r="UP21" s="122"/>
      <c r="UQ21" s="122"/>
      <c r="UR21" s="122"/>
      <c r="US21" s="121">
        <f>IFERROR(UL21/UJ21,0)</f>
        <v>0</v>
      </c>
      <c r="UT21" s="136"/>
      <c r="UU21" s="24"/>
      <c r="UV21" s="51"/>
      <c r="UW21" s="51"/>
      <c r="UX21" s="51"/>
      <c r="UY21" s="51"/>
      <c r="UZ21" s="51"/>
      <c r="VA21" s="121">
        <f t="shared" si="25"/>
        <v>0</v>
      </c>
      <c r="VB21" s="51"/>
      <c r="VD21" s="51"/>
      <c r="VE21" s="51"/>
      <c r="VF21" s="46"/>
      <c r="VG21" s="51"/>
      <c r="VH21" s="122"/>
      <c r="VI21" s="122"/>
      <c r="VJ21" s="122"/>
      <c r="VK21" s="122"/>
      <c r="VL21" s="122"/>
      <c r="VM21" s="121">
        <f t="shared" si="26"/>
        <v>0</v>
      </c>
      <c r="VN21" s="136"/>
      <c r="VO21" s="24"/>
      <c r="VP21" s="51"/>
      <c r="VQ21" s="51"/>
      <c r="VR21" s="51"/>
      <c r="VS21" s="51"/>
      <c r="VT21" s="51"/>
      <c r="VU21" s="121">
        <f>IFERROR((VP21/VQ21)*100,0)</f>
        <v>0</v>
      </c>
      <c r="VV21" s="51"/>
      <c r="VX21" s="51"/>
      <c r="VY21" s="51"/>
      <c r="VZ21" s="46"/>
      <c r="WA21" s="51"/>
      <c r="WB21" s="122"/>
      <c r="WC21" s="122"/>
      <c r="WD21" s="122"/>
      <c r="WE21" s="122"/>
      <c r="WF21" s="122"/>
      <c r="WG21" s="121">
        <f>IFERROR(VZ21/VX21,0)</f>
        <v>0</v>
      </c>
      <c r="WH21" s="136"/>
      <c r="WI21" s="24"/>
      <c r="WJ21" s="51"/>
      <c r="WK21" s="51"/>
      <c r="WL21" s="51"/>
      <c r="WM21" s="51"/>
      <c r="WN21" s="51"/>
      <c r="WO21" s="121">
        <f t="shared" si="27"/>
        <v>0</v>
      </c>
      <c r="WP21" s="51"/>
      <c r="WR21" s="51"/>
      <c r="WS21" s="51"/>
      <c r="WT21" s="46"/>
      <c r="WU21" s="51"/>
      <c r="WV21" s="122"/>
      <c r="WW21" s="122"/>
      <c r="WX21" s="122"/>
      <c r="WY21" s="122"/>
      <c r="WZ21" s="122"/>
      <c r="XA21" s="121">
        <f>IFERROR(WT21/WR21,0)</f>
        <v>0</v>
      </c>
      <c r="XB21" s="136"/>
      <c r="XC21" s="24"/>
      <c r="XD21" s="51"/>
      <c r="XE21" s="51"/>
      <c r="XF21" s="51"/>
      <c r="XG21" s="51"/>
      <c r="XH21" s="51"/>
      <c r="XI21" s="121">
        <f t="shared" si="28"/>
        <v>0</v>
      </c>
      <c r="XJ21" s="51"/>
      <c r="XK21" s="91"/>
      <c r="XL21" s="51"/>
      <c r="XM21" s="51"/>
      <c r="XN21" s="46"/>
      <c r="XO21" s="51"/>
      <c r="XP21" s="122"/>
      <c r="XQ21" s="122"/>
      <c r="XR21" s="122"/>
      <c r="XS21" s="122"/>
      <c r="XT21" s="122"/>
      <c r="XU21" s="121">
        <f t="shared" si="29"/>
        <v>0</v>
      </c>
      <c r="XV21" s="136"/>
      <c r="XW21" s="24"/>
      <c r="XX21" s="51"/>
      <c r="XY21" s="51"/>
      <c r="XZ21" s="51"/>
      <c r="YA21" s="51"/>
      <c r="YB21" s="51"/>
      <c r="YC21" s="121">
        <f>IFERROR((XX21/XY21)*100,0)</f>
        <v>0</v>
      </c>
      <c r="YD21" s="51"/>
      <c r="YF21" s="51"/>
      <c r="YG21" s="51"/>
      <c r="YH21" s="46"/>
      <c r="YI21" s="51"/>
      <c r="YJ21" s="122"/>
      <c r="YK21" s="122"/>
      <c r="YL21" s="122"/>
      <c r="YM21" s="122"/>
      <c r="YN21" s="122"/>
      <c r="YO21" s="121">
        <f>IFERROR(YH21/YF21,0)</f>
        <v>0</v>
      </c>
      <c r="YP21" s="136"/>
      <c r="YQ21" s="24"/>
      <c r="YR21" s="51"/>
      <c r="YS21" s="51"/>
      <c r="YT21" s="51"/>
      <c r="YU21" s="51"/>
      <c r="YV21" s="51"/>
      <c r="YW21" s="121">
        <f>IFERROR((YR21/YS21)*100,0)</f>
        <v>0</v>
      </c>
      <c r="YX21" s="51"/>
      <c r="YZ21" s="51"/>
      <c r="ZA21" s="51"/>
      <c r="ZB21" s="46"/>
      <c r="ZC21" s="51"/>
      <c r="ZD21" s="122"/>
      <c r="ZE21" s="122"/>
      <c r="ZF21" s="122"/>
      <c r="ZG21" s="122"/>
      <c r="ZH21" s="122"/>
      <c r="ZI21" s="121">
        <f>IFERROR(ZB21/YZ21,0)</f>
        <v>0</v>
      </c>
      <c r="ZJ21" s="136"/>
      <c r="ZK21" s="24"/>
      <c r="ZL21" s="51"/>
      <c r="ZM21" s="51"/>
      <c r="ZN21" s="51"/>
      <c r="ZO21" s="51"/>
      <c r="ZP21" s="51"/>
      <c r="ZQ21" s="121">
        <f>IFERROR((ZL21/ZM21)*100,0)</f>
        <v>0</v>
      </c>
      <c r="ZR21" s="51"/>
      <c r="ZT21" s="51"/>
      <c r="ZU21" s="51"/>
      <c r="ZV21" s="46"/>
      <c r="ZW21" s="51"/>
      <c r="ZX21" s="122"/>
      <c r="ZY21" s="122"/>
      <c r="ZZ21" s="122"/>
      <c r="AAA21" s="122"/>
      <c r="AAB21" s="122"/>
      <c r="AAC21" s="121">
        <f>IFERROR(ZV21/ZT21,0)</f>
        <v>0</v>
      </c>
      <c r="AAD21" s="136"/>
      <c r="AAE21" s="24"/>
      <c r="AAF21" s="51"/>
      <c r="AAG21" s="51"/>
      <c r="AAH21" s="51"/>
      <c r="AAI21" s="51"/>
      <c r="AAJ21" s="51"/>
      <c r="AAK21" s="121">
        <f>IFERROR((AAF21/AAG21)*100,0)</f>
        <v>0</v>
      </c>
      <c r="AAL21" s="51"/>
      <c r="AAN21" s="51"/>
      <c r="AAO21" s="51"/>
      <c r="AAP21" s="46"/>
      <c r="AAQ21" s="51"/>
      <c r="AAR21" s="122"/>
      <c r="AAS21" s="122"/>
      <c r="AAT21" s="122"/>
      <c r="AAU21" s="122"/>
      <c r="AAV21" s="122"/>
      <c r="AAW21" s="121">
        <f>IFERROR(AAP21/AAN21,0)</f>
        <v>0</v>
      </c>
      <c r="AAX21" s="136"/>
      <c r="AAY21" s="24"/>
      <c r="AAZ21" s="51"/>
      <c r="ABA21" s="51"/>
      <c r="ABB21" s="51"/>
      <c r="ABC21" s="51"/>
      <c r="ABD21" s="51"/>
      <c r="ABE21" s="121">
        <f t="shared" si="68"/>
        <v>0</v>
      </c>
      <c r="ABF21" s="51"/>
      <c r="ABH21" s="51"/>
      <c r="ABI21" s="51"/>
      <c r="ABJ21" s="46"/>
      <c r="ABK21" s="51"/>
      <c r="ABL21" s="122"/>
      <c r="ABM21" s="122"/>
      <c r="ABN21" s="122"/>
      <c r="ABO21" s="122"/>
      <c r="ABP21" s="122"/>
      <c r="ABQ21" s="121">
        <f t="shared" si="69"/>
        <v>0</v>
      </c>
      <c r="ABS21">
        <f>SUM(J21,AD21,AX21,BR21,CL21,DF21,DZ21,ET21,FN21,GH21,HB21,HV21,IP21,JJ21,KD21,KV21,LP21,MJ21,ND21,NX21,OR21,PL21,QF21,QZ21,RT21,SN21,TH21,UB21,UV21,VP21,WJ21,AAF21)</f>
        <v>93</v>
      </c>
      <c r="ABT21">
        <f t="shared" si="30"/>
        <v>6</v>
      </c>
      <c r="ABU21">
        <f t="shared" si="31"/>
        <v>99</v>
      </c>
      <c r="ABV21">
        <f t="shared" si="32"/>
        <v>0</v>
      </c>
      <c r="ABW21">
        <v>99</v>
      </c>
      <c r="ABX21">
        <v>10</v>
      </c>
      <c r="ABY21">
        <f>18+4/6</f>
        <v>18.666666666666668</v>
      </c>
      <c r="ABZ21" s="119">
        <f t="shared" si="72"/>
        <v>5.3035714285714279</v>
      </c>
      <c r="ACA21">
        <v>3</v>
      </c>
      <c r="ACC21">
        <v>1</v>
      </c>
      <c r="ACD21">
        <v>2</v>
      </c>
      <c r="ACE21">
        <f t="shared" si="73"/>
        <v>6</v>
      </c>
      <c r="ACG21">
        <v>134</v>
      </c>
      <c r="ACH21">
        <v>8</v>
      </c>
      <c r="ACI21">
        <v>20</v>
      </c>
      <c r="ACJ21" s="119">
        <f t="shared" si="74"/>
        <v>6.7</v>
      </c>
      <c r="ACK21">
        <v>16</v>
      </c>
      <c r="ACL21">
        <v>1</v>
      </c>
      <c r="ACM21">
        <v>6</v>
      </c>
      <c r="ACN21">
        <v>0</v>
      </c>
      <c r="ACO21">
        <f t="shared" si="75"/>
        <v>23</v>
      </c>
      <c r="ACQ21" s="130" t="s">
        <v>264</v>
      </c>
      <c r="ACR21">
        <v>35</v>
      </c>
      <c r="ACS21">
        <v>0</v>
      </c>
    </row>
    <row r="22" spans="1:773" ht="12.75" hidden="1" x14ac:dyDescent="0.2">
      <c r="A22" s="49">
        <v>36</v>
      </c>
      <c r="B22" s="116">
        <v>44395</v>
      </c>
      <c r="C22" s="116" t="str">
        <f t="shared" si="0"/>
        <v>Sunday</v>
      </c>
      <c r="D22" s="49" t="s">
        <v>240</v>
      </c>
      <c r="E22" s="11" t="s">
        <v>265</v>
      </c>
      <c r="F22" s="24" t="s">
        <v>155</v>
      </c>
      <c r="G22" s="24" t="s">
        <v>261</v>
      </c>
      <c r="H22" s="136" t="s">
        <v>243</v>
      </c>
      <c r="I22" s="24" t="s">
        <v>243</v>
      </c>
      <c r="J22" s="51">
        <v>1</v>
      </c>
      <c r="K22" s="51">
        <v>3</v>
      </c>
      <c r="L22" s="51" t="s">
        <v>244</v>
      </c>
      <c r="M22" s="51">
        <v>0</v>
      </c>
      <c r="N22" s="51">
        <v>0</v>
      </c>
      <c r="O22" s="121">
        <f t="shared" si="1"/>
        <v>33.333333333333329</v>
      </c>
      <c r="P22" s="51">
        <v>7</v>
      </c>
      <c r="Q22" s="51" t="s">
        <v>243</v>
      </c>
      <c r="R22" s="51">
        <v>1</v>
      </c>
      <c r="S22" s="123">
        <v>0</v>
      </c>
      <c r="T22" s="124">
        <v>14</v>
      </c>
      <c r="U22" s="51">
        <v>0</v>
      </c>
      <c r="V22" s="122">
        <v>2</v>
      </c>
      <c r="W22" s="122">
        <v>1</v>
      </c>
      <c r="X22" s="122">
        <v>1</v>
      </c>
      <c r="Y22" s="122">
        <v>1</v>
      </c>
      <c r="Z22" s="122">
        <v>0</v>
      </c>
      <c r="AA22" s="122">
        <f>IFERROR(T22/R22,0)</f>
        <v>14</v>
      </c>
      <c r="AB22" s="136"/>
      <c r="AC22" s="51"/>
      <c r="AD22" s="51"/>
      <c r="AE22" s="51"/>
      <c r="AF22" s="51"/>
      <c r="AG22" s="51"/>
      <c r="AH22" s="51"/>
      <c r="AI22" s="121">
        <f t="shared" si="2"/>
        <v>0</v>
      </c>
      <c r="AJ22" s="51"/>
      <c r="AK22" s="51"/>
      <c r="AL22" s="51"/>
      <c r="AM22" s="123"/>
      <c r="AN22" s="51"/>
      <c r="AO22" s="51"/>
      <c r="AP22" s="122"/>
      <c r="AQ22" s="122"/>
      <c r="AR22" s="122"/>
      <c r="AS22" s="122"/>
      <c r="AT22" s="122"/>
      <c r="AU22" s="121">
        <f t="shared" si="3"/>
        <v>0</v>
      </c>
      <c r="AV22" s="136" t="s">
        <v>243</v>
      </c>
      <c r="AW22" s="51" t="s">
        <v>243</v>
      </c>
      <c r="AX22" s="51">
        <v>19</v>
      </c>
      <c r="AY22" s="51">
        <v>15</v>
      </c>
      <c r="AZ22" s="51" t="s">
        <v>244</v>
      </c>
      <c r="BA22" s="51">
        <v>1</v>
      </c>
      <c r="BB22" s="51">
        <v>0</v>
      </c>
      <c r="BC22" s="121">
        <f t="shared" si="4"/>
        <v>126.66666666666666</v>
      </c>
      <c r="BD22" s="51">
        <v>37</v>
      </c>
      <c r="BE22" s="51" t="s">
        <v>244</v>
      </c>
      <c r="BF22" s="51"/>
      <c r="BG22" s="123"/>
      <c r="BH22" s="51"/>
      <c r="BI22" s="51"/>
      <c r="BJ22" s="122"/>
      <c r="BK22" s="122"/>
      <c r="BL22" s="122"/>
      <c r="BM22" s="122"/>
      <c r="BN22" s="122"/>
      <c r="BO22" s="122"/>
      <c r="BP22" s="136"/>
      <c r="BQ22" s="51"/>
      <c r="BR22" s="51"/>
      <c r="BS22" s="51"/>
      <c r="BT22" s="51"/>
      <c r="BU22" s="51"/>
      <c r="BV22" s="51"/>
      <c r="BW22" s="121"/>
      <c r="BX22" s="51"/>
      <c r="BY22" s="51"/>
      <c r="BZ22" s="51"/>
      <c r="CA22" s="123"/>
      <c r="CB22" s="51"/>
      <c r="CC22" s="51"/>
      <c r="CD22" s="122"/>
      <c r="CE22" s="122"/>
      <c r="CF22" s="122"/>
      <c r="CG22" s="122"/>
      <c r="CH22" s="122"/>
      <c r="CI22" s="122"/>
      <c r="CJ22" s="136" t="s">
        <v>243</v>
      </c>
      <c r="CK22" s="51" t="s">
        <v>243</v>
      </c>
      <c r="CL22" s="51">
        <v>44</v>
      </c>
      <c r="CM22" s="51">
        <v>32</v>
      </c>
      <c r="CN22" s="51" t="s">
        <v>244</v>
      </c>
      <c r="CO22" s="51">
        <v>8</v>
      </c>
      <c r="CP22" s="51">
        <v>0</v>
      </c>
      <c r="CQ22" s="121">
        <f>IFERROR((CL22/CM22)*100,0)</f>
        <v>137.5</v>
      </c>
      <c r="CR22" s="51">
        <v>43</v>
      </c>
      <c r="CS22" s="51" t="s">
        <v>244</v>
      </c>
      <c r="CT22" s="51"/>
      <c r="CU22" s="123"/>
      <c r="CV22" s="51"/>
      <c r="CW22" s="51"/>
      <c r="CX22" s="122"/>
      <c r="CY22" s="122"/>
      <c r="CZ22" s="122"/>
      <c r="DA22" s="122"/>
      <c r="DB22" s="122"/>
      <c r="DC22" s="122"/>
      <c r="DD22" s="136"/>
      <c r="DE22" s="51"/>
      <c r="DF22" s="51"/>
      <c r="DG22" s="51"/>
      <c r="DH22" s="51"/>
      <c r="DI22" s="51"/>
      <c r="DJ22" s="51"/>
      <c r="DK22" s="121">
        <f t="shared" si="5"/>
        <v>0</v>
      </c>
      <c r="DL22" s="51"/>
      <c r="DM22" s="51"/>
      <c r="DN22" s="51"/>
      <c r="DO22" s="123"/>
      <c r="DP22" s="51"/>
      <c r="DQ22" s="51"/>
      <c r="DR22" s="122"/>
      <c r="DS22" s="122"/>
      <c r="DT22" s="122"/>
      <c r="DU22" s="122"/>
      <c r="DV22" s="122"/>
      <c r="DW22" s="122"/>
      <c r="DX22" s="136" t="s">
        <v>243</v>
      </c>
      <c r="DY22" s="51" t="s">
        <v>243</v>
      </c>
      <c r="DZ22" s="51">
        <v>31</v>
      </c>
      <c r="EA22" s="51">
        <v>27</v>
      </c>
      <c r="EB22" s="51" t="s">
        <v>244</v>
      </c>
      <c r="EC22" s="51">
        <v>0</v>
      </c>
      <c r="ED22" s="51">
        <v>0</v>
      </c>
      <c r="EE22" s="121">
        <f t="shared" si="6"/>
        <v>114.81481481481481</v>
      </c>
      <c r="EF22" s="51">
        <v>38</v>
      </c>
      <c r="EG22" s="51" t="s">
        <v>243</v>
      </c>
      <c r="EH22" s="51">
        <v>1</v>
      </c>
      <c r="EI22" s="123">
        <v>0</v>
      </c>
      <c r="EJ22" s="51">
        <v>11</v>
      </c>
      <c r="EK22" s="51">
        <v>0</v>
      </c>
      <c r="EL22" s="122">
        <v>2</v>
      </c>
      <c r="EM22" s="122">
        <v>0</v>
      </c>
      <c r="EN22" s="122">
        <v>1</v>
      </c>
      <c r="EO22" s="122">
        <v>2</v>
      </c>
      <c r="EP22" s="122">
        <v>0</v>
      </c>
      <c r="EQ22" s="122">
        <f>IFERROR(EJ22/EH22,0)</f>
        <v>11</v>
      </c>
      <c r="ER22" s="136" t="s">
        <v>243</v>
      </c>
      <c r="ES22" s="51" t="s">
        <v>243</v>
      </c>
      <c r="ET22" s="51">
        <v>15</v>
      </c>
      <c r="EU22" s="51">
        <v>10</v>
      </c>
      <c r="EV22" s="51" t="s">
        <v>244</v>
      </c>
      <c r="EW22" s="51">
        <v>3</v>
      </c>
      <c r="EX22" s="51">
        <v>0</v>
      </c>
      <c r="EY22" s="121">
        <f>IFERROR((ET22/EU22)*100,0)</f>
        <v>150</v>
      </c>
      <c r="EZ22" s="51">
        <v>10</v>
      </c>
      <c r="FA22" s="51" t="s">
        <v>243</v>
      </c>
      <c r="FB22" s="51">
        <v>4</v>
      </c>
      <c r="FC22" s="123">
        <v>0</v>
      </c>
      <c r="FD22" s="51">
        <v>22</v>
      </c>
      <c r="FE22" s="51">
        <v>2</v>
      </c>
      <c r="FF22" s="122">
        <v>14</v>
      </c>
      <c r="FG22" s="122">
        <v>1</v>
      </c>
      <c r="FH22" s="122">
        <v>0</v>
      </c>
      <c r="FI22" s="122">
        <v>5</v>
      </c>
      <c r="FJ22" s="122">
        <v>0</v>
      </c>
      <c r="FK22" s="122">
        <f t="shared" si="8"/>
        <v>5.5</v>
      </c>
      <c r="FL22" s="136" t="s">
        <v>243</v>
      </c>
      <c r="FM22" s="51" t="s">
        <v>244</v>
      </c>
      <c r="FN22" s="51"/>
      <c r="FO22" s="51"/>
      <c r="FP22" s="51"/>
      <c r="FQ22" s="51"/>
      <c r="FR22" s="51"/>
      <c r="FS22" s="121" t="e">
        <f t="shared" si="9"/>
        <v>#DIV/0!</v>
      </c>
      <c r="FT22" s="51"/>
      <c r="FU22" s="51" t="s">
        <v>244</v>
      </c>
      <c r="FV22" s="51"/>
      <c r="FW22" s="123"/>
      <c r="FX22" s="51"/>
      <c r="FY22" s="51"/>
      <c r="FZ22" s="122"/>
      <c r="GA22" s="122"/>
      <c r="GB22" s="122"/>
      <c r="GC22" s="122"/>
      <c r="GD22" s="122"/>
      <c r="GE22" s="122"/>
      <c r="GF22" s="136"/>
      <c r="GG22" s="51"/>
      <c r="GH22" s="51"/>
      <c r="GI22" s="51"/>
      <c r="GJ22" s="51"/>
      <c r="GK22" s="51"/>
      <c r="GL22" s="51"/>
      <c r="GM22" s="121">
        <f t="shared" si="10"/>
        <v>0</v>
      </c>
      <c r="GN22" s="51"/>
      <c r="GO22" s="51"/>
      <c r="GP22" s="51"/>
      <c r="GQ22" s="123"/>
      <c r="GR22" s="51"/>
      <c r="GS22" s="51"/>
      <c r="GT22" s="122"/>
      <c r="GU22" s="122"/>
      <c r="GV22" s="122"/>
      <c r="GW22" s="122"/>
      <c r="GX22" s="122"/>
      <c r="GY22" s="122">
        <f t="shared" si="11"/>
        <v>0</v>
      </c>
      <c r="GZ22" s="136" t="s">
        <v>243</v>
      </c>
      <c r="HA22" s="24" t="s">
        <v>243</v>
      </c>
      <c r="HB22" s="51">
        <v>8</v>
      </c>
      <c r="HC22" s="51">
        <v>13</v>
      </c>
      <c r="HD22" s="51" t="s">
        <v>244</v>
      </c>
      <c r="HE22" s="51">
        <v>0</v>
      </c>
      <c r="HF22" s="51">
        <v>0</v>
      </c>
      <c r="HG22" s="121">
        <f t="shared" si="12"/>
        <v>61.53846153846154</v>
      </c>
      <c r="HH22" s="51">
        <v>23</v>
      </c>
      <c r="HI22" s="51" t="s">
        <v>243</v>
      </c>
      <c r="HJ22" s="51">
        <v>4</v>
      </c>
      <c r="HK22" s="123">
        <v>2</v>
      </c>
      <c r="HL22" s="51">
        <v>14</v>
      </c>
      <c r="HM22" s="51">
        <v>5</v>
      </c>
      <c r="HN22" s="122">
        <v>19</v>
      </c>
      <c r="HO22" s="122">
        <v>1</v>
      </c>
      <c r="HP22" s="122">
        <v>1</v>
      </c>
      <c r="HQ22" s="122">
        <v>1</v>
      </c>
      <c r="HR22" s="122">
        <v>0</v>
      </c>
      <c r="HS22" s="121">
        <f t="shared" si="13"/>
        <v>3.5</v>
      </c>
      <c r="HT22" s="136"/>
      <c r="HU22" s="51"/>
      <c r="HV22" s="51"/>
      <c r="HW22" s="51"/>
      <c r="HX22" s="51"/>
      <c r="HY22" s="51"/>
      <c r="HZ22" s="51"/>
      <c r="IA22" s="121"/>
      <c r="IB22" s="51"/>
      <c r="IC22" s="51"/>
      <c r="ID22" s="51"/>
      <c r="IE22" s="123"/>
      <c r="IF22" s="51"/>
      <c r="IG22" s="51"/>
      <c r="IH22" s="122"/>
      <c r="II22" s="122"/>
      <c r="IJ22" s="122"/>
      <c r="IK22" s="122"/>
      <c r="IL22" s="122"/>
      <c r="IM22" s="122">
        <f t="shared" si="14"/>
        <v>0</v>
      </c>
      <c r="IN22" s="136" t="s">
        <v>243</v>
      </c>
      <c r="IO22" s="51" t="s">
        <v>243</v>
      </c>
      <c r="IP22" s="51">
        <v>27</v>
      </c>
      <c r="IQ22" s="51">
        <v>13</v>
      </c>
      <c r="IR22" s="51" t="s">
        <v>243</v>
      </c>
      <c r="IS22" s="51">
        <v>2</v>
      </c>
      <c r="IT22" s="51">
        <v>1</v>
      </c>
      <c r="IU22" s="121">
        <f>IFERROR((IP22/IQ22)*100,0)</f>
        <v>207.69230769230771</v>
      </c>
      <c r="IV22" s="51">
        <v>27</v>
      </c>
      <c r="IW22" s="51" t="s">
        <v>243</v>
      </c>
      <c r="IX22" s="122">
        <v>2</v>
      </c>
      <c r="IY22" s="123">
        <v>21</v>
      </c>
      <c r="IZ22" s="122">
        <v>0</v>
      </c>
      <c r="JA22" s="122">
        <v>4</v>
      </c>
      <c r="JB22" s="122">
        <v>2</v>
      </c>
      <c r="JC22" s="122">
        <v>1</v>
      </c>
      <c r="JD22" s="122">
        <v>1</v>
      </c>
      <c r="JE22" s="122">
        <v>0</v>
      </c>
      <c r="JF22" s="122">
        <v>0</v>
      </c>
      <c r="JG22" s="121">
        <f t="shared" si="15"/>
        <v>0</v>
      </c>
      <c r="JH22" s="136" t="s">
        <v>243</v>
      </c>
      <c r="JI22" s="24" t="s">
        <v>243</v>
      </c>
      <c r="JJ22" s="51">
        <v>15</v>
      </c>
      <c r="JK22" s="51">
        <v>7</v>
      </c>
      <c r="JL22" s="51" t="s">
        <v>244</v>
      </c>
      <c r="JM22" s="51">
        <v>2</v>
      </c>
      <c r="JN22" s="51">
        <v>1</v>
      </c>
      <c r="JO22" s="121">
        <f t="shared" si="71"/>
        <v>214.28571428571428</v>
      </c>
      <c r="JP22" s="51">
        <v>8</v>
      </c>
      <c r="JQ22" s="51" t="s">
        <v>243</v>
      </c>
      <c r="JR22" s="51">
        <v>2</v>
      </c>
      <c r="JS22" s="123">
        <v>0</v>
      </c>
      <c r="JT22" s="122">
        <v>23</v>
      </c>
      <c r="JU22" s="122">
        <v>0</v>
      </c>
      <c r="JV22" s="122">
        <v>2</v>
      </c>
      <c r="JW22" s="122">
        <v>3</v>
      </c>
      <c r="JX22" s="122">
        <v>0</v>
      </c>
      <c r="JY22" s="122">
        <v>2</v>
      </c>
      <c r="JZ22" s="122">
        <v>1</v>
      </c>
      <c r="KA22" s="121">
        <f t="shared" si="16"/>
        <v>11.5</v>
      </c>
      <c r="KB22" s="136"/>
      <c r="KC22" s="51"/>
      <c r="KD22" s="51"/>
      <c r="KE22" s="51"/>
      <c r="KF22" s="51"/>
      <c r="KG22" s="51"/>
      <c r="KH22" s="51"/>
      <c r="KI22" s="51"/>
      <c r="KJ22" s="51"/>
      <c r="KK22" s="123"/>
      <c r="KL22" s="51"/>
      <c r="KM22" s="51"/>
      <c r="KN22" s="122"/>
      <c r="KO22" s="122"/>
      <c r="KP22" s="122"/>
      <c r="KQ22" s="122"/>
      <c r="KR22" s="122"/>
      <c r="KS22" s="122">
        <f t="shared" si="17"/>
        <v>0</v>
      </c>
      <c r="KT22" s="136" t="s">
        <v>243</v>
      </c>
      <c r="KU22" s="51" t="s">
        <v>244</v>
      </c>
      <c r="KV22" s="51"/>
      <c r="KW22" s="51"/>
      <c r="KX22" s="51"/>
      <c r="KY22" s="51"/>
      <c r="KZ22" s="51"/>
      <c r="LA22" s="121">
        <f t="shared" si="18"/>
        <v>0</v>
      </c>
      <c r="LB22" s="51"/>
      <c r="LC22" s="51" t="s">
        <v>243</v>
      </c>
      <c r="LD22" s="51">
        <v>1</v>
      </c>
      <c r="LE22" s="51">
        <v>0</v>
      </c>
      <c r="LF22" s="51">
        <v>2</v>
      </c>
      <c r="LG22" s="51">
        <v>2</v>
      </c>
      <c r="LH22" s="122">
        <v>5</v>
      </c>
      <c r="LI22" s="122">
        <v>0</v>
      </c>
      <c r="LJ22" s="122">
        <v>0</v>
      </c>
      <c r="LK22" s="122">
        <v>1</v>
      </c>
      <c r="LL22" s="122">
        <v>0</v>
      </c>
      <c r="LM22" s="121">
        <f t="shared" si="19"/>
        <v>2</v>
      </c>
      <c r="LN22" s="136"/>
      <c r="LO22" s="51"/>
      <c r="LU22" s="121">
        <f t="shared" si="20"/>
        <v>0</v>
      </c>
      <c r="LV22" s="51"/>
      <c r="LW22" s="51"/>
      <c r="LX22" s="51"/>
      <c r="LY22" s="51"/>
      <c r="LZ22" s="46"/>
      <c r="MA22" s="51"/>
      <c r="MB22" s="122"/>
      <c r="MC22" s="122"/>
      <c r="MD22" s="122"/>
      <c r="ME22" s="122"/>
      <c r="MF22" s="122"/>
      <c r="MG22" s="121">
        <f t="shared" si="21"/>
        <v>0</v>
      </c>
      <c r="MH22" s="136" t="s">
        <v>243</v>
      </c>
      <c r="MI22" s="24" t="s">
        <v>243</v>
      </c>
      <c r="MJ22" s="51">
        <v>1</v>
      </c>
      <c r="MK22" s="51">
        <v>1</v>
      </c>
      <c r="ML22" s="51" t="s">
        <v>266</v>
      </c>
      <c r="MM22" s="51">
        <v>0</v>
      </c>
      <c r="MN22" s="51">
        <v>0</v>
      </c>
      <c r="MO22" s="121">
        <f t="shared" si="22"/>
        <v>100</v>
      </c>
      <c r="MP22" s="51">
        <v>3</v>
      </c>
      <c r="MQ22" t="s">
        <v>244</v>
      </c>
      <c r="MR22" s="51"/>
      <c r="MS22" s="51"/>
      <c r="MT22" s="46"/>
      <c r="MV22" s="122"/>
      <c r="MW22" s="122"/>
      <c r="MX22" s="122"/>
      <c r="MY22" s="122"/>
      <c r="MZ22" s="122"/>
      <c r="NA22" s="122"/>
      <c r="NB22" s="136"/>
      <c r="NC22" s="24"/>
      <c r="ND22" s="51"/>
      <c r="NE22" s="51"/>
      <c r="NF22" s="51"/>
      <c r="NG22" s="51"/>
      <c r="NH22" s="51"/>
      <c r="NI22" s="121">
        <f>IFERROR((ND22/NE22)*100,0)</f>
        <v>0</v>
      </c>
      <c r="NJ22" s="51"/>
      <c r="NL22" s="51"/>
      <c r="NM22" s="51"/>
      <c r="NN22" s="46"/>
      <c r="NP22" s="122"/>
      <c r="NQ22" s="122"/>
      <c r="NR22" s="122"/>
      <c r="NS22" s="122"/>
      <c r="NT22" s="122"/>
      <c r="NU22" s="122"/>
      <c r="NV22" s="136"/>
      <c r="NW22" s="24"/>
      <c r="NX22" s="51"/>
      <c r="NY22" s="51"/>
      <c r="NZ22" s="51"/>
      <c r="OA22" s="51"/>
      <c r="OB22" s="51"/>
      <c r="OC22" s="121"/>
      <c r="OD22" s="51"/>
      <c r="OF22" s="51"/>
      <c r="OG22" s="51"/>
      <c r="OH22" s="46"/>
      <c r="OI22" s="51"/>
      <c r="OJ22" s="122"/>
      <c r="OK22" s="122"/>
      <c r="OL22" s="122"/>
      <c r="OM22" s="122"/>
      <c r="ON22" s="122"/>
      <c r="OO22" s="122"/>
      <c r="OP22" s="136"/>
      <c r="OQ22" s="24"/>
      <c r="OR22" s="51"/>
      <c r="OS22" s="51"/>
      <c r="OT22" s="51"/>
      <c r="OU22" s="51"/>
      <c r="OV22" s="51"/>
      <c r="OW22" s="121"/>
      <c r="OX22" s="51"/>
      <c r="OZ22" s="51"/>
      <c r="PA22" s="51"/>
      <c r="PB22" s="46"/>
      <c r="PC22" s="51"/>
      <c r="PD22" s="122"/>
      <c r="PE22" s="122"/>
      <c r="PF22" s="122"/>
      <c r="PG22" s="122"/>
      <c r="PH22" s="122"/>
      <c r="PI22" s="121"/>
      <c r="PJ22" s="136"/>
      <c r="PK22" s="24"/>
      <c r="PL22" s="51"/>
      <c r="PM22" s="51"/>
      <c r="PN22" s="51"/>
      <c r="PO22" s="51"/>
      <c r="PP22" s="51"/>
      <c r="PQ22" s="121"/>
      <c r="PR22" s="51"/>
      <c r="PT22" s="51"/>
      <c r="PU22" s="51"/>
      <c r="PV22" s="46"/>
      <c r="PW22" s="51"/>
      <c r="PX22" s="122"/>
      <c r="PY22" s="122"/>
      <c r="PZ22" s="122"/>
      <c r="QA22" s="122"/>
      <c r="QB22" s="122"/>
      <c r="QC22" s="121"/>
      <c r="QD22" s="136"/>
      <c r="QE22" s="24"/>
      <c r="QF22" s="51"/>
      <c r="QG22" s="51"/>
      <c r="QH22" s="51"/>
      <c r="QI22" s="51"/>
      <c r="QJ22" s="51"/>
      <c r="QK22" s="121">
        <f t="shared" si="23"/>
        <v>0</v>
      </c>
      <c r="QL22" s="51"/>
      <c r="QN22" s="51"/>
      <c r="QO22" s="51"/>
      <c r="QP22" s="46"/>
      <c r="QQ22" s="51"/>
      <c r="QR22" s="122"/>
      <c r="QS22" s="122"/>
      <c r="QT22" s="122"/>
      <c r="QU22" s="122"/>
      <c r="QV22" s="122"/>
      <c r="QW22" s="121">
        <f>IFERROR(QP22/QN22,0)</f>
        <v>0</v>
      </c>
      <c r="QX22" s="136"/>
      <c r="QY22" s="24"/>
      <c r="QZ22" s="51"/>
      <c r="RA22" s="51"/>
      <c r="RB22" s="51"/>
      <c r="RC22" s="51"/>
      <c r="RD22" s="51"/>
      <c r="RE22" s="121">
        <f>IFERROR((QZ22/RA22)*100,0)</f>
        <v>0</v>
      </c>
      <c r="RF22" s="51"/>
      <c r="RH22" s="51"/>
      <c r="RI22" s="51"/>
      <c r="RJ22" s="46"/>
      <c r="RK22" s="51"/>
      <c r="RL22" s="122"/>
      <c r="RM22" s="122"/>
      <c r="RN22" s="122"/>
      <c r="RO22" s="122"/>
      <c r="RP22" s="122"/>
      <c r="RQ22" s="121">
        <f>IFERROR(RJ22/RH22,0)</f>
        <v>0</v>
      </c>
      <c r="RR22" s="136"/>
      <c r="RS22" s="24"/>
      <c r="RT22" s="51"/>
      <c r="RU22" s="51"/>
      <c r="RV22" s="51"/>
      <c r="RW22" s="51"/>
      <c r="RX22" s="51"/>
      <c r="RY22" s="121">
        <f t="shared" si="24"/>
        <v>0</v>
      </c>
      <c r="RZ22" s="51"/>
      <c r="SB22" s="51"/>
      <c r="SC22" s="51"/>
      <c r="SD22" s="46"/>
      <c r="SE22" s="51"/>
      <c r="SF22" s="122"/>
      <c r="SG22" s="122"/>
      <c r="SH22" s="122"/>
      <c r="SI22" s="122"/>
      <c r="SJ22" s="122"/>
      <c r="SK22" s="121">
        <f t="shared" si="50"/>
        <v>0</v>
      </c>
      <c r="SL22" s="136"/>
      <c r="SM22" s="24"/>
      <c r="SN22" s="51"/>
      <c r="SO22" s="51"/>
      <c r="SP22" s="51"/>
      <c r="SQ22" s="51"/>
      <c r="SR22" s="51"/>
      <c r="SS22" s="121">
        <f>IFERROR((SN22/SO22)*100,0)</f>
        <v>0</v>
      </c>
      <c r="ST22" s="51"/>
      <c r="SV22" s="51"/>
      <c r="SW22" s="51"/>
      <c r="SX22" s="46"/>
      <c r="SY22" s="51"/>
      <c r="SZ22" s="122"/>
      <c r="TA22" s="122"/>
      <c r="TB22" s="122"/>
      <c r="TC22" s="122"/>
      <c r="TD22" s="122"/>
      <c r="TE22" s="121">
        <f>IFERROR(SX22/SV22,0)</f>
        <v>0</v>
      </c>
      <c r="TF22" s="136"/>
      <c r="TG22" s="24"/>
      <c r="TH22" s="51"/>
      <c r="TI22" s="51"/>
      <c r="TJ22" s="51"/>
      <c r="TK22" s="51"/>
      <c r="TL22" s="51"/>
      <c r="TM22" s="121">
        <f>IFERROR((TH22/TI22)*100,0)</f>
        <v>0</v>
      </c>
      <c r="TN22" s="51"/>
      <c r="TP22" s="51"/>
      <c r="TQ22" s="51"/>
      <c r="TR22" s="46"/>
      <c r="TS22" s="51"/>
      <c r="TT22" s="122"/>
      <c r="TU22" s="122"/>
      <c r="TV22" s="122"/>
      <c r="TW22" s="122"/>
      <c r="TX22" s="122"/>
      <c r="TY22" s="121">
        <f>IFERROR(TR22/TP22,0)</f>
        <v>0</v>
      </c>
      <c r="TZ22" s="136"/>
      <c r="UA22" s="24"/>
      <c r="UB22" s="51"/>
      <c r="UC22" s="51"/>
      <c r="UD22" s="51"/>
      <c r="UE22" s="51"/>
      <c r="UF22" s="51"/>
      <c r="UG22" s="121">
        <f>IFERROR((UB22/UC22)*100,0)</f>
        <v>0</v>
      </c>
      <c r="UH22" s="51"/>
      <c r="UJ22" s="51"/>
      <c r="UK22" s="51"/>
      <c r="UL22" s="46"/>
      <c r="UM22" s="51"/>
      <c r="UN22" s="122"/>
      <c r="UO22" s="122"/>
      <c r="UP22" s="122"/>
      <c r="UQ22" s="122"/>
      <c r="UR22" s="122"/>
      <c r="US22" s="121">
        <f>IFERROR(UL22/UJ22,0)</f>
        <v>0</v>
      </c>
      <c r="UT22" s="136"/>
      <c r="UU22" s="24"/>
      <c r="UV22" s="51"/>
      <c r="UW22" s="51"/>
      <c r="UX22" s="51"/>
      <c r="UY22" s="51"/>
      <c r="UZ22" s="51"/>
      <c r="VA22" s="121">
        <f t="shared" si="25"/>
        <v>0</v>
      </c>
      <c r="VB22" s="51"/>
      <c r="VD22" s="51"/>
      <c r="VE22" s="51"/>
      <c r="VF22" s="46"/>
      <c r="VG22" s="51"/>
      <c r="VH22" s="122"/>
      <c r="VI22" s="122"/>
      <c r="VJ22" s="122"/>
      <c r="VK22" s="122"/>
      <c r="VL22" s="122"/>
      <c r="VM22" s="121">
        <f t="shared" si="26"/>
        <v>0</v>
      </c>
      <c r="VN22" s="136"/>
      <c r="VO22" s="24"/>
      <c r="VP22" s="51"/>
      <c r="VQ22" s="51"/>
      <c r="VR22" s="51"/>
      <c r="VS22" s="51"/>
      <c r="VT22" s="51"/>
      <c r="VU22" s="121">
        <f>IFERROR((VP22/VQ22)*100,0)</f>
        <v>0</v>
      </c>
      <c r="VV22" s="51"/>
      <c r="VX22" s="51"/>
      <c r="VY22" s="51"/>
      <c r="VZ22" s="46"/>
      <c r="WA22" s="51"/>
      <c r="WB22" s="122"/>
      <c r="WC22" s="122"/>
      <c r="WD22" s="122"/>
      <c r="WE22" s="122"/>
      <c r="WF22" s="122"/>
      <c r="WG22" s="121">
        <f>IFERROR(VZ22/VX22,0)</f>
        <v>0</v>
      </c>
      <c r="WH22" s="136"/>
      <c r="WI22" s="24"/>
      <c r="WJ22" s="51"/>
      <c r="WK22" s="51"/>
      <c r="WL22" s="51"/>
      <c r="WM22" s="51"/>
      <c r="WN22" s="51"/>
      <c r="WO22" s="121">
        <f t="shared" si="27"/>
        <v>0</v>
      </c>
      <c r="WP22" s="51"/>
      <c r="WR22" s="51"/>
      <c r="WS22" s="51"/>
      <c r="WT22" s="46"/>
      <c r="WU22" s="51"/>
      <c r="WV22" s="122"/>
      <c r="WW22" s="122"/>
      <c r="WX22" s="122"/>
      <c r="WY22" s="122"/>
      <c r="WZ22" s="122"/>
      <c r="XA22" s="121">
        <f>IFERROR(WT22/WR22,0)</f>
        <v>0</v>
      </c>
      <c r="XB22" s="136"/>
      <c r="XC22" s="24"/>
      <c r="XD22" s="51"/>
      <c r="XE22" s="51"/>
      <c r="XF22" s="51"/>
      <c r="XG22" s="51"/>
      <c r="XH22" s="51"/>
      <c r="XI22" s="121">
        <f t="shared" si="28"/>
        <v>0</v>
      </c>
      <c r="XJ22" s="51"/>
      <c r="XK22" s="91"/>
      <c r="XL22" s="51"/>
      <c r="XM22" s="51"/>
      <c r="XN22" s="46"/>
      <c r="XO22" s="51"/>
      <c r="XP22" s="122"/>
      <c r="XQ22" s="122"/>
      <c r="XR22" s="122"/>
      <c r="XS22" s="122"/>
      <c r="XT22" s="122"/>
      <c r="XU22" s="121">
        <f t="shared" si="29"/>
        <v>0</v>
      </c>
      <c r="XV22" s="136"/>
      <c r="XW22" s="24"/>
      <c r="XX22" s="51"/>
      <c r="XY22" s="51"/>
      <c r="XZ22" s="51"/>
      <c r="YA22" s="51"/>
      <c r="YB22" s="51"/>
      <c r="YC22" s="121">
        <f>IFERROR((XX22/XY22)*100,0)</f>
        <v>0</v>
      </c>
      <c r="YD22" s="51"/>
      <c r="YF22" s="51"/>
      <c r="YG22" s="51"/>
      <c r="YH22" s="46"/>
      <c r="YI22" s="51"/>
      <c r="YJ22" s="122"/>
      <c r="YK22" s="122"/>
      <c r="YL22" s="122"/>
      <c r="YM22" s="122"/>
      <c r="YN22" s="122"/>
      <c r="YO22" s="121">
        <f>IFERROR(YH22/YF22,0)</f>
        <v>0</v>
      </c>
      <c r="YP22" s="136"/>
      <c r="YQ22" s="24"/>
      <c r="YR22" s="51"/>
      <c r="YS22" s="51"/>
      <c r="YT22" s="51"/>
      <c r="YU22" s="51"/>
      <c r="YV22" s="51"/>
      <c r="YW22" s="121">
        <f>IFERROR((YR22/YS22)*100,0)</f>
        <v>0</v>
      </c>
      <c r="YX22" s="51"/>
      <c r="YZ22" s="51"/>
      <c r="ZA22" s="51"/>
      <c r="ZB22" s="46"/>
      <c r="ZC22" s="51"/>
      <c r="ZD22" s="122"/>
      <c r="ZE22" s="122"/>
      <c r="ZF22" s="122"/>
      <c r="ZG22" s="122"/>
      <c r="ZH22" s="122"/>
      <c r="ZI22" s="121">
        <f>IFERROR(ZB22/YZ22,0)</f>
        <v>0</v>
      </c>
      <c r="ZJ22" s="136"/>
      <c r="ZK22" s="24"/>
      <c r="ZL22" s="51"/>
      <c r="ZM22" s="51"/>
      <c r="ZN22" s="51"/>
      <c r="ZO22" s="51"/>
      <c r="ZP22" s="51"/>
      <c r="ZQ22" s="121">
        <f>IFERROR((ZL22/ZM22)*100,0)</f>
        <v>0</v>
      </c>
      <c r="ZR22" s="51"/>
      <c r="ZT22" s="51"/>
      <c r="ZU22" s="51"/>
      <c r="ZV22" s="46"/>
      <c r="ZW22" s="51"/>
      <c r="ZX22" s="122"/>
      <c r="ZY22" s="122"/>
      <c r="ZZ22" s="122"/>
      <c r="AAA22" s="122"/>
      <c r="AAB22" s="122"/>
      <c r="AAC22" s="121">
        <f>IFERROR(ZV22/ZT22,0)</f>
        <v>0</v>
      </c>
      <c r="AAD22" s="136"/>
      <c r="AAE22" s="24"/>
      <c r="AAF22" s="51"/>
      <c r="AAG22" s="51"/>
      <c r="AAH22" s="51"/>
      <c r="AAI22" s="51"/>
      <c r="AAJ22" s="51"/>
      <c r="AAK22" s="121">
        <f>IFERROR((AAF22/AAG22)*100,0)</f>
        <v>0</v>
      </c>
      <c r="AAL22" s="51"/>
      <c r="AAN22" s="51"/>
      <c r="AAO22" s="51"/>
      <c r="AAP22" s="46"/>
      <c r="AAQ22" s="51"/>
      <c r="AAR22" s="122"/>
      <c r="AAS22" s="122"/>
      <c r="AAT22" s="122"/>
      <c r="AAU22" s="122"/>
      <c r="AAV22" s="122"/>
      <c r="AAW22" s="121">
        <f>IFERROR(AAP22/AAN22,0)</f>
        <v>0</v>
      </c>
      <c r="AAX22" s="136"/>
      <c r="AAY22" s="24"/>
      <c r="AAZ22" s="51"/>
      <c r="ABA22" s="51"/>
      <c r="ABB22" s="51"/>
      <c r="ABC22" s="51"/>
      <c r="ABD22" s="51"/>
      <c r="ABE22" s="121">
        <f t="shared" si="68"/>
        <v>0</v>
      </c>
      <c r="ABF22" s="51"/>
      <c r="ABH22" s="51"/>
      <c r="ABI22" s="51"/>
      <c r="ABJ22" s="46"/>
      <c r="ABK22" s="51"/>
      <c r="ABL22" s="122"/>
      <c r="ABM22" s="122"/>
      <c r="ABN22" s="122"/>
      <c r="ABO22" s="122"/>
      <c r="ABP22" s="122"/>
      <c r="ABQ22" s="121">
        <f t="shared" si="69"/>
        <v>0</v>
      </c>
      <c r="ABS22">
        <f>SUM(J22,AD22,AX22,BR22,CL22,DF22,DZ22,ET22,FN22,GH22,HB22,HV22,IP22,JJ22,KD22,KV22,LP22,MJ22,ND22,NX22,OR22,PL22,QF22,QZ22,RT22,SN22,TH22,UB22,UV22,VP22,WJ22,AAF22)</f>
        <v>161</v>
      </c>
      <c r="ABT22">
        <f t="shared" si="30"/>
        <v>15</v>
      </c>
      <c r="ABU22">
        <f t="shared" si="31"/>
        <v>176</v>
      </c>
      <c r="ABV22">
        <f t="shared" si="32"/>
        <v>0</v>
      </c>
      <c r="ABW22">
        <v>176</v>
      </c>
      <c r="ABX22">
        <v>8</v>
      </c>
      <c r="ABY22">
        <v>20</v>
      </c>
      <c r="ABZ22" s="119">
        <f t="shared" si="72"/>
        <v>8.8000000000000007</v>
      </c>
      <c r="ACA22">
        <v>8</v>
      </c>
      <c r="ACB22">
        <v>1</v>
      </c>
      <c r="ACC22">
        <v>3</v>
      </c>
      <c r="ACD22">
        <v>3</v>
      </c>
      <c r="ACE22">
        <f t="shared" si="73"/>
        <v>15</v>
      </c>
      <c r="ACG22">
        <v>111</v>
      </c>
      <c r="ACH22">
        <v>10</v>
      </c>
      <c r="ACI22">
        <v>15</v>
      </c>
      <c r="ACJ22" s="119">
        <f t="shared" si="74"/>
        <v>7.4</v>
      </c>
      <c r="ACK22">
        <v>16</v>
      </c>
      <c r="ACL22">
        <v>1</v>
      </c>
      <c r="ACM22">
        <v>2</v>
      </c>
      <c r="ACN22">
        <v>2</v>
      </c>
      <c r="ACO22">
        <f t="shared" si="75"/>
        <v>21</v>
      </c>
      <c r="ACQ22" s="130" t="s">
        <v>240</v>
      </c>
      <c r="ACR22">
        <v>65</v>
      </c>
      <c r="ACS22">
        <v>0</v>
      </c>
    </row>
    <row r="23" spans="1:773" ht="12.75" hidden="1" x14ac:dyDescent="0.2">
      <c r="A23" s="49">
        <v>50</v>
      </c>
      <c r="B23" s="116">
        <v>44402</v>
      </c>
      <c r="C23" s="49" t="str">
        <f t="shared" si="0"/>
        <v>Sunday</v>
      </c>
      <c r="D23" s="49"/>
      <c r="E23" s="11"/>
      <c r="F23" s="24"/>
      <c r="G23" s="24"/>
      <c r="H23" s="24"/>
      <c r="I23" s="24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24"/>
      <c r="AC23" s="51"/>
      <c r="AD23" s="51"/>
      <c r="AE23" s="51"/>
      <c r="AF23" s="51"/>
      <c r="AG23" s="51"/>
      <c r="AH23" s="51"/>
      <c r="AI23" s="121">
        <f t="shared" si="2"/>
        <v>0</v>
      </c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24"/>
      <c r="AW23" s="51"/>
      <c r="AX23" s="51"/>
      <c r="AY23" s="51"/>
      <c r="AZ23" s="51"/>
      <c r="BA23" s="51"/>
      <c r="BB23" s="51"/>
      <c r="BC23" s="121">
        <f t="shared" si="4"/>
        <v>0</v>
      </c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24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24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24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24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  <c r="EK23" s="51"/>
      <c r="EL23" s="51"/>
      <c r="EM23" s="51"/>
      <c r="EN23" s="51"/>
      <c r="EO23" s="51"/>
      <c r="EP23" s="51"/>
      <c r="EQ23" s="51"/>
      <c r="ER23" s="24"/>
      <c r="ES23" s="51"/>
      <c r="ET23" s="51"/>
      <c r="EU23" s="51"/>
      <c r="EV23" s="51"/>
      <c r="EW23" s="51"/>
      <c r="EX23" s="51"/>
      <c r="EY23" s="51"/>
      <c r="EZ23" s="51"/>
      <c r="FA23" s="51"/>
      <c r="FB23" s="51"/>
      <c r="FC23" s="51"/>
      <c r="FD23" s="51"/>
      <c r="FE23" s="51"/>
      <c r="FF23" s="51"/>
      <c r="FG23" s="51"/>
      <c r="FH23" s="51"/>
      <c r="FI23" s="51"/>
      <c r="FJ23" s="51"/>
      <c r="FK23" s="51"/>
      <c r="FL23" s="24"/>
      <c r="FM23" s="51"/>
      <c r="FN23" s="51"/>
      <c r="FO23" s="51"/>
      <c r="FP23" s="51"/>
      <c r="FQ23" s="51"/>
      <c r="FR23" s="51"/>
      <c r="FS23" s="51"/>
      <c r="FT23" s="51"/>
      <c r="FU23" s="51"/>
      <c r="FV23" s="51"/>
      <c r="FW23" s="51"/>
      <c r="FX23" s="51"/>
      <c r="FY23" s="51"/>
      <c r="FZ23" s="51"/>
      <c r="GA23" s="51"/>
      <c r="GB23" s="51"/>
      <c r="GC23" s="51"/>
      <c r="GD23" s="51"/>
      <c r="GE23" s="51"/>
      <c r="GF23" s="24"/>
      <c r="GG23" s="51"/>
      <c r="GH23" s="51"/>
      <c r="GI23" s="51"/>
      <c r="GJ23" s="51"/>
      <c r="GK23" s="51"/>
      <c r="GL23" s="51"/>
      <c r="GM23" s="51"/>
      <c r="GN23" s="51"/>
      <c r="GO23" s="51"/>
      <c r="GP23" s="51"/>
      <c r="GQ23" s="51"/>
      <c r="GR23" s="51"/>
      <c r="GS23" s="51"/>
      <c r="GT23" s="51"/>
      <c r="GU23" s="51"/>
      <c r="GV23" s="51"/>
      <c r="GW23" s="51"/>
      <c r="GX23" s="51"/>
      <c r="GY23" s="51"/>
      <c r="GZ23" s="24"/>
      <c r="HA23" s="24"/>
      <c r="HB23" s="51"/>
      <c r="HC23" s="51"/>
      <c r="HD23" s="51"/>
      <c r="HE23" s="51"/>
      <c r="HF23" s="51"/>
      <c r="HG23" s="121">
        <f t="shared" si="12"/>
        <v>0</v>
      </c>
      <c r="HH23" s="51"/>
      <c r="HI23" s="51"/>
      <c r="HJ23" s="51"/>
      <c r="HK23" s="51"/>
      <c r="HL23" s="51"/>
      <c r="HM23" s="51"/>
      <c r="HN23" s="51"/>
      <c r="HO23" s="51"/>
      <c r="HP23" s="51"/>
      <c r="HQ23" s="51"/>
      <c r="HR23" s="51"/>
      <c r="HS23" s="51"/>
      <c r="HT23" s="24"/>
      <c r="HU23" s="51"/>
      <c r="HV23" s="51"/>
      <c r="HW23" s="51"/>
      <c r="HX23" s="51"/>
      <c r="HY23" s="51"/>
      <c r="HZ23" s="51"/>
      <c r="IA23" s="51"/>
      <c r="IB23" s="51"/>
      <c r="IC23" s="51"/>
      <c r="ID23" s="51"/>
      <c r="IE23" s="51"/>
      <c r="IF23" s="51"/>
      <c r="IG23" s="51"/>
      <c r="IH23" s="51"/>
      <c r="II23" s="51"/>
      <c r="IJ23" s="51"/>
      <c r="IK23" s="51"/>
      <c r="IL23" s="51"/>
      <c r="IM23" s="51"/>
      <c r="IN23" s="24"/>
      <c r="IO23" s="51"/>
      <c r="IP23" s="51"/>
      <c r="IQ23" s="51"/>
      <c r="IR23" s="51"/>
      <c r="IS23" s="51"/>
      <c r="IT23" s="51"/>
      <c r="IU23" s="51"/>
      <c r="IV23" s="51"/>
      <c r="IW23" s="51"/>
      <c r="IX23" s="51"/>
      <c r="IY23" s="51"/>
      <c r="IZ23" s="51"/>
      <c r="JA23" s="51"/>
      <c r="JB23" s="51"/>
      <c r="JC23" s="51"/>
      <c r="JD23" s="51"/>
      <c r="JE23" s="51"/>
      <c r="JF23" s="51"/>
      <c r="JG23" s="51"/>
      <c r="JH23" s="24"/>
      <c r="JI23" s="24"/>
      <c r="JJ23" s="51"/>
      <c r="JK23" s="51"/>
      <c r="JL23" s="51"/>
      <c r="JM23" s="51"/>
      <c r="JN23" s="51"/>
      <c r="JO23" s="51"/>
      <c r="JP23" s="51"/>
      <c r="JQ23" s="51"/>
      <c r="JR23" s="51"/>
      <c r="JS23" s="51"/>
      <c r="JT23" s="51"/>
      <c r="JU23" s="51"/>
      <c r="JV23" s="51"/>
      <c r="JW23" s="51"/>
      <c r="JX23" s="51"/>
      <c r="JY23" s="51"/>
      <c r="JZ23" s="51"/>
      <c r="KA23" s="121">
        <f t="shared" si="16"/>
        <v>0</v>
      </c>
      <c r="KB23" s="24"/>
      <c r="KC23" s="51"/>
      <c r="KD23" s="51"/>
      <c r="KE23" s="51"/>
      <c r="KF23" s="51"/>
      <c r="KG23" s="51"/>
      <c r="KH23" s="51"/>
      <c r="KI23" s="51"/>
      <c r="KJ23" s="51"/>
      <c r="KK23" s="51"/>
      <c r="KL23" s="51"/>
      <c r="KM23" s="51"/>
      <c r="KN23" s="51"/>
      <c r="KO23" s="51"/>
      <c r="KP23" s="51"/>
      <c r="KQ23" s="51"/>
      <c r="KR23" s="51"/>
      <c r="KS23" s="51"/>
      <c r="KT23" s="24"/>
      <c r="KU23" s="51"/>
      <c r="KV23" s="51"/>
      <c r="KW23" s="51"/>
      <c r="KX23" s="51"/>
      <c r="KY23" s="51"/>
      <c r="KZ23" s="51"/>
      <c r="LA23" s="51"/>
      <c r="LB23" s="51"/>
      <c r="LC23" s="51"/>
      <c r="LD23" s="51"/>
      <c r="LE23" s="51"/>
      <c r="LF23" s="51"/>
      <c r="LG23" s="51"/>
      <c r="LH23" s="51"/>
      <c r="LI23" s="51"/>
      <c r="LJ23" s="51"/>
      <c r="LK23" s="51"/>
      <c r="LL23" s="51"/>
      <c r="LM23" s="121">
        <f t="shared" si="19"/>
        <v>0</v>
      </c>
      <c r="LN23" s="24"/>
      <c r="LU23" s="121">
        <f t="shared" si="20"/>
        <v>0</v>
      </c>
      <c r="LV23" s="51"/>
      <c r="LX23" s="51"/>
      <c r="LY23" s="51"/>
      <c r="LZ23" s="51"/>
      <c r="MA23" s="51"/>
      <c r="MB23" s="51"/>
      <c r="MC23" s="51"/>
      <c r="MD23" s="51"/>
      <c r="ME23" s="51"/>
      <c r="MF23" s="51"/>
      <c r="MG23" s="51"/>
      <c r="MH23" s="53"/>
      <c r="MI23" s="154"/>
      <c r="MO23" s="121">
        <f t="shared" si="22"/>
        <v>0</v>
      </c>
      <c r="MP23" s="51"/>
      <c r="MR23" s="51"/>
      <c r="MS23" s="51"/>
      <c r="MT23" s="51"/>
      <c r="MU23" s="51"/>
      <c r="MV23" s="51"/>
      <c r="MW23" s="51"/>
      <c r="MX23" s="51"/>
      <c r="MY23" s="51"/>
      <c r="MZ23" s="51"/>
      <c r="NA23" s="51"/>
      <c r="NB23" s="53"/>
      <c r="NC23" s="154"/>
      <c r="NI23" s="51"/>
      <c r="NJ23" s="51"/>
      <c r="NL23" s="51"/>
      <c r="NM23" s="51"/>
      <c r="NN23" s="51"/>
      <c r="NO23" s="51"/>
      <c r="NP23" s="51"/>
      <c r="NQ23" s="51"/>
      <c r="NR23" s="51"/>
      <c r="NS23" s="51"/>
      <c r="NT23" s="51"/>
      <c r="NU23" s="51"/>
      <c r="NV23" s="53"/>
      <c r="NW23" s="154"/>
      <c r="OC23" s="51"/>
      <c r="OD23" s="51"/>
      <c r="OF23" s="51"/>
      <c r="OG23" s="51"/>
      <c r="OH23" s="51"/>
      <c r="OI23" s="51"/>
      <c r="OJ23" s="51"/>
      <c r="OK23" s="51"/>
      <c r="OL23" s="51"/>
      <c r="OM23" s="51"/>
      <c r="ON23" s="51"/>
      <c r="OO23" s="51"/>
      <c r="OP23" s="53"/>
      <c r="OQ23" s="154"/>
      <c r="OW23" s="51"/>
      <c r="OX23" s="51"/>
      <c r="OZ23" s="51"/>
      <c r="PA23" s="51"/>
      <c r="PB23" s="51"/>
      <c r="PC23" s="51"/>
      <c r="PD23" s="51"/>
      <c r="PE23" s="51"/>
      <c r="PF23" s="51"/>
      <c r="PG23" s="51"/>
      <c r="PH23" s="51"/>
      <c r="PI23" s="51"/>
      <c r="PJ23" s="53"/>
      <c r="PK23" s="154"/>
      <c r="PQ23" s="51"/>
      <c r="PR23" s="51"/>
      <c r="PT23" s="51"/>
      <c r="PU23" s="51"/>
      <c r="PV23" s="51"/>
      <c r="PW23" s="51"/>
      <c r="PX23" s="51"/>
      <c r="PY23" s="51"/>
      <c r="PZ23" s="51"/>
      <c r="QA23" s="51"/>
      <c r="QB23" s="51"/>
      <c r="QC23" s="51"/>
      <c r="QD23" s="53"/>
      <c r="QE23" s="154"/>
      <c r="QK23" s="121">
        <f t="shared" si="23"/>
        <v>0</v>
      </c>
      <c r="QL23" s="51"/>
      <c r="QN23" s="51"/>
      <c r="QO23" s="51"/>
      <c r="QP23" s="51"/>
      <c r="QQ23" s="51"/>
      <c r="QR23" s="51"/>
      <c r="QS23" s="51"/>
      <c r="QT23" s="51"/>
      <c r="QU23" s="51"/>
      <c r="QV23" s="51"/>
      <c r="QW23" s="51"/>
      <c r="QX23" s="53"/>
      <c r="QY23" s="154"/>
      <c r="RE23" s="51"/>
      <c r="RF23" s="51"/>
      <c r="RH23" s="51"/>
      <c r="RI23" s="51"/>
      <c r="RJ23" s="51"/>
      <c r="RK23" s="51"/>
      <c r="RL23" s="51"/>
      <c r="RM23" s="51"/>
      <c r="RN23" s="51"/>
      <c r="RO23" s="51"/>
      <c r="RP23" s="51"/>
      <c r="RQ23" s="51"/>
      <c r="RR23" s="53"/>
      <c r="RS23" s="154"/>
      <c r="RY23" s="51"/>
      <c r="RZ23" s="51"/>
      <c r="SB23" s="51"/>
      <c r="SC23" s="51"/>
      <c r="SD23" s="51"/>
      <c r="SE23" s="51"/>
      <c r="SF23" s="51"/>
      <c r="SG23" s="51"/>
      <c r="SH23" s="51"/>
      <c r="SI23" s="51"/>
      <c r="SJ23" s="51"/>
      <c r="SK23" s="51"/>
      <c r="SL23" s="53"/>
      <c r="SM23" s="154"/>
      <c r="SS23" s="51"/>
      <c r="ST23" s="51"/>
      <c r="SV23" s="51"/>
      <c r="SW23" s="51"/>
      <c r="SX23" s="51"/>
      <c r="SY23" s="51"/>
      <c r="SZ23" s="51"/>
      <c r="TA23" s="51"/>
      <c r="TB23" s="51"/>
      <c r="TC23" s="51"/>
      <c r="TD23" s="51"/>
      <c r="TE23" s="51"/>
      <c r="TF23" s="53"/>
      <c r="TG23" s="154"/>
      <c r="TM23" s="51"/>
      <c r="TN23" s="51"/>
      <c r="TP23" s="51"/>
      <c r="TQ23" s="51"/>
      <c r="TR23" s="51"/>
      <c r="TS23" s="51"/>
      <c r="TT23" s="51"/>
      <c r="TU23" s="51"/>
      <c r="TV23" s="51"/>
      <c r="TW23" s="51"/>
      <c r="TX23" s="51"/>
      <c r="TY23" s="51"/>
      <c r="TZ23" s="53"/>
      <c r="UA23" s="154"/>
      <c r="UG23" s="51"/>
      <c r="UH23" s="51"/>
      <c r="UJ23" s="51"/>
      <c r="UK23" s="51"/>
      <c r="UL23" s="51"/>
      <c r="UM23" s="51"/>
      <c r="UN23" s="51"/>
      <c r="UO23" s="51"/>
      <c r="UP23" s="51"/>
      <c r="UQ23" s="51"/>
      <c r="UR23" s="51"/>
      <c r="US23" s="51"/>
      <c r="UT23" s="53"/>
      <c r="UU23" s="154"/>
      <c r="VA23" s="51"/>
      <c r="VB23" s="51"/>
      <c r="VD23" s="51"/>
      <c r="VE23" s="51"/>
      <c r="VF23" s="51"/>
      <c r="VG23" s="51"/>
      <c r="VH23" s="51"/>
      <c r="VI23" s="51"/>
      <c r="VJ23" s="51"/>
      <c r="VK23" s="51"/>
      <c r="VL23" s="51"/>
      <c r="VM23" s="51"/>
      <c r="VN23" s="53"/>
      <c r="VO23" s="154"/>
      <c r="VU23" s="51"/>
      <c r="VV23" s="51"/>
      <c r="VX23" s="51"/>
      <c r="VY23" s="51"/>
      <c r="VZ23" s="51"/>
      <c r="WA23" s="51"/>
      <c r="WB23" s="51"/>
      <c r="WC23" s="51"/>
      <c r="WD23" s="51"/>
      <c r="WE23" s="51"/>
      <c r="WF23" s="51"/>
      <c r="WG23" s="51"/>
      <c r="WH23" s="53"/>
      <c r="WI23" s="154"/>
      <c r="WO23" s="51"/>
      <c r="WP23" s="51"/>
      <c r="WR23" s="51"/>
      <c r="WS23" s="51"/>
      <c r="WT23" s="51"/>
      <c r="WU23" s="51"/>
      <c r="WV23" s="51"/>
      <c r="WW23" s="51"/>
      <c r="WX23" s="51"/>
      <c r="WY23" s="51"/>
      <c r="WZ23" s="51"/>
      <c r="XA23" s="51"/>
      <c r="XB23" s="53"/>
      <c r="XC23" s="154"/>
      <c r="XI23" s="51"/>
      <c r="XJ23" s="51"/>
      <c r="XL23" s="51"/>
      <c r="XM23" s="51"/>
      <c r="XN23" s="51"/>
      <c r="XO23" s="51"/>
      <c r="XP23" s="51"/>
      <c r="XQ23" s="51"/>
      <c r="XR23" s="51"/>
      <c r="XS23" s="51"/>
      <c r="XT23" s="51"/>
      <c r="XU23" s="121">
        <f t="shared" si="29"/>
        <v>0</v>
      </c>
      <c r="XV23" s="53"/>
      <c r="XW23" s="154"/>
      <c r="YC23" s="51"/>
      <c r="YD23" s="51"/>
      <c r="YF23" s="51"/>
      <c r="YG23" s="51"/>
      <c r="YH23" s="51"/>
      <c r="YI23" s="51"/>
      <c r="YJ23" s="51"/>
      <c r="YK23" s="51"/>
      <c r="YL23" s="51"/>
      <c r="YM23" s="51"/>
      <c r="YN23" s="51"/>
      <c r="YO23" s="51"/>
      <c r="YP23" s="53"/>
      <c r="YQ23" s="154"/>
      <c r="YW23" s="51"/>
      <c r="YX23" s="51"/>
      <c r="YZ23" s="51"/>
      <c r="ZA23" s="51"/>
      <c r="ZB23" s="51"/>
      <c r="ZC23" s="51"/>
      <c r="ZD23" s="51"/>
      <c r="ZE23" s="51"/>
      <c r="ZF23" s="51"/>
      <c r="ZG23" s="51"/>
      <c r="ZH23" s="51"/>
      <c r="ZI23" s="51"/>
      <c r="ZJ23" s="53"/>
      <c r="ZK23" s="154"/>
      <c r="ZQ23" s="51"/>
      <c r="ZR23" s="51"/>
      <c r="ZT23" s="51"/>
      <c r="ZU23" s="51"/>
      <c r="ZV23" s="51"/>
      <c r="ZW23" s="51"/>
      <c r="ZX23" s="51"/>
      <c r="ZY23" s="51"/>
      <c r="ZZ23" s="51"/>
      <c r="AAA23" s="51"/>
      <c r="AAB23" s="51"/>
      <c r="AAC23" s="51"/>
      <c r="AAD23" s="53"/>
      <c r="AAE23" s="154"/>
      <c r="AAK23" s="51"/>
      <c r="AAL23" s="51"/>
      <c r="AAN23" s="51"/>
      <c r="AAO23" s="51"/>
      <c r="AAP23" s="51"/>
      <c r="AAQ23" s="51"/>
      <c r="AAR23" s="51"/>
      <c r="AAS23" s="51"/>
      <c r="AAT23" s="51"/>
      <c r="AAU23" s="51"/>
      <c r="AAV23" s="51"/>
      <c r="AAW23" s="51"/>
      <c r="AAX23" s="53"/>
      <c r="AAY23" s="154"/>
      <c r="ABE23" s="51"/>
      <c r="ABF23" s="51"/>
      <c r="ABH23" s="51"/>
      <c r="ABI23" s="51"/>
      <c r="ABJ23" s="51"/>
      <c r="ABK23" s="51"/>
      <c r="ABL23" s="51"/>
      <c r="ABM23" s="51"/>
      <c r="ABN23" s="51"/>
      <c r="ABO23" s="51"/>
      <c r="ABP23" s="51"/>
      <c r="ABQ23" s="51"/>
      <c r="ACQ23" s="91"/>
    </row>
    <row r="24" spans="1:773" ht="12.75" x14ac:dyDescent="0.2">
      <c r="A24" s="49">
        <v>35</v>
      </c>
      <c r="B24" s="116">
        <v>44430</v>
      </c>
      <c r="C24" s="116" t="str">
        <f t="shared" si="0"/>
        <v>Sunday</v>
      </c>
      <c r="D24" s="49" t="s">
        <v>240</v>
      </c>
      <c r="E24" s="11" t="s">
        <v>267</v>
      </c>
      <c r="F24" s="24" t="s">
        <v>151</v>
      </c>
      <c r="G24" s="24" t="s">
        <v>268</v>
      </c>
      <c r="H24" s="136" t="s">
        <v>243</v>
      </c>
      <c r="I24" s="24" t="s">
        <v>243</v>
      </c>
      <c r="J24" s="51">
        <v>12</v>
      </c>
      <c r="K24" s="51">
        <v>12</v>
      </c>
      <c r="L24" s="51" t="s">
        <v>244</v>
      </c>
      <c r="M24" s="51">
        <v>0</v>
      </c>
      <c r="N24" s="51">
        <v>1</v>
      </c>
      <c r="O24" s="121">
        <f>IFERROR((J24/K24)*100,0)</f>
        <v>100</v>
      </c>
      <c r="P24" s="51">
        <v>12</v>
      </c>
      <c r="Q24" s="51" t="s">
        <v>244</v>
      </c>
      <c r="R24" s="51"/>
      <c r="S24" s="123"/>
      <c r="T24" s="124"/>
      <c r="U24" s="51"/>
      <c r="V24" s="122"/>
      <c r="W24" s="122"/>
      <c r="X24" s="122"/>
      <c r="Y24" s="122"/>
      <c r="Z24" s="122"/>
      <c r="AA24" s="122">
        <f>IFERROR(T24/R24,0)</f>
        <v>0</v>
      </c>
      <c r="AB24" s="136" t="s">
        <v>243</v>
      </c>
      <c r="AC24" s="51" t="s">
        <v>243</v>
      </c>
      <c r="AD24" s="51">
        <v>0</v>
      </c>
      <c r="AE24" s="51">
        <v>1</v>
      </c>
      <c r="AF24" s="51" t="s">
        <v>244</v>
      </c>
      <c r="AG24" s="51">
        <v>0</v>
      </c>
      <c r="AH24" s="51">
        <v>0</v>
      </c>
      <c r="AI24" s="121">
        <f t="shared" si="2"/>
        <v>0</v>
      </c>
      <c r="AJ24" s="51">
        <v>1</v>
      </c>
      <c r="AK24" s="51" t="s">
        <v>244</v>
      </c>
      <c r="AL24" s="51"/>
      <c r="AM24" s="123"/>
      <c r="AN24" s="51"/>
      <c r="AO24" s="51"/>
      <c r="AP24" s="122"/>
      <c r="AQ24" s="122"/>
      <c r="AR24" s="122"/>
      <c r="AS24" s="122"/>
      <c r="AT24" s="122"/>
      <c r="AU24" s="121">
        <f>IFERROR(AN24/AL24,0)</f>
        <v>0</v>
      </c>
      <c r="AV24" s="136" t="s">
        <v>244</v>
      </c>
      <c r="AW24" s="51"/>
      <c r="AX24" s="51"/>
      <c r="AY24" s="51"/>
      <c r="AZ24" s="51"/>
      <c r="BA24" s="51"/>
      <c r="BB24" s="51"/>
      <c r="BC24" s="121">
        <f t="shared" si="4"/>
        <v>0</v>
      </c>
      <c r="BD24" s="51"/>
      <c r="BE24" s="51"/>
      <c r="BF24" s="51"/>
      <c r="BG24" s="123"/>
      <c r="BH24" s="51"/>
      <c r="BI24" s="51"/>
      <c r="BJ24" s="122"/>
      <c r="BK24" s="122"/>
      <c r="BL24" s="122"/>
      <c r="BM24" s="122"/>
      <c r="BN24" s="122"/>
      <c r="BO24" s="122"/>
      <c r="BP24" s="136" t="s">
        <v>243</v>
      </c>
      <c r="BQ24" s="51" t="s">
        <v>244</v>
      </c>
      <c r="BR24" s="51"/>
      <c r="BS24" s="51"/>
      <c r="BT24" s="51"/>
      <c r="BU24" s="51"/>
      <c r="BV24" s="51"/>
      <c r="BW24" s="121"/>
      <c r="BX24" s="51"/>
      <c r="BY24" s="51" t="s">
        <v>244</v>
      </c>
      <c r="BZ24" s="51"/>
      <c r="CA24" s="123"/>
      <c r="CB24" s="51"/>
      <c r="CC24" s="51"/>
      <c r="CD24" s="122"/>
      <c r="CE24" s="122"/>
      <c r="CF24" s="122"/>
      <c r="CG24" s="122"/>
      <c r="CH24" s="122"/>
      <c r="CI24" s="122"/>
      <c r="CJ24" s="136" t="s">
        <v>243</v>
      </c>
      <c r="CK24" s="51" t="s">
        <v>243</v>
      </c>
      <c r="CL24" s="51">
        <v>18</v>
      </c>
      <c r="CM24" s="51">
        <v>26</v>
      </c>
      <c r="CN24" s="51" t="s">
        <v>244</v>
      </c>
      <c r="CO24" s="51">
        <v>0</v>
      </c>
      <c r="CP24" s="51">
        <v>0</v>
      </c>
      <c r="CQ24" s="121">
        <f>IFERROR((CL24/CM24)*100,0)</f>
        <v>69.230769230769226</v>
      </c>
      <c r="CR24" s="51">
        <v>44</v>
      </c>
      <c r="CS24" s="51" t="s">
        <v>244</v>
      </c>
      <c r="CT24" s="51"/>
      <c r="CU24" s="123"/>
      <c r="CV24" s="51"/>
      <c r="CW24" s="51"/>
      <c r="CX24" s="122"/>
      <c r="CY24" s="122"/>
      <c r="CZ24" s="122"/>
      <c r="DA24" s="122"/>
      <c r="DB24" s="122"/>
      <c r="DC24" s="122"/>
      <c r="DD24" s="136" t="s">
        <v>243</v>
      </c>
      <c r="DE24" s="51" t="s">
        <v>243</v>
      </c>
      <c r="DF24" s="51">
        <v>12</v>
      </c>
      <c r="DG24" s="51">
        <v>15</v>
      </c>
      <c r="DH24" s="51" t="s">
        <v>244</v>
      </c>
      <c r="DI24" s="51">
        <v>0</v>
      </c>
      <c r="DJ24" s="51">
        <v>1</v>
      </c>
      <c r="DK24" s="121">
        <f>IFERROR((DF24/DG24)*100,0)</f>
        <v>80</v>
      </c>
      <c r="DL24" s="51">
        <v>13</v>
      </c>
      <c r="DM24" s="51" t="s">
        <v>244</v>
      </c>
      <c r="DN24" s="51"/>
      <c r="DO24" s="123"/>
      <c r="DP24" s="51"/>
      <c r="DQ24" s="51"/>
      <c r="DR24" s="122"/>
      <c r="DS24" s="122"/>
      <c r="DT24" s="122"/>
      <c r="DU24" s="122"/>
      <c r="DV24" s="122"/>
      <c r="DW24" s="122"/>
      <c r="DX24" s="136" t="s">
        <v>244</v>
      </c>
      <c r="DY24" s="51"/>
      <c r="DZ24" s="51"/>
      <c r="EA24" s="51"/>
      <c r="EB24" s="51"/>
      <c r="EC24" s="51"/>
      <c r="ED24" s="51"/>
      <c r="EE24" s="121">
        <f>IFERROR((DZ24/EA24)*100,0)</f>
        <v>0</v>
      </c>
      <c r="EF24" s="51"/>
      <c r="EG24" s="51"/>
      <c r="EH24" s="51"/>
      <c r="EI24" s="123"/>
      <c r="EJ24" s="51"/>
      <c r="EK24" s="51"/>
      <c r="EL24" s="122"/>
      <c r="EM24" s="122"/>
      <c r="EN24" s="122"/>
      <c r="EO24" s="122"/>
      <c r="EP24" s="122"/>
      <c r="EQ24" s="122">
        <f>IFERROR(EJ24/EH24,0)</f>
        <v>0</v>
      </c>
      <c r="ER24" s="136" t="s">
        <v>243</v>
      </c>
      <c r="ES24" s="51" t="s">
        <v>243</v>
      </c>
      <c r="ET24" s="51">
        <v>9</v>
      </c>
      <c r="EU24" s="51">
        <v>14</v>
      </c>
      <c r="EV24" s="51" t="s">
        <v>266</v>
      </c>
      <c r="EW24" s="51">
        <v>0</v>
      </c>
      <c r="EX24" s="51">
        <v>0</v>
      </c>
      <c r="EY24" s="121">
        <f>IFERROR((ET24/EU24)*100,0)</f>
        <v>64.285714285714292</v>
      </c>
      <c r="EZ24" s="51">
        <v>16</v>
      </c>
      <c r="FA24" s="51" t="s">
        <v>243</v>
      </c>
      <c r="FB24" s="51">
        <v>3</v>
      </c>
      <c r="FC24" s="123">
        <v>0</v>
      </c>
      <c r="FD24" s="51">
        <v>29</v>
      </c>
      <c r="FE24" s="51">
        <v>1</v>
      </c>
      <c r="FF24" s="122">
        <v>9</v>
      </c>
      <c r="FG24" s="122">
        <v>2</v>
      </c>
      <c r="FH24" s="122">
        <v>2</v>
      </c>
      <c r="FI24" s="122">
        <v>2</v>
      </c>
      <c r="FJ24" s="122">
        <v>0</v>
      </c>
      <c r="FK24" s="122">
        <f>IFERROR(FD24/FB24,0)</f>
        <v>9.6666666666666661</v>
      </c>
      <c r="FL24" s="136" t="s">
        <v>243</v>
      </c>
      <c r="FM24" s="51" t="s">
        <v>243</v>
      </c>
      <c r="FN24" s="51">
        <v>23</v>
      </c>
      <c r="FO24" s="51">
        <v>36</v>
      </c>
      <c r="FP24" s="51" t="s">
        <v>243</v>
      </c>
      <c r="FQ24" s="51">
        <v>0</v>
      </c>
      <c r="FR24" s="51">
        <v>0</v>
      </c>
      <c r="FS24" s="121">
        <f>(FN24/FO24)*100</f>
        <v>63.888888888888886</v>
      </c>
      <c r="FT24" s="51">
        <v>47</v>
      </c>
      <c r="FU24" s="51" t="s">
        <v>244</v>
      </c>
      <c r="FV24" s="51"/>
      <c r="FW24" s="123"/>
      <c r="FX24" s="51"/>
      <c r="FY24" s="51"/>
      <c r="FZ24" s="122"/>
      <c r="GA24" s="122"/>
      <c r="GB24" s="122"/>
      <c r="GC24" s="122"/>
      <c r="GD24" s="122"/>
      <c r="GE24" s="122"/>
      <c r="GF24" s="136" t="s">
        <v>244</v>
      </c>
      <c r="GG24" s="51"/>
      <c r="GH24" s="51"/>
      <c r="GI24" s="51"/>
      <c r="GJ24" s="51"/>
      <c r="GK24" s="51"/>
      <c r="GL24" s="51"/>
      <c r="GM24" s="121">
        <f>IFERROR((GH24/GI24)*100,0)</f>
        <v>0</v>
      </c>
      <c r="GN24" s="51"/>
      <c r="GO24" s="51"/>
      <c r="GP24" s="51"/>
      <c r="GQ24" s="123"/>
      <c r="GR24" s="51"/>
      <c r="GS24" s="51"/>
      <c r="GT24" s="122"/>
      <c r="GU24" s="122"/>
      <c r="GV24" s="122"/>
      <c r="GW24" s="122"/>
      <c r="GX24" s="122"/>
      <c r="GY24" s="122">
        <f>IFERROR(GR24/GP24,0)</f>
        <v>0</v>
      </c>
      <c r="GZ24" s="136" t="s">
        <v>243</v>
      </c>
      <c r="HA24" s="24" t="s">
        <v>243</v>
      </c>
      <c r="HB24" s="51">
        <v>0</v>
      </c>
      <c r="HC24" s="51">
        <v>1</v>
      </c>
      <c r="HD24" s="51" t="s">
        <v>244</v>
      </c>
      <c r="HE24" s="51">
        <v>0</v>
      </c>
      <c r="HF24" s="51">
        <v>0</v>
      </c>
      <c r="HG24" s="121">
        <f t="shared" si="12"/>
        <v>0</v>
      </c>
      <c r="HH24" s="51">
        <v>1</v>
      </c>
      <c r="HI24" s="51" t="s">
        <v>243</v>
      </c>
      <c r="HJ24" s="51">
        <f>3+1/6</f>
        <v>3.1666666666666665</v>
      </c>
      <c r="HK24" s="123">
        <v>0</v>
      </c>
      <c r="HL24" s="51">
        <v>12</v>
      </c>
      <c r="HM24" s="51">
        <v>2</v>
      </c>
      <c r="HN24" s="122">
        <v>15</v>
      </c>
      <c r="HO24" s="122">
        <v>1</v>
      </c>
      <c r="HP24" s="122">
        <v>0</v>
      </c>
      <c r="HQ24" s="122">
        <v>2</v>
      </c>
      <c r="HR24" s="122">
        <v>0</v>
      </c>
      <c r="HS24" s="121">
        <f>IFERROR(HL24/HJ24,0)</f>
        <v>3.7894736842105265</v>
      </c>
      <c r="HT24" s="136" t="s">
        <v>244</v>
      </c>
      <c r="HU24" s="51"/>
      <c r="HV24" s="51"/>
      <c r="HW24" s="51"/>
      <c r="HX24" s="51"/>
      <c r="HY24" s="51"/>
      <c r="HZ24" s="51"/>
      <c r="IA24" s="121"/>
      <c r="IB24" s="51"/>
      <c r="IC24" s="51"/>
      <c r="ID24" s="51"/>
      <c r="IE24" s="123"/>
      <c r="IF24" s="51"/>
      <c r="IG24" s="51"/>
      <c r="IH24" s="122"/>
      <c r="II24" s="122"/>
      <c r="IJ24" s="122"/>
      <c r="IK24" s="122"/>
      <c r="IL24" s="122"/>
      <c r="IM24" s="122">
        <f>IFERROR(IF24/ID24,0)</f>
        <v>0</v>
      </c>
      <c r="IN24" s="136" t="s">
        <v>243</v>
      </c>
      <c r="IO24" s="51" t="s">
        <v>243</v>
      </c>
      <c r="IP24" s="51">
        <v>6</v>
      </c>
      <c r="IQ24" s="51">
        <v>3</v>
      </c>
      <c r="IR24" s="51" t="s">
        <v>244</v>
      </c>
      <c r="IS24" s="51">
        <v>0</v>
      </c>
      <c r="IT24" s="51">
        <v>0</v>
      </c>
      <c r="IU24" s="121">
        <f>IFERROR((IP24/IQ24)*100,0)</f>
        <v>200</v>
      </c>
      <c r="IV24" s="51">
        <v>4</v>
      </c>
      <c r="IW24" s="51" t="s">
        <v>243</v>
      </c>
      <c r="IX24" s="122">
        <v>4</v>
      </c>
      <c r="IY24" s="123">
        <v>0</v>
      </c>
      <c r="IZ24" s="122">
        <v>26</v>
      </c>
      <c r="JA24" s="122">
        <v>4</v>
      </c>
      <c r="JB24" s="122">
        <v>15</v>
      </c>
      <c r="JC24" s="122">
        <v>3</v>
      </c>
      <c r="JD24" s="122">
        <v>0</v>
      </c>
      <c r="JE24" s="122">
        <v>6</v>
      </c>
      <c r="JF24" s="122">
        <v>0</v>
      </c>
      <c r="JG24" s="121">
        <f>IFERROR(IZ24/IX24,0)</f>
        <v>6.5</v>
      </c>
      <c r="JH24" s="136" t="s">
        <v>243</v>
      </c>
      <c r="JI24" s="24" t="s">
        <v>243</v>
      </c>
      <c r="JJ24" s="51">
        <v>4</v>
      </c>
      <c r="JK24" s="51">
        <v>3</v>
      </c>
      <c r="JL24" s="51" t="s">
        <v>244</v>
      </c>
      <c r="JM24" s="51">
        <v>1</v>
      </c>
      <c r="JN24" s="51">
        <v>0</v>
      </c>
      <c r="JO24" s="121">
        <f>(JJ24/JK24)*100</f>
        <v>133.33333333333331</v>
      </c>
      <c r="JP24" s="51">
        <v>3</v>
      </c>
      <c r="JQ24" s="51" t="s">
        <v>243</v>
      </c>
      <c r="JR24" s="51">
        <v>4</v>
      </c>
      <c r="JS24" s="123">
        <v>0</v>
      </c>
      <c r="JT24" s="122">
        <v>17</v>
      </c>
      <c r="JU24" s="122">
        <v>1</v>
      </c>
      <c r="JV24" s="122">
        <v>16</v>
      </c>
      <c r="JW24" s="122">
        <v>2</v>
      </c>
      <c r="JX24" s="122">
        <v>0</v>
      </c>
      <c r="JY24" s="122">
        <v>3</v>
      </c>
      <c r="JZ24" s="122">
        <v>0</v>
      </c>
      <c r="KA24" s="121">
        <f t="shared" si="16"/>
        <v>4.25</v>
      </c>
      <c r="KB24" s="136"/>
      <c r="KC24" s="51"/>
      <c r="KD24" s="51"/>
      <c r="KE24" s="51"/>
      <c r="KF24" s="51"/>
      <c r="KG24" s="51"/>
      <c r="KH24" s="51"/>
      <c r="KI24" s="51"/>
      <c r="KJ24" s="51"/>
      <c r="KK24" s="123"/>
      <c r="KL24" s="51"/>
      <c r="KM24" s="51"/>
      <c r="KN24" s="122"/>
      <c r="KO24" s="122"/>
      <c r="KP24" s="122"/>
      <c r="KQ24" s="122"/>
      <c r="KR24" s="122"/>
      <c r="KS24" s="122">
        <f>IFERROR(KL24/KJ24,0)</f>
        <v>0</v>
      </c>
      <c r="KT24" s="136" t="s">
        <v>243</v>
      </c>
      <c r="KU24" s="51" t="s">
        <v>243</v>
      </c>
      <c r="KV24" s="51">
        <v>6</v>
      </c>
      <c r="KW24" s="51">
        <v>7</v>
      </c>
      <c r="KX24" s="51" t="s">
        <v>244</v>
      </c>
      <c r="KY24" s="51">
        <v>0</v>
      </c>
      <c r="KZ24" s="51">
        <v>0</v>
      </c>
      <c r="LA24" s="121">
        <f>IFERROR((KV24/KW24)*100,0)</f>
        <v>85.714285714285708</v>
      </c>
      <c r="LB24" s="51">
        <v>12</v>
      </c>
      <c r="LC24" s="51" t="s">
        <v>243</v>
      </c>
      <c r="LD24" s="51">
        <v>3</v>
      </c>
      <c r="LE24" s="51">
        <v>0</v>
      </c>
      <c r="LF24" s="51">
        <v>17</v>
      </c>
      <c r="LG24" s="51">
        <v>2</v>
      </c>
      <c r="LH24" s="122">
        <v>9</v>
      </c>
      <c r="LI24" s="122">
        <v>2</v>
      </c>
      <c r="LJ24" s="122">
        <v>0</v>
      </c>
      <c r="LK24" s="122">
        <v>2</v>
      </c>
      <c r="LL24" s="122">
        <v>0</v>
      </c>
      <c r="LM24" s="121">
        <f t="shared" si="19"/>
        <v>5.666666666666667</v>
      </c>
      <c r="LN24" s="136"/>
      <c r="LO24" s="51"/>
      <c r="LU24" s="121">
        <f t="shared" si="20"/>
        <v>0</v>
      </c>
      <c r="LV24" s="51"/>
      <c r="LW24" s="51"/>
      <c r="LX24" s="51"/>
      <c r="LY24" s="51"/>
      <c r="LZ24" s="46"/>
      <c r="MA24" s="51"/>
      <c r="MB24" s="122"/>
      <c r="MC24" s="122"/>
      <c r="MD24" s="122"/>
      <c r="ME24" s="122"/>
      <c r="MF24" s="122"/>
      <c r="MG24" s="121">
        <f>IFERROR(LZ24/LX24,0)</f>
        <v>0</v>
      </c>
      <c r="MH24" s="136"/>
      <c r="MI24" s="24"/>
      <c r="MJ24" s="51"/>
      <c r="MK24" s="51"/>
      <c r="ML24" s="51"/>
      <c r="MM24" s="51"/>
      <c r="MN24" s="51"/>
      <c r="MO24" s="121">
        <f t="shared" si="22"/>
        <v>0</v>
      </c>
      <c r="MP24" s="51"/>
      <c r="MR24" s="51"/>
      <c r="MS24" s="51"/>
      <c r="MT24" s="46"/>
      <c r="MV24" s="122"/>
      <c r="MW24" s="122"/>
      <c r="MX24" s="122"/>
      <c r="MY24" s="122"/>
      <c r="MZ24" s="122"/>
      <c r="NA24" s="122"/>
      <c r="NB24" s="136"/>
      <c r="NC24" s="24"/>
      <c r="ND24" s="51"/>
      <c r="NE24" s="51"/>
      <c r="NF24" s="51"/>
      <c r="NG24" s="51"/>
      <c r="NH24" s="51"/>
      <c r="NI24" s="121">
        <f>IFERROR((ND24/NE24)*100,0)</f>
        <v>0</v>
      </c>
      <c r="NJ24" s="51"/>
      <c r="NL24" s="51"/>
      <c r="NM24" s="51"/>
      <c r="NN24" s="46"/>
      <c r="NP24" s="122"/>
      <c r="NQ24" s="122"/>
      <c r="NR24" s="122"/>
      <c r="NS24" s="122"/>
      <c r="NT24" s="122"/>
      <c r="NU24" s="122"/>
      <c r="NV24" s="136"/>
      <c r="NW24" s="24"/>
      <c r="NX24" s="51"/>
      <c r="NY24" s="51"/>
      <c r="NZ24" s="51"/>
      <c r="OA24" s="51"/>
      <c r="OB24" s="51"/>
      <c r="OC24" s="121"/>
      <c r="OD24" s="51"/>
      <c r="OF24" s="51"/>
      <c r="OG24" s="51"/>
      <c r="OH24" s="46"/>
      <c r="OI24" s="51"/>
      <c r="OJ24" s="122"/>
      <c r="OK24" s="122"/>
      <c r="OL24" s="122"/>
      <c r="OM24" s="122"/>
      <c r="ON24" s="122"/>
      <c r="OO24" s="122"/>
      <c r="OP24" s="136"/>
      <c r="OQ24" s="24"/>
      <c r="OR24" s="51"/>
      <c r="OS24" s="51"/>
      <c r="OT24" s="51"/>
      <c r="OU24" s="51"/>
      <c r="OV24" s="51"/>
      <c r="OW24" s="121"/>
      <c r="OX24" s="51"/>
      <c r="OZ24" s="51"/>
      <c r="PA24" s="51"/>
      <c r="PB24" s="46"/>
      <c r="PC24" s="51"/>
      <c r="PD24" s="122"/>
      <c r="PE24" s="122"/>
      <c r="PF24" s="122"/>
      <c r="PG24" s="122"/>
      <c r="PH24" s="122"/>
      <c r="PI24" s="121"/>
      <c r="PJ24" s="136" t="s">
        <v>243</v>
      </c>
      <c r="PK24" s="24" t="s">
        <v>243</v>
      </c>
      <c r="PL24" s="51">
        <v>0</v>
      </c>
      <c r="PM24" s="51">
        <v>2</v>
      </c>
      <c r="PN24" s="51" t="s">
        <v>244</v>
      </c>
      <c r="PO24" s="51">
        <v>0</v>
      </c>
      <c r="PP24" s="51">
        <v>0</v>
      </c>
      <c r="PQ24" s="121">
        <f>IFERROR((PL24/PM24)*100,0)</f>
        <v>0</v>
      </c>
      <c r="PR24" s="51">
        <v>3</v>
      </c>
      <c r="PS24" t="s">
        <v>244</v>
      </c>
      <c r="PT24" s="51"/>
      <c r="PU24" s="51"/>
      <c r="PV24" s="46"/>
      <c r="PW24" s="51"/>
      <c r="PX24" s="122"/>
      <c r="PY24" s="122"/>
      <c r="PZ24" s="122"/>
      <c r="QA24" s="122"/>
      <c r="QB24" s="122"/>
      <c r="QC24" s="121"/>
      <c r="QD24" s="136"/>
      <c r="QE24" s="24"/>
      <c r="QF24" s="51"/>
      <c r="QG24" s="51"/>
      <c r="QH24" s="51"/>
      <c r="QI24" s="51"/>
      <c r="QJ24" s="51"/>
      <c r="QK24" s="121">
        <f t="shared" si="23"/>
        <v>0</v>
      </c>
      <c r="QL24" s="51"/>
      <c r="QN24" s="51"/>
      <c r="QO24" s="51"/>
      <c r="QP24" s="46"/>
      <c r="QQ24" s="51"/>
      <c r="QR24" s="122"/>
      <c r="QS24" s="122"/>
      <c r="QT24" s="122"/>
      <c r="QU24" s="122"/>
      <c r="QV24" s="122"/>
      <c r="QW24" s="121">
        <f>IFERROR(QP24/QN24,0)</f>
        <v>0</v>
      </c>
      <c r="QX24" s="136"/>
      <c r="QY24" s="24"/>
      <c r="QZ24" s="51"/>
      <c r="RA24" s="51"/>
      <c r="RB24" s="51"/>
      <c r="RC24" s="51"/>
      <c r="RD24" s="51"/>
      <c r="RE24" s="121">
        <f>IFERROR((QZ24/RA24)*100,0)</f>
        <v>0</v>
      </c>
      <c r="RF24" s="51"/>
      <c r="RH24" s="51"/>
      <c r="RI24" s="51"/>
      <c r="RJ24" s="46"/>
      <c r="RK24" s="51"/>
      <c r="RL24" s="122"/>
      <c r="RM24" s="122"/>
      <c r="RN24" s="122"/>
      <c r="RO24" s="122"/>
      <c r="RP24" s="122"/>
      <c r="RQ24" s="121">
        <f>IFERROR(RJ24/RH24,0)</f>
        <v>0</v>
      </c>
      <c r="RR24" s="136"/>
      <c r="RS24" s="24"/>
      <c r="RT24" s="51"/>
      <c r="RU24" s="51"/>
      <c r="RV24" s="51"/>
      <c r="RW24" s="51"/>
      <c r="RX24" s="51"/>
      <c r="RY24" s="121">
        <f>IFERROR((RT24/RU24)*100,0)</f>
        <v>0</v>
      </c>
      <c r="RZ24" s="51"/>
      <c r="SB24" s="51"/>
      <c r="SC24" s="51"/>
      <c r="SD24" s="46"/>
      <c r="SE24" s="51"/>
      <c r="SF24" s="122"/>
      <c r="SG24" s="122"/>
      <c r="SH24" s="122"/>
      <c r="SI24" s="122"/>
      <c r="SJ24" s="122"/>
      <c r="SK24" s="121">
        <f>IFERROR(SD24/SB24,0)</f>
        <v>0</v>
      </c>
      <c r="SL24" s="136"/>
      <c r="SM24" s="24"/>
      <c r="SN24" s="51"/>
      <c r="SO24" s="51"/>
      <c r="SP24" s="51"/>
      <c r="SQ24" s="51"/>
      <c r="SR24" s="51"/>
      <c r="SS24" s="121">
        <f>IFERROR((SN24/SO24)*100,0)</f>
        <v>0</v>
      </c>
      <c r="ST24" s="51"/>
      <c r="SV24" s="51"/>
      <c r="SW24" s="51"/>
      <c r="SX24" s="46"/>
      <c r="SY24" s="51"/>
      <c r="SZ24" s="122"/>
      <c r="TA24" s="122"/>
      <c r="TB24" s="122"/>
      <c r="TC24" s="122"/>
      <c r="TD24" s="122"/>
      <c r="TE24" s="121">
        <f>IFERROR(SX24/SV24,0)</f>
        <v>0</v>
      </c>
      <c r="TF24" s="136" t="s">
        <v>243</v>
      </c>
      <c r="TG24" s="24" t="s">
        <v>244</v>
      </c>
      <c r="TH24" s="51"/>
      <c r="TI24" s="51"/>
      <c r="TJ24" s="51"/>
      <c r="TK24" s="51"/>
      <c r="TL24" s="51"/>
      <c r="TM24" s="121">
        <f>IFERROR((TH24/TI24)*100,0)</f>
        <v>0</v>
      </c>
      <c r="TN24" s="51"/>
      <c r="TO24" t="s">
        <v>244</v>
      </c>
      <c r="TP24" s="51"/>
      <c r="TQ24" s="51"/>
      <c r="TR24" s="46"/>
      <c r="TS24" s="51"/>
      <c r="TT24" s="122"/>
      <c r="TU24" s="122"/>
      <c r="TV24" s="122"/>
      <c r="TW24" s="122"/>
      <c r="TX24" s="122"/>
      <c r="TY24" s="121">
        <f>IFERROR(TR24/TP24,0)</f>
        <v>0</v>
      </c>
      <c r="TZ24" s="136"/>
      <c r="UA24" s="24"/>
      <c r="UB24" s="51"/>
      <c r="UC24" s="51"/>
      <c r="UD24" s="51"/>
      <c r="UE24" s="51"/>
      <c r="UF24" s="51"/>
      <c r="UG24" s="121">
        <f>IFERROR((UB24/UC24)*100,0)</f>
        <v>0</v>
      </c>
      <c r="UH24" s="51"/>
      <c r="UJ24" s="51"/>
      <c r="UK24" s="51"/>
      <c r="UL24" s="46"/>
      <c r="UM24" s="51"/>
      <c r="UN24" s="122"/>
      <c r="UO24" s="122"/>
      <c r="UP24" s="122"/>
      <c r="UQ24" s="122"/>
      <c r="UR24" s="122"/>
      <c r="US24" s="121">
        <f>IFERROR(UL24/UJ24,0)</f>
        <v>0</v>
      </c>
      <c r="UT24" s="136"/>
      <c r="UU24" s="24"/>
      <c r="UV24" s="51"/>
      <c r="UW24" s="51"/>
      <c r="UX24" s="51"/>
      <c r="UY24" s="51"/>
      <c r="UZ24" s="51"/>
      <c r="VA24" s="121">
        <f>IFERROR((UV24/UW24)*100,0)</f>
        <v>0</v>
      </c>
      <c r="VB24" s="51"/>
      <c r="VD24" s="51"/>
      <c r="VE24" s="51"/>
      <c r="VF24" s="46"/>
      <c r="VG24" s="51"/>
      <c r="VH24" s="122"/>
      <c r="VI24" s="122"/>
      <c r="VJ24" s="122"/>
      <c r="VK24" s="122"/>
      <c r="VL24" s="122"/>
      <c r="VM24" s="121">
        <f>IFERROR(VF24/VD24,0)</f>
        <v>0</v>
      </c>
      <c r="VN24" s="136"/>
      <c r="VO24" s="24"/>
      <c r="VP24" s="51"/>
      <c r="VQ24" s="51"/>
      <c r="VR24" s="51"/>
      <c r="VS24" s="51"/>
      <c r="VT24" s="51"/>
      <c r="VU24" s="121">
        <f>IFERROR((VP24/VQ24)*100,0)</f>
        <v>0</v>
      </c>
      <c r="VV24" s="51"/>
      <c r="VX24" s="51"/>
      <c r="VY24" s="51"/>
      <c r="VZ24" s="46"/>
      <c r="WA24" s="51"/>
      <c r="WB24" s="122"/>
      <c r="WC24" s="122"/>
      <c r="WD24" s="122"/>
      <c r="WE24" s="122"/>
      <c r="WF24" s="122"/>
      <c r="WG24" s="121">
        <f>IFERROR(VZ24/VX24,0)</f>
        <v>0</v>
      </c>
      <c r="WH24" s="136"/>
      <c r="WI24" s="24"/>
      <c r="WJ24" s="51"/>
      <c r="WK24" s="51"/>
      <c r="WL24" s="51"/>
      <c r="WM24" s="51"/>
      <c r="WN24" s="51"/>
      <c r="WO24" s="121">
        <f>IFERROR((WJ24/WK24)*100,0)</f>
        <v>0</v>
      </c>
      <c r="WP24" s="51"/>
      <c r="WR24" s="51"/>
      <c r="WS24" s="51"/>
      <c r="WT24" s="46"/>
      <c r="WU24" s="51"/>
      <c r="WV24" s="122"/>
      <c r="WW24" s="122"/>
      <c r="WX24" s="122"/>
      <c r="WY24" s="122"/>
      <c r="WZ24" s="122"/>
      <c r="XA24" s="121">
        <f>IFERROR(WT24/WR24,0)</f>
        <v>0</v>
      </c>
      <c r="XB24" s="136"/>
      <c r="XC24" s="24"/>
      <c r="XD24" s="51"/>
      <c r="XE24" s="51"/>
      <c r="XF24" s="51"/>
      <c r="XG24" s="51"/>
      <c r="XH24" s="51"/>
      <c r="XI24" s="121">
        <f>IFERROR((XD24/XE24)*100,0)</f>
        <v>0</v>
      </c>
      <c r="XJ24" s="51"/>
      <c r="XK24" s="91"/>
      <c r="XL24" s="51"/>
      <c r="XM24" s="51"/>
      <c r="XN24" s="46"/>
      <c r="XO24" s="51"/>
      <c r="XP24" s="122"/>
      <c r="XQ24" s="122"/>
      <c r="XR24" s="122"/>
      <c r="XS24" s="122"/>
      <c r="XT24" s="122"/>
      <c r="XU24" s="121">
        <f t="shared" si="29"/>
        <v>0</v>
      </c>
      <c r="XV24" s="136"/>
      <c r="XW24" s="24"/>
      <c r="XX24" s="51"/>
      <c r="XY24" s="51"/>
      <c r="XZ24" s="51"/>
      <c r="YA24" s="51"/>
      <c r="YB24" s="51"/>
      <c r="YC24" s="121">
        <f>IFERROR((XX24/XY24)*100,0)</f>
        <v>0</v>
      </c>
      <c r="YD24" s="51"/>
      <c r="YF24" s="51"/>
      <c r="YG24" s="51"/>
      <c r="YH24" s="46"/>
      <c r="YI24" s="51"/>
      <c r="YJ24" s="122"/>
      <c r="YK24" s="122"/>
      <c r="YL24" s="122"/>
      <c r="YM24" s="122"/>
      <c r="YN24" s="122"/>
      <c r="YO24" s="121">
        <f>IFERROR(YH24/YF24,0)</f>
        <v>0</v>
      </c>
      <c r="YP24" s="136"/>
      <c r="YQ24" s="24"/>
      <c r="YR24" s="51"/>
      <c r="YS24" s="51"/>
      <c r="YT24" s="51"/>
      <c r="YU24" s="51"/>
      <c r="YV24" s="51"/>
      <c r="YW24" s="121">
        <f>IFERROR((YR24/YS24)*100,0)</f>
        <v>0</v>
      </c>
      <c r="YX24" s="51"/>
      <c r="YZ24" s="51"/>
      <c r="ZA24" s="51"/>
      <c r="ZB24" s="46"/>
      <c r="ZC24" s="51"/>
      <c r="ZD24" s="122"/>
      <c r="ZE24" s="122"/>
      <c r="ZF24" s="122"/>
      <c r="ZG24" s="122"/>
      <c r="ZH24" s="122"/>
      <c r="ZI24" s="121">
        <f>IFERROR(ZB24/YZ24,0)</f>
        <v>0</v>
      </c>
      <c r="ZJ24" s="136"/>
      <c r="ZK24" s="24"/>
      <c r="ZL24" s="51"/>
      <c r="ZM24" s="51"/>
      <c r="ZN24" s="51"/>
      <c r="ZO24" s="51"/>
      <c r="ZP24" s="51"/>
      <c r="ZQ24" s="121">
        <f>IFERROR((ZL24/ZM24)*100,0)</f>
        <v>0</v>
      </c>
      <c r="ZR24" s="51"/>
      <c r="ZT24" s="51"/>
      <c r="ZU24" s="51"/>
      <c r="ZV24" s="46"/>
      <c r="ZW24" s="51"/>
      <c r="ZX24" s="122"/>
      <c r="ZY24" s="122"/>
      <c r="ZZ24" s="122"/>
      <c r="AAA24" s="122"/>
      <c r="AAB24" s="122"/>
      <c r="AAC24" s="121">
        <f>IFERROR(ZV24/ZT24,0)</f>
        <v>0</v>
      </c>
      <c r="AAD24" s="136"/>
      <c r="AAE24" s="24"/>
      <c r="AAF24" s="51"/>
      <c r="AAG24" s="51"/>
      <c r="AAH24" s="51"/>
      <c r="AAI24" s="51"/>
      <c r="AAJ24" s="51"/>
      <c r="AAK24" s="121">
        <f>IFERROR((AAF24/AAG24)*100,0)</f>
        <v>0</v>
      </c>
      <c r="AAL24" s="51"/>
      <c r="AAN24" s="51"/>
      <c r="AAO24" s="51"/>
      <c r="AAP24" s="46"/>
      <c r="AAQ24" s="51"/>
      <c r="AAR24" s="122"/>
      <c r="AAS24" s="122"/>
      <c r="AAT24" s="122"/>
      <c r="AAU24" s="122"/>
      <c r="AAV24" s="122"/>
      <c r="AAW24" s="121">
        <f>IFERROR(AAP24/AAN24,0)</f>
        <v>0</v>
      </c>
      <c r="AAX24" s="136"/>
      <c r="AAY24" s="24"/>
      <c r="AAZ24" s="51"/>
      <c r="ABA24" s="51"/>
      <c r="ABB24" s="51"/>
      <c r="ABC24" s="51"/>
      <c r="ABD24" s="51"/>
      <c r="ABE24" s="121">
        <f>IFERROR((AAZ24/ABA24)*100,0)</f>
        <v>0</v>
      </c>
      <c r="ABF24" s="51"/>
      <c r="ABG24" t="s">
        <v>243</v>
      </c>
      <c r="ABH24" s="51">
        <v>2</v>
      </c>
      <c r="ABI24" s="51">
        <v>0</v>
      </c>
      <c r="ABJ24" s="46">
        <v>8</v>
      </c>
      <c r="ABK24" s="51">
        <v>2</v>
      </c>
      <c r="ABL24" s="122">
        <v>7</v>
      </c>
      <c r="ABM24" s="122">
        <v>1</v>
      </c>
      <c r="ABN24" s="122">
        <v>0</v>
      </c>
      <c r="ABO24" s="122">
        <v>0</v>
      </c>
      <c r="ABP24" s="122">
        <v>0</v>
      </c>
      <c r="ABQ24" s="121">
        <f>IFERROR(ABJ24/ABH24,0)</f>
        <v>4</v>
      </c>
      <c r="ABS24">
        <f>SUM(J24,AD24,AX24,BR24,CL24,DF24,DZ24,ET24,FN24,GH24,HB24,HV24,IP24,JJ24,KD24,KV24,LP24,MJ24,ND24,NX24,OR24,PL24,QF24,QZ24,RT24,SN24,TH24,UB24,UV24,VP24,WJ24,AAF24)</f>
        <v>90</v>
      </c>
      <c r="ABT24">
        <f>ACE24</f>
        <v>12</v>
      </c>
      <c r="ABU24">
        <f>ABS24+ABT24</f>
        <v>102</v>
      </c>
      <c r="ABV24">
        <f>ABW24-ABU24</f>
        <v>0</v>
      </c>
      <c r="ABW24">
        <v>102</v>
      </c>
      <c r="ABX24">
        <v>10</v>
      </c>
      <c r="ABY24">
        <v>20</v>
      </c>
      <c r="ABZ24" s="119">
        <f>ABW24/ABY24</f>
        <v>5.0999999999999996</v>
      </c>
      <c r="ACA24">
        <v>11</v>
      </c>
      <c r="ACC24">
        <v>1</v>
      </c>
      <c r="ACE24">
        <f>SUM(ACA24:ACD24)</f>
        <v>12</v>
      </c>
      <c r="ACG24">
        <v>103</v>
      </c>
      <c r="ACH24">
        <v>10</v>
      </c>
      <c r="ACI24">
        <v>17.100000000000001</v>
      </c>
      <c r="ACJ24" s="119">
        <f>ACG24/ACI24</f>
        <v>6.0233918128654969</v>
      </c>
      <c r="ACK24">
        <v>19</v>
      </c>
      <c r="ACN24">
        <v>2</v>
      </c>
      <c r="ACO24">
        <f>SUM(ACK24:ACN24)</f>
        <v>21</v>
      </c>
      <c r="ACQ24" s="51" t="s">
        <v>267</v>
      </c>
      <c r="ACR24">
        <v>1</v>
      </c>
    </row>
    <row r="25" spans="1:773" ht="12.75" hidden="1" x14ac:dyDescent="0.2">
      <c r="A25" s="49">
        <v>51</v>
      </c>
      <c r="B25" s="116">
        <v>44437</v>
      </c>
      <c r="C25" s="49" t="str">
        <f t="shared" si="0"/>
        <v>Sunday</v>
      </c>
      <c r="D25" s="49"/>
      <c r="E25" s="11"/>
      <c r="F25" s="24"/>
      <c r="G25" s="24"/>
      <c r="H25" s="24"/>
      <c r="I25" s="24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24"/>
      <c r="AC25" s="51"/>
      <c r="AD25" s="51"/>
      <c r="AE25" s="51"/>
      <c r="AF25" s="51"/>
      <c r="AG25" s="51"/>
      <c r="AH25" s="51"/>
      <c r="AI25" s="121">
        <f t="shared" si="2"/>
        <v>0</v>
      </c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24"/>
      <c r="AW25" s="51"/>
      <c r="AX25" s="51"/>
      <c r="AY25" s="51"/>
      <c r="AZ25" s="51"/>
      <c r="BA25" s="51"/>
      <c r="BB25" s="51"/>
      <c r="BC25" s="121">
        <f t="shared" si="4"/>
        <v>0</v>
      </c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24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24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24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24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51"/>
      <c r="ER25" s="24"/>
      <c r="ES25" s="51"/>
      <c r="ET25" s="51"/>
      <c r="EU25" s="51"/>
      <c r="EV25" s="51"/>
      <c r="EW25" s="51"/>
      <c r="EX25" s="51"/>
      <c r="EY25" s="51"/>
      <c r="EZ25" s="51"/>
      <c r="FA25" s="51"/>
      <c r="FB25" s="51"/>
      <c r="FC25" s="51"/>
      <c r="FD25" s="51"/>
      <c r="FE25" s="51"/>
      <c r="FF25" s="51"/>
      <c r="FG25" s="51"/>
      <c r="FH25" s="51"/>
      <c r="FI25" s="51"/>
      <c r="FJ25" s="51"/>
      <c r="FK25" s="51"/>
      <c r="FL25" s="24"/>
      <c r="FM25" s="51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51"/>
      <c r="FY25" s="51"/>
      <c r="FZ25" s="51"/>
      <c r="GA25" s="51"/>
      <c r="GB25" s="51"/>
      <c r="GC25" s="51"/>
      <c r="GD25" s="51"/>
      <c r="GE25" s="51"/>
      <c r="GF25" s="24"/>
      <c r="GG25" s="51"/>
      <c r="GH25" s="51"/>
      <c r="GI25" s="51"/>
      <c r="GJ25" s="51"/>
      <c r="GK25" s="51"/>
      <c r="GL25" s="51"/>
      <c r="GM25" s="51"/>
      <c r="GN25" s="51"/>
      <c r="GO25" s="51"/>
      <c r="GP25" s="51"/>
      <c r="GQ25" s="51"/>
      <c r="GR25" s="51"/>
      <c r="GS25" s="51"/>
      <c r="GT25" s="51"/>
      <c r="GU25" s="51"/>
      <c r="GV25" s="51"/>
      <c r="GW25" s="51"/>
      <c r="GX25" s="51"/>
      <c r="GY25" s="51"/>
      <c r="GZ25" s="24"/>
      <c r="HA25" s="24"/>
      <c r="HB25" s="51"/>
      <c r="HC25" s="51"/>
      <c r="HD25" s="51"/>
      <c r="HE25" s="51"/>
      <c r="HF25" s="51"/>
      <c r="HG25" s="51"/>
      <c r="HH25" s="51"/>
      <c r="HI25" s="51"/>
      <c r="HJ25" s="51"/>
      <c r="HK25" s="51"/>
      <c r="HL25" s="51"/>
      <c r="HM25" s="51"/>
      <c r="HN25" s="51"/>
      <c r="HO25" s="51"/>
      <c r="HP25" s="51"/>
      <c r="HQ25" s="51"/>
      <c r="HR25" s="51"/>
      <c r="HS25" s="51"/>
      <c r="HT25" s="24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24"/>
      <c r="IO25" s="51"/>
      <c r="IP25" s="51"/>
      <c r="IQ25" s="51"/>
      <c r="IR25" s="51"/>
      <c r="IS25" s="51"/>
      <c r="IT25" s="51"/>
      <c r="IU25" s="51"/>
      <c r="IV25" s="51"/>
      <c r="IW25" s="51"/>
      <c r="IX25" s="51"/>
      <c r="IY25" s="51"/>
      <c r="IZ25" s="51"/>
      <c r="JA25" s="51"/>
      <c r="JB25" s="51"/>
      <c r="JC25" s="51"/>
      <c r="JD25" s="51"/>
      <c r="JE25" s="51"/>
      <c r="JF25" s="51"/>
      <c r="JG25" s="51"/>
      <c r="JH25" s="24"/>
      <c r="JI25" s="24"/>
      <c r="JJ25" s="51"/>
      <c r="JK25" s="51"/>
      <c r="JL25" s="51"/>
      <c r="JM25" s="51"/>
      <c r="JN25" s="51"/>
      <c r="JO25" s="51"/>
      <c r="JP25" s="51"/>
      <c r="JQ25" s="51"/>
      <c r="JR25" s="51"/>
      <c r="JS25" s="51"/>
      <c r="JT25" s="51"/>
      <c r="JU25" s="51"/>
      <c r="JV25" s="51"/>
      <c r="JW25" s="51"/>
      <c r="JX25" s="51"/>
      <c r="JY25" s="51"/>
      <c r="JZ25" s="51"/>
      <c r="KA25" s="121">
        <f t="shared" si="16"/>
        <v>0</v>
      </c>
      <c r="KB25" s="24"/>
      <c r="KC25" s="51"/>
      <c r="KD25" s="51"/>
      <c r="KE25" s="51"/>
      <c r="KF25" s="51"/>
      <c r="KG25" s="51"/>
      <c r="KH25" s="51"/>
      <c r="KI25" s="51"/>
      <c r="KJ25" s="51"/>
      <c r="KK25" s="51"/>
      <c r="KL25" s="51"/>
      <c r="KM25" s="51"/>
      <c r="KN25" s="51"/>
      <c r="KO25" s="51"/>
      <c r="KP25" s="51"/>
      <c r="KQ25" s="51"/>
      <c r="KR25" s="51"/>
      <c r="KS25" s="51"/>
      <c r="KT25" s="24"/>
      <c r="KU25" s="51"/>
      <c r="KV25" s="51"/>
      <c r="KW25" s="51"/>
      <c r="KX25" s="51"/>
      <c r="KY25" s="51"/>
      <c r="KZ25" s="51"/>
      <c r="LA25" s="51"/>
      <c r="LB25" s="51"/>
      <c r="LC25" s="51"/>
      <c r="LD25" s="51"/>
      <c r="LE25" s="51"/>
      <c r="LF25" s="51"/>
      <c r="LG25" s="51"/>
      <c r="LH25" s="51"/>
      <c r="LI25" s="51"/>
      <c r="LJ25" s="51"/>
      <c r="LK25" s="51"/>
      <c r="LL25" s="51"/>
      <c r="LM25" s="51"/>
      <c r="LN25" s="24"/>
      <c r="LU25" s="121">
        <f t="shared" si="20"/>
        <v>0</v>
      </c>
      <c r="LV25" s="51"/>
      <c r="LX25" s="51"/>
      <c r="LY25" s="51"/>
      <c r="LZ25" s="51"/>
      <c r="MA25" s="51"/>
      <c r="MB25" s="51"/>
      <c r="MC25" s="51"/>
      <c r="MD25" s="51"/>
      <c r="ME25" s="51"/>
      <c r="MF25" s="51"/>
      <c r="MG25" s="51"/>
      <c r="MH25" s="53"/>
      <c r="MI25" s="154"/>
      <c r="MO25" s="121">
        <f t="shared" si="22"/>
        <v>0</v>
      </c>
      <c r="MP25" s="51"/>
      <c r="MR25" s="51"/>
      <c r="MS25" s="51"/>
      <c r="MT25" s="51"/>
      <c r="MU25" s="51"/>
      <c r="MV25" s="51"/>
      <c r="MW25" s="51"/>
      <c r="MX25" s="51"/>
      <c r="MY25" s="51"/>
      <c r="MZ25" s="51"/>
      <c r="NA25" s="51"/>
      <c r="NB25" s="53"/>
      <c r="NC25" s="154"/>
      <c r="NI25" s="51"/>
      <c r="NJ25" s="51"/>
      <c r="NL25" s="51"/>
      <c r="NM25" s="51"/>
      <c r="NN25" s="51"/>
      <c r="NO25" s="51"/>
      <c r="NP25" s="51"/>
      <c r="NQ25" s="51"/>
      <c r="NR25" s="51"/>
      <c r="NS25" s="51"/>
      <c r="NT25" s="51"/>
      <c r="NU25" s="51"/>
      <c r="NV25" s="53"/>
      <c r="NW25" s="154"/>
      <c r="OC25" s="51"/>
      <c r="OD25" s="51"/>
      <c r="OF25" s="51"/>
      <c r="OG25" s="51"/>
      <c r="OH25" s="51"/>
      <c r="OI25" s="51"/>
      <c r="OJ25" s="51"/>
      <c r="OK25" s="51"/>
      <c r="OL25" s="51"/>
      <c r="OM25" s="51"/>
      <c r="ON25" s="51"/>
      <c r="OO25" s="51"/>
      <c r="OP25" s="53"/>
      <c r="OQ25" s="154"/>
      <c r="OW25" s="51"/>
      <c r="OX25" s="51"/>
      <c r="OZ25" s="51"/>
      <c r="PA25" s="51"/>
      <c r="PB25" s="51"/>
      <c r="PC25" s="51"/>
      <c r="PD25" s="51"/>
      <c r="PE25" s="51"/>
      <c r="PF25" s="51"/>
      <c r="PG25" s="51"/>
      <c r="PH25" s="51"/>
      <c r="PI25" s="51"/>
      <c r="PJ25" s="53"/>
      <c r="PK25" s="154"/>
      <c r="PQ25" s="51"/>
      <c r="PR25" s="51"/>
      <c r="PT25" s="51"/>
      <c r="PU25" s="51"/>
      <c r="PV25" s="51"/>
      <c r="PW25" s="51"/>
      <c r="PX25" s="51"/>
      <c r="PY25" s="51"/>
      <c r="PZ25" s="51"/>
      <c r="QA25" s="51"/>
      <c r="QB25" s="51"/>
      <c r="QC25" s="51"/>
      <c r="QD25" s="53"/>
      <c r="QE25" s="154"/>
      <c r="QK25" s="51"/>
      <c r="QL25" s="51"/>
      <c r="QN25" s="51"/>
      <c r="QO25" s="51"/>
      <c r="QP25" s="51"/>
      <c r="QQ25" s="51"/>
      <c r="QR25" s="51"/>
      <c r="QS25" s="51"/>
      <c r="QT25" s="51"/>
      <c r="QU25" s="51"/>
      <c r="QV25" s="51"/>
      <c r="QW25" s="51"/>
      <c r="QX25" s="53"/>
      <c r="QY25" s="154"/>
      <c r="RE25" s="51"/>
      <c r="RF25" s="51"/>
      <c r="RH25" s="51"/>
      <c r="RI25" s="51"/>
      <c r="RJ25" s="51"/>
      <c r="RK25" s="51"/>
      <c r="RL25" s="51"/>
      <c r="RM25" s="51"/>
      <c r="RN25" s="51"/>
      <c r="RO25" s="51"/>
      <c r="RP25" s="51"/>
      <c r="RQ25" s="51"/>
      <c r="RR25" s="53"/>
      <c r="RS25" s="154"/>
      <c r="RY25" s="51"/>
      <c r="RZ25" s="51"/>
      <c r="SB25" s="51"/>
      <c r="SC25" s="51"/>
      <c r="SD25" s="51"/>
      <c r="SE25" s="51"/>
      <c r="SF25" s="51"/>
      <c r="SG25" s="51"/>
      <c r="SH25" s="51"/>
      <c r="SI25" s="51"/>
      <c r="SJ25" s="51"/>
      <c r="SK25" s="51"/>
      <c r="SL25" s="53"/>
      <c r="SM25" s="154"/>
      <c r="SS25" s="51"/>
      <c r="ST25" s="51"/>
      <c r="SV25" s="51"/>
      <c r="SW25" s="51"/>
      <c r="SX25" s="51"/>
      <c r="SY25" s="51"/>
      <c r="SZ25" s="51"/>
      <c r="TA25" s="51"/>
      <c r="TB25" s="51"/>
      <c r="TC25" s="51"/>
      <c r="TD25" s="51"/>
      <c r="TE25" s="51"/>
      <c r="TF25" s="53"/>
      <c r="TG25" s="154"/>
      <c r="TM25" s="51"/>
      <c r="TN25" s="51"/>
      <c r="TP25" s="51"/>
      <c r="TQ25" s="51"/>
      <c r="TR25" s="51"/>
      <c r="TS25" s="51"/>
      <c r="TT25" s="51"/>
      <c r="TU25" s="51"/>
      <c r="TV25" s="51"/>
      <c r="TW25" s="51"/>
      <c r="TX25" s="51"/>
      <c r="TY25" s="51"/>
      <c r="TZ25" s="53"/>
      <c r="UA25" s="154"/>
      <c r="UG25" s="51"/>
      <c r="UH25" s="51"/>
      <c r="UJ25" s="51"/>
      <c r="UK25" s="51"/>
      <c r="UL25" s="51"/>
      <c r="UM25" s="51"/>
      <c r="UN25" s="51"/>
      <c r="UO25" s="51"/>
      <c r="UP25" s="51"/>
      <c r="UQ25" s="51"/>
      <c r="UR25" s="51"/>
      <c r="US25" s="51"/>
      <c r="UT25" s="53"/>
      <c r="UU25" s="154"/>
      <c r="VA25" s="51"/>
      <c r="VB25" s="51"/>
      <c r="VD25" s="51"/>
      <c r="VE25" s="51"/>
      <c r="VF25" s="51"/>
      <c r="VG25" s="51"/>
      <c r="VH25" s="51"/>
      <c r="VI25" s="51"/>
      <c r="VJ25" s="51"/>
      <c r="VK25" s="51"/>
      <c r="VL25" s="51"/>
      <c r="VM25" s="51"/>
      <c r="VN25" s="53"/>
      <c r="VO25" s="154"/>
      <c r="VU25" s="51"/>
      <c r="VV25" s="51"/>
      <c r="VX25" s="51"/>
      <c r="VY25" s="51"/>
      <c r="VZ25" s="51"/>
      <c r="WA25" s="51"/>
      <c r="WB25" s="51"/>
      <c r="WC25" s="51"/>
      <c r="WD25" s="51"/>
      <c r="WE25" s="51"/>
      <c r="WF25" s="51"/>
      <c r="WG25" s="51"/>
      <c r="WH25" s="53"/>
      <c r="WI25" s="154"/>
      <c r="WO25" s="51"/>
      <c r="WP25" s="51"/>
      <c r="WR25" s="51"/>
      <c r="WS25" s="51"/>
      <c r="WT25" s="51"/>
      <c r="WU25" s="51"/>
      <c r="WV25" s="51"/>
      <c r="WW25" s="51"/>
      <c r="WX25" s="51"/>
      <c r="WY25" s="51"/>
      <c r="WZ25" s="51"/>
      <c r="XA25" s="51"/>
      <c r="XB25" s="53"/>
      <c r="XC25" s="154"/>
      <c r="XI25" s="51"/>
      <c r="XJ25" s="51"/>
      <c r="XL25" s="51"/>
      <c r="XM25" s="51"/>
      <c r="XN25" s="51"/>
      <c r="XO25" s="51"/>
      <c r="XP25" s="51"/>
      <c r="XQ25" s="51"/>
      <c r="XR25" s="51"/>
      <c r="XS25" s="51"/>
      <c r="XT25" s="51"/>
      <c r="XU25" s="51"/>
      <c r="XV25" s="53"/>
      <c r="XW25" s="154"/>
      <c r="YC25" s="51"/>
      <c r="YD25" s="51"/>
      <c r="YF25" s="51"/>
      <c r="YG25" s="51"/>
      <c r="YH25" s="51"/>
      <c r="YI25" s="51"/>
      <c r="YJ25" s="51"/>
      <c r="YK25" s="51"/>
      <c r="YL25" s="51"/>
      <c r="YM25" s="51"/>
      <c r="YN25" s="51"/>
      <c r="YO25" s="51"/>
      <c r="YP25" s="53"/>
      <c r="YQ25" s="154"/>
      <c r="YW25" s="51"/>
      <c r="YX25" s="51"/>
      <c r="YZ25" s="51"/>
      <c r="ZA25" s="51"/>
      <c r="ZB25" s="51"/>
      <c r="ZC25" s="51"/>
      <c r="ZD25" s="51"/>
      <c r="ZE25" s="51"/>
      <c r="ZF25" s="51"/>
      <c r="ZG25" s="51"/>
      <c r="ZH25" s="51"/>
      <c r="ZI25" s="51"/>
      <c r="ZJ25" s="53"/>
      <c r="ZK25" s="154"/>
      <c r="ZQ25" s="51"/>
      <c r="ZR25" s="51"/>
      <c r="ZT25" s="51"/>
      <c r="ZU25" s="51"/>
      <c r="ZV25" s="51"/>
      <c r="ZW25" s="51"/>
      <c r="ZX25" s="51"/>
      <c r="ZY25" s="51"/>
      <c r="ZZ25" s="51"/>
      <c r="AAA25" s="51"/>
      <c r="AAB25" s="51"/>
      <c r="AAC25" s="51"/>
      <c r="AAD25" s="53"/>
      <c r="AAE25" s="154"/>
      <c r="AAK25" s="51"/>
      <c r="AAL25" s="51"/>
      <c r="AAN25" s="51"/>
      <c r="AAO25" s="51"/>
      <c r="AAP25" s="51"/>
      <c r="AAQ25" s="51"/>
      <c r="AAR25" s="51"/>
      <c r="AAS25" s="51"/>
      <c r="AAT25" s="51"/>
      <c r="AAU25" s="51"/>
      <c r="AAV25" s="51"/>
      <c r="AAW25" s="51"/>
      <c r="AAX25" s="53"/>
      <c r="AAY25" s="154"/>
      <c r="ABE25" s="51"/>
      <c r="ABF25" s="51"/>
      <c r="ABH25" s="51"/>
      <c r="ABI25" s="51"/>
      <c r="ABJ25" s="51"/>
      <c r="ABK25" s="51"/>
      <c r="ABL25" s="51"/>
      <c r="ABM25" s="51"/>
      <c r="ABN25" s="51"/>
      <c r="ABO25" s="51"/>
      <c r="ABP25" s="51"/>
      <c r="ABQ25" s="51"/>
      <c r="ACQ25" s="91"/>
    </row>
    <row r="26" spans="1:773" ht="12.75" hidden="1" x14ac:dyDescent="0.2">
      <c r="A26" s="49">
        <v>52</v>
      </c>
      <c r="B26" s="116">
        <v>44451</v>
      </c>
      <c r="C26" s="49" t="str">
        <f t="shared" si="0"/>
        <v>Sunday</v>
      </c>
      <c r="D26" s="49"/>
      <c r="E26" s="11"/>
      <c r="F26" s="24"/>
      <c r="G26" s="24"/>
      <c r="H26" s="24"/>
      <c r="I26" s="24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24"/>
      <c r="AC26" s="51"/>
      <c r="AD26" s="51"/>
      <c r="AE26" s="51"/>
      <c r="AF26" s="51"/>
      <c r="AG26" s="51"/>
      <c r="AH26" s="51"/>
      <c r="AI26" s="121">
        <f t="shared" si="2"/>
        <v>0</v>
      </c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24"/>
      <c r="AW26" s="51"/>
      <c r="AX26" s="51"/>
      <c r="AY26" s="51"/>
      <c r="AZ26" s="51"/>
      <c r="BA26" s="51"/>
      <c r="BB26" s="51"/>
      <c r="BC26" s="121">
        <f t="shared" si="4"/>
        <v>0</v>
      </c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24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24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24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24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  <c r="EK26" s="51"/>
      <c r="EL26" s="51"/>
      <c r="EM26" s="51"/>
      <c r="EN26" s="51"/>
      <c r="EO26" s="51"/>
      <c r="EP26" s="51"/>
      <c r="EQ26" s="51"/>
      <c r="ER26" s="24"/>
      <c r="ES26" s="51"/>
      <c r="ET26" s="51"/>
      <c r="EU26" s="51"/>
      <c r="EV26" s="51"/>
      <c r="EW26" s="51"/>
      <c r="EX26" s="51"/>
      <c r="EY26" s="51"/>
      <c r="EZ26" s="51"/>
      <c r="FA26" s="51"/>
      <c r="FB26" s="51"/>
      <c r="FC26" s="51"/>
      <c r="FD26" s="51"/>
      <c r="FE26" s="51"/>
      <c r="FF26" s="51"/>
      <c r="FG26" s="51"/>
      <c r="FH26" s="51"/>
      <c r="FI26" s="51"/>
      <c r="FJ26" s="51"/>
      <c r="FK26" s="51"/>
      <c r="FL26" s="24"/>
      <c r="FM26" s="51"/>
      <c r="FN26" s="51"/>
      <c r="FO26" s="51"/>
      <c r="FP26" s="51"/>
      <c r="FQ26" s="51"/>
      <c r="FR26" s="51"/>
      <c r="FS26" s="51"/>
      <c r="FT26" s="51"/>
      <c r="FU26" s="51"/>
      <c r="FV26" s="51"/>
      <c r="FW26" s="51"/>
      <c r="FX26" s="51"/>
      <c r="FY26" s="51"/>
      <c r="FZ26" s="51"/>
      <c r="GA26" s="51"/>
      <c r="GB26" s="51"/>
      <c r="GC26" s="51"/>
      <c r="GD26" s="51"/>
      <c r="GE26" s="51"/>
      <c r="GF26" s="24"/>
      <c r="GG26" s="51"/>
      <c r="GH26" s="51"/>
      <c r="GI26" s="51"/>
      <c r="GJ26" s="51"/>
      <c r="GK26" s="51"/>
      <c r="GL26" s="51"/>
      <c r="GM26" s="51"/>
      <c r="GN26" s="51"/>
      <c r="GO26" s="51"/>
      <c r="GP26" s="51"/>
      <c r="GQ26" s="51"/>
      <c r="GR26" s="51"/>
      <c r="GS26" s="51"/>
      <c r="GT26" s="51"/>
      <c r="GU26" s="51"/>
      <c r="GV26" s="51"/>
      <c r="GW26" s="51"/>
      <c r="GX26" s="51"/>
      <c r="GY26" s="51"/>
      <c r="GZ26" s="24"/>
      <c r="HA26" s="24"/>
      <c r="HB26" s="51"/>
      <c r="HC26" s="51"/>
      <c r="HD26" s="51"/>
      <c r="HE26" s="51"/>
      <c r="HF26" s="51"/>
      <c r="HG26" s="51"/>
      <c r="HH26" s="51"/>
      <c r="HI26" s="51"/>
      <c r="HJ26" s="51"/>
      <c r="HK26" s="51"/>
      <c r="HL26" s="51"/>
      <c r="HM26" s="51"/>
      <c r="HN26" s="51"/>
      <c r="HO26" s="51"/>
      <c r="HP26" s="51"/>
      <c r="HQ26" s="51"/>
      <c r="HR26" s="51"/>
      <c r="HS26" s="51"/>
      <c r="HT26" s="24"/>
      <c r="HU26" s="51"/>
      <c r="HV26" s="51"/>
      <c r="HW26" s="51"/>
      <c r="HX26" s="51"/>
      <c r="HY26" s="51"/>
      <c r="HZ26" s="51"/>
      <c r="IA26" s="51"/>
      <c r="IB26" s="51"/>
      <c r="IC26" s="51"/>
      <c r="ID26" s="51"/>
      <c r="IE26" s="51"/>
      <c r="IF26" s="51"/>
      <c r="IG26" s="51"/>
      <c r="IH26" s="51"/>
      <c r="II26" s="51"/>
      <c r="IJ26" s="51"/>
      <c r="IK26" s="51"/>
      <c r="IL26" s="51"/>
      <c r="IM26" s="51"/>
      <c r="IN26" s="24"/>
      <c r="IO26" s="51"/>
      <c r="IP26" s="51"/>
      <c r="IQ26" s="51"/>
      <c r="IR26" s="51"/>
      <c r="IS26" s="51"/>
      <c r="IT26" s="51"/>
      <c r="IU26" s="51"/>
      <c r="IV26" s="51"/>
      <c r="IW26" s="51"/>
      <c r="IX26" s="51"/>
      <c r="IY26" s="51"/>
      <c r="IZ26" s="51"/>
      <c r="JA26" s="51"/>
      <c r="JB26" s="51"/>
      <c r="JC26" s="51"/>
      <c r="JD26" s="51"/>
      <c r="JE26" s="51"/>
      <c r="JF26" s="51"/>
      <c r="JG26" s="51"/>
      <c r="JH26" s="24"/>
      <c r="JI26" s="24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51"/>
      <c r="JV26" s="51"/>
      <c r="JW26" s="51"/>
      <c r="JX26" s="51"/>
      <c r="JY26" s="51"/>
      <c r="JZ26" s="51"/>
      <c r="KA26" s="121">
        <f t="shared" si="16"/>
        <v>0</v>
      </c>
      <c r="KB26" s="24"/>
      <c r="KC26" s="51"/>
      <c r="KD26" s="51"/>
      <c r="KE26" s="51"/>
      <c r="KF26" s="51"/>
      <c r="KG26" s="51"/>
      <c r="KH26" s="51"/>
      <c r="KI26" s="51"/>
      <c r="KJ26" s="51"/>
      <c r="KK26" s="51"/>
      <c r="KL26" s="51"/>
      <c r="KM26" s="51"/>
      <c r="KN26" s="51"/>
      <c r="KO26" s="51"/>
      <c r="KP26" s="51"/>
      <c r="KQ26" s="51"/>
      <c r="KR26" s="51"/>
      <c r="KS26" s="51"/>
      <c r="KT26" s="24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/>
      <c r="LF26" s="51"/>
      <c r="LG26" s="51"/>
      <c r="LH26" s="51"/>
      <c r="LI26" s="51"/>
      <c r="LJ26" s="51"/>
      <c r="LK26" s="51"/>
      <c r="LL26" s="51"/>
      <c r="LM26" s="51"/>
      <c r="LN26" s="24"/>
      <c r="LU26" s="121">
        <f t="shared" si="20"/>
        <v>0</v>
      </c>
      <c r="LV26" s="51"/>
      <c r="LX26" s="51"/>
      <c r="LY26" s="51"/>
      <c r="LZ26" s="51"/>
      <c r="MA26" s="51"/>
      <c r="MB26" s="51"/>
      <c r="MC26" s="51"/>
      <c r="MD26" s="51"/>
      <c r="ME26" s="51"/>
      <c r="MF26" s="51"/>
      <c r="MG26" s="51"/>
      <c r="MH26" s="53"/>
      <c r="MI26" s="154"/>
      <c r="MO26" s="121">
        <f t="shared" si="22"/>
        <v>0</v>
      </c>
      <c r="MP26" s="51"/>
      <c r="MR26" s="51"/>
      <c r="MS26" s="51"/>
      <c r="MT26" s="51"/>
      <c r="MU26" s="51"/>
      <c r="MV26" s="51"/>
      <c r="MW26" s="51"/>
      <c r="MX26" s="51"/>
      <c r="MY26" s="51"/>
      <c r="MZ26" s="51"/>
      <c r="NA26" s="51"/>
      <c r="NB26" s="53"/>
      <c r="NC26" s="154"/>
      <c r="NI26" s="51"/>
      <c r="NJ26" s="51"/>
      <c r="NL26" s="51"/>
      <c r="NM26" s="51"/>
      <c r="NN26" s="51"/>
      <c r="NO26" s="51"/>
      <c r="NP26" s="51"/>
      <c r="NQ26" s="51"/>
      <c r="NR26" s="51"/>
      <c r="NS26" s="51"/>
      <c r="NT26" s="51"/>
      <c r="NU26" s="51"/>
      <c r="NV26" s="53"/>
      <c r="NW26" s="154"/>
      <c r="OC26" s="51"/>
      <c r="OD26" s="51"/>
      <c r="OF26" s="51"/>
      <c r="OG26" s="51"/>
      <c r="OH26" s="51"/>
      <c r="OI26" s="51"/>
      <c r="OJ26" s="51"/>
      <c r="OK26" s="51"/>
      <c r="OL26" s="51"/>
      <c r="OM26" s="51"/>
      <c r="ON26" s="51"/>
      <c r="OO26" s="51"/>
      <c r="OP26" s="53"/>
      <c r="OQ26" s="154"/>
      <c r="OW26" s="51"/>
      <c r="OX26" s="51"/>
      <c r="OZ26" s="51"/>
      <c r="PA26" s="51"/>
      <c r="PB26" s="51"/>
      <c r="PC26" s="51"/>
      <c r="PD26" s="51"/>
      <c r="PE26" s="51"/>
      <c r="PF26" s="51"/>
      <c r="PG26" s="51"/>
      <c r="PH26" s="51"/>
      <c r="PI26" s="51"/>
      <c r="PJ26" s="53"/>
      <c r="PK26" s="154"/>
      <c r="PQ26" s="51"/>
      <c r="PR26" s="51"/>
      <c r="PT26" s="51"/>
      <c r="PU26" s="51"/>
      <c r="PV26" s="51"/>
      <c r="PW26" s="51"/>
      <c r="PX26" s="51"/>
      <c r="PY26" s="51"/>
      <c r="PZ26" s="51"/>
      <c r="QA26" s="51"/>
      <c r="QB26" s="51"/>
      <c r="QC26" s="51"/>
      <c r="QD26" s="53"/>
      <c r="QE26" s="154"/>
      <c r="QK26" s="51"/>
      <c r="QL26" s="51"/>
      <c r="QN26" s="51"/>
      <c r="QO26" s="51"/>
      <c r="QP26" s="51"/>
      <c r="QQ26" s="51"/>
      <c r="QR26" s="51"/>
      <c r="QS26" s="51"/>
      <c r="QT26" s="51"/>
      <c r="QU26" s="51"/>
      <c r="QV26" s="51"/>
      <c r="QW26" s="51"/>
      <c r="QX26" s="53"/>
      <c r="QY26" s="154"/>
      <c r="RE26" s="51"/>
      <c r="RF26" s="51"/>
      <c r="RH26" s="51"/>
      <c r="RI26" s="51"/>
      <c r="RJ26" s="51"/>
      <c r="RK26" s="51"/>
      <c r="RL26" s="51"/>
      <c r="RM26" s="51"/>
      <c r="RN26" s="51"/>
      <c r="RO26" s="51"/>
      <c r="RP26" s="51"/>
      <c r="RQ26" s="51"/>
      <c r="RR26" s="53"/>
      <c r="RS26" s="154"/>
      <c r="RY26" s="51"/>
      <c r="RZ26" s="51"/>
      <c r="SB26" s="51"/>
      <c r="SC26" s="51"/>
      <c r="SD26" s="51"/>
      <c r="SE26" s="51"/>
      <c r="SF26" s="51"/>
      <c r="SG26" s="51"/>
      <c r="SH26" s="51"/>
      <c r="SI26" s="51"/>
      <c r="SJ26" s="51"/>
      <c r="SK26" s="51"/>
      <c r="SL26" s="53"/>
      <c r="SM26" s="154"/>
      <c r="SS26" s="51"/>
      <c r="ST26" s="51"/>
      <c r="SV26" s="51"/>
      <c r="SW26" s="51"/>
      <c r="SX26" s="51"/>
      <c r="SY26" s="51"/>
      <c r="SZ26" s="51"/>
      <c r="TA26" s="51"/>
      <c r="TB26" s="51"/>
      <c r="TC26" s="51"/>
      <c r="TD26" s="51"/>
      <c r="TE26" s="51"/>
      <c r="TF26" s="53"/>
      <c r="TG26" s="154"/>
      <c r="TM26" s="51"/>
      <c r="TN26" s="51"/>
      <c r="TP26" s="51"/>
      <c r="TQ26" s="51"/>
      <c r="TR26" s="51"/>
      <c r="TS26" s="51"/>
      <c r="TT26" s="51"/>
      <c r="TU26" s="51"/>
      <c r="TV26" s="51"/>
      <c r="TW26" s="51"/>
      <c r="TX26" s="51"/>
      <c r="TY26" s="51"/>
      <c r="TZ26" s="53"/>
      <c r="UA26" s="154"/>
      <c r="UG26" s="51"/>
      <c r="UH26" s="51"/>
      <c r="UJ26" s="51"/>
      <c r="UK26" s="51"/>
      <c r="UL26" s="51"/>
      <c r="UM26" s="51"/>
      <c r="UN26" s="51"/>
      <c r="UO26" s="51"/>
      <c r="UP26" s="51"/>
      <c r="UQ26" s="51"/>
      <c r="UR26" s="51"/>
      <c r="US26" s="51"/>
      <c r="UT26" s="53"/>
      <c r="UU26" s="154"/>
      <c r="VA26" s="51"/>
      <c r="VB26" s="51"/>
      <c r="VD26" s="51"/>
      <c r="VE26" s="51"/>
      <c r="VF26" s="51"/>
      <c r="VG26" s="51"/>
      <c r="VH26" s="51"/>
      <c r="VI26" s="51"/>
      <c r="VJ26" s="51"/>
      <c r="VK26" s="51"/>
      <c r="VL26" s="51"/>
      <c r="VM26" s="51"/>
      <c r="VN26" s="53"/>
      <c r="VO26" s="154"/>
      <c r="VU26" s="51"/>
      <c r="VV26" s="51"/>
      <c r="VX26" s="51"/>
      <c r="VY26" s="51"/>
      <c r="VZ26" s="51"/>
      <c r="WA26" s="51"/>
      <c r="WB26" s="51"/>
      <c r="WC26" s="51"/>
      <c r="WD26" s="51"/>
      <c r="WE26" s="51"/>
      <c r="WF26" s="51"/>
      <c r="WG26" s="51"/>
      <c r="WH26" s="53"/>
      <c r="WI26" s="154"/>
      <c r="WO26" s="51"/>
      <c r="WP26" s="51"/>
      <c r="WR26" s="51"/>
      <c r="WS26" s="51"/>
      <c r="WT26" s="51"/>
      <c r="WU26" s="51"/>
      <c r="WV26" s="51"/>
      <c r="WW26" s="51"/>
      <c r="WX26" s="51"/>
      <c r="WY26" s="51"/>
      <c r="WZ26" s="51"/>
      <c r="XA26" s="51"/>
      <c r="XB26" s="53"/>
      <c r="XC26" s="154"/>
      <c r="XI26" s="51"/>
      <c r="XJ26" s="51"/>
      <c r="XL26" s="51"/>
      <c r="XM26" s="51"/>
      <c r="XN26" s="51"/>
      <c r="XO26" s="51"/>
      <c r="XP26" s="51"/>
      <c r="XQ26" s="51"/>
      <c r="XR26" s="51"/>
      <c r="XS26" s="51"/>
      <c r="XT26" s="51"/>
      <c r="XU26" s="51"/>
      <c r="XV26" s="53"/>
      <c r="XW26" s="154"/>
      <c r="YC26" s="51"/>
      <c r="YD26" s="51"/>
      <c r="YF26" s="51"/>
      <c r="YG26" s="51"/>
      <c r="YH26" s="51"/>
      <c r="YI26" s="51"/>
      <c r="YJ26" s="51"/>
      <c r="YK26" s="51"/>
      <c r="YL26" s="51"/>
      <c r="YM26" s="51"/>
      <c r="YN26" s="51"/>
      <c r="YO26" s="51"/>
      <c r="YP26" s="53"/>
      <c r="YQ26" s="154"/>
      <c r="YW26" s="51"/>
      <c r="YX26" s="51"/>
      <c r="YZ26" s="51"/>
      <c r="ZA26" s="51"/>
      <c r="ZB26" s="51"/>
      <c r="ZC26" s="51"/>
      <c r="ZD26" s="51"/>
      <c r="ZE26" s="51"/>
      <c r="ZF26" s="51"/>
      <c r="ZG26" s="51"/>
      <c r="ZH26" s="51"/>
      <c r="ZI26" s="51"/>
      <c r="ZJ26" s="53"/>
      <c r="ZK26" s="154"/>
      <c r="ZQ26" s="51"/>
      <c r="ZR26" s="51"/>
      <c r="ZT26" s="51"/>
      <c r="ZU26" s="51"/>
      <c r="ZV26" s="51"/>
      <c r="ZW26" s="51"/>
      <c r="ZX26" s="51"/>
      <c r="ZY26" s="51"/>
      <c r="ZZ26" s="51"/>
      <c r="AAA26" s="51"/>
      <c r="AAB26" s="51"/>
      <c r="AAC26" s="51"/>
      <c r="AAD26" s="53"/>
      <c r="AAE26" s="154"/>
      <c r="AAK26" s="51"/>
      <c r="AAL26" s="51"/>
      <c r="AAN26" s="51"/>
      <c r="AAO26" s="51"/>
      <c r="AAP26" s="51"/>
      <c r="AAQ26" s="51"/>
      <c r="AAR26" s="51"/>
      <c r="AAS26" s="51"/>
      <c r="AAT26" s="51"/>
      <c r="AAU26" s="51"/>
      <c r="AAV26" s="51"/>
      <c r="AAW26" s="51"/>
      <c r="AAX26" s="53"/>
      <c r="AAY26" s="154"/>
      <c r="ABE26" s="51"/>
      <c r="ABF26" s="51"/>
      <c r="ABH26" s="51"/>
      <c r="ABI26" s="51"/>
      <c r="ABJ26" s="51"/>
      <c r="ABK26" s="51"/>
      <c r="ABL26" s="51"/>
      <c r="ABM26" s="51"/>
      <c r="ABN26" s="51"/>
      <c r="ABO26" s="51"/>
      <c r="ABP26" s="51"/>
      <c r="ABQ26" s="51"/>
      <c r="ABS26">
        <f>SUM(J26,AD26,AX26,BR26,CL26,DF26,DZ26,ET26,FN26,GH26,HB26,HV26,IP26,JJ26,KD26,KV26,LP26,MJ26,ND26,NX26,OR26,PL26,QF26,QZ26,RT26,SN26,TH26,UB26,UV26,VP26,WJ26,AAF26)</f>
        <v>0</v>
      </c>
      <c r="ACQ26" s="91"/>
    </row>
    <row r="27" spans="1:773" ht="12.75" hidden="1" x14ac:dyDescent="0.2">
      <c r="A27" s="49">
        <v>13</v>
      </c>
      <c r="B27" s="116">
        <v>44465</v>
      </c>
      <c r="C27" s="116" t="str">
        <f t="shared" si="0"/>
        <v>Sunday</v>
      </c>
      <c r="D27" s="49" t="s">
        <v>240</v>
      </c>
      <c r="E27" s="11" t="s">
        <v>269</v>
      </c>
      <c r="F27" s="24" t="s">
        <v>151</v>
      </c>
      <c r="G27" s="24" t="s">
        <v>261</v>
      </c>
      <c r="H27" s="136" t="s">
        <v>243</v>
      </c>
      <c r="I27" s="24" t="s">
        <v>243</v>
      </c>
      <c r="J27" s="51">
        <v>25</v>
      </c>
      <c r="K27" s="51">
        <v>23</v>
      </c>
      <c r="L27" s="51" t="s">
        <v>244</v>
      </c>
      <c r="M27" s="51">
        <v>0</v>
      </c>
      <c r="N27" s="51">
        <v>1</v>
      </c>
      <c r="O27" s="121">
        <f>IFERROR((J27/K27)*100,0)</f>
        <v>108.69565217391303</v>
      </c>
      <c r="P27" s="51">
        <v>36</v>
      </c>
      <c r="Q27" s="51" t="s">
        <v>244</v>
      </c>
      <c r="R27" s="51"/>
      <c r="S27" s="123"/>
      <c r="T27" s="124"/>
      <c r="U27" s="51"/>
      <c r="V27" s="122"/>
      <c r="W27" s="122"/>
      <c r="X27" s="122"/>
      <c r="Y27" s="122"/>
      <c r="Z27" s="122"/>
      <c r="AA27" s="122">
        <f>IFERROR(T27/R27,0)</f>
        <v>0</v>
      </c>
      <c r="AB27" s="136" t="s">
        <v>244</v>
      </c>
      <c r="AC27" s="51"/>
      <c r="AD27" s="51"/>
      <c r="AE27" s="51"/>
      <c r="AF27" s="51"/>
      <c r="AG27" s="51"/>
      <c r="AH27" s="51"/>
      <c r="AI27" s="121">
        <f t="shared" si="2"/>
        <v>0</v>
      </c>
      <c r="AJ27" s="51"/>
      <c r="AK27" s="51"/>
      <c r="AL27" s="51"/>
      <c r="AM27" s="123"/>
      <c r="AN27" s="51"/>
      <c r="AO27" s="51"/>
      <c r="AP27" s="122"/>
      <c r="AQ27" s="122"/>
      <c r="AR27" s="122"/>
      <c r="AS27" s="122"/>
      <c r="AT27" s="122"/>
      <c r="AU27" s="121">
        <f>IFERROR(AN27/AL27,0)</f>
        <v>0</v>
      </c>
      <c r="AV27" s="136" t="s">
        <v>243</v>
      </c>
      <c r="AW27" s="51" t="s">
        <v>243</v>
      </c>
      <c r="AX27" s="51">
        <v>8</v>
      </c>
      <c r="AY27" s="51">
        <v>6</v>
      </c>
      <c r="AZ27" s="51" t="s">
        <v>244</v>
      </c>
      <c r="BA27" s="51">
        <v>1</v>
      </c>
      <c r="BB27" s="51">
        <v>0</v>
      </c>
      <c r="BC27" s="121">
        <f t="shared" si="4"/>
        <v>133.33333333333331</v>
      </c>
      <c r="BD27" s="51">
        <v>11</v>
      </c>
      <c r="BE27" s="51"/>
      <c r="BF27" s="51"/>
      <c r="BG27" s="123"/>
      <c r="BH27" s="51"/>
      <c r="BI27" s="51"/>
      <c r="BJ27" s="122"/>
      <c r="BK27" s="122"/>
      <c r="BL27" s="122"/>
      <c r="BM27" s="122"/>
      <c r="BN27" s="122"/>
      <c r="BO27" s="122">
        <f>IFERROR(BH27/BF27,0)</f>
        <v>0</v>
      </c>
      <c r="BP27" s="136" t="s">
        <v>244</v>
      </c>
      <c r="BQ27" s="51"/>
      <c r="BR27" s="51"/>
      <c r="BS27" s="51"/>
      <c r="BT27" s="51"/>
      <c r="BU27" s="51"/>
      <c r="BV27" s="51"/>
      <c r="BW27" s="121"/>
      <c r="BX27" s="51"/>
      <c r="BY27" s="51"/>
      <c r="BZ27" s="51"/>
      <c r="CA27" s="123"/>
      <c r="CB27" s="51"/>
      <c r="CC27" s="51"/>
      <c r="CD27" s="122"/>
      <c r="CE27" s="122"/>
      <c r="CF27" s="122"/>
      <c r="CG27" s="122"/>
      <c r="CH27" s="122"/>
      <c r="CI27" s="122">
        <f>IFERROR(CB27/BZ27,0)</f>
        <v>0</v>
      </c>
      <c r="CJ27" s="136" t="s">
        <v>243</v>
      </c>
      <c r="CK27" s="51" t="s">
        <v>243</v>
      </c>
      <c r="CL27" s="51">
        <v>33</v>
      </c>
      <c r="CM27" s="51">
        <v>38</v>
      </c>
      <c r="CN27" s="51" t="s">
        <v>244</v>
      </c>
      <c r="CO27" s="51">
        <v>0</v>
      </c>
      <c r="CP27" s="51">
        <v>0</v>
      </c>
      <c r="CQ27" s="121">
        <f>IFERROR((CL27/CM27)*100,0)</f>
        <v>86.842105263157904</v>
      </c>
      <c r="CR27" s="51">
        <v>51</v>
      </c>
      <c r="CS27" s="51"/>
      <c r="CT27" s="51"/>
      <c r="CU27" s="123"/>
      <c r="CV27" s="51"/>
      <c r="CW27" s="51"/>
      <c r="CX27" s="122"/>
      <c r="CY27" s="122"/>
      <c r="CZ27" s="122"/>
      <c r="DA27" s="122"/>
      <c r="DB27" s="122"/>
      <c r="DC27" s="122">
        <f>IFERROR(CV27/CT27,0)</f>
        <v>0</v>
      </c>
      <c r="DD27" s="136" t="s">
        <v>243</v>
      </c>
      <c r="DE27" s="51" t="s">
        <v>243</v>
      </c>
      <c r="DF27" s="51">
        <v>4</v>
      </c>
      <c r="DG27" s="51">
        <v>3</v>
      </c>
      <c r="DH27" s="51" t="s">
        <v>244</v>
      </c>
      <c r="DI27" s="51">
        <v>0</v>
      </c>
      <c r="DJ27" s="51">
        <v>0</v>
      </c>
      <c r="DK27" s="121">
        <f>IFERROR((DF27/DG27)*100,0)</f>
        <v>133.33333333333331</v>
      </c>
      <c r="DL27" s="51">
        <v>5</v>
      </c>
      <c r="DM27" s="51"/>
      <c r="DN27" s="51"/>
      <c r="DO27" s="123"/>
      <c r="DP27" s="51"/>
      <c r="DQ27" s="51"/>
      <c r="DR27" s="122"/>
      <c r="DS27" s="122"/>
      <c r="DT27" s="122"/>
      <c r="DU27" s="122"/>
      <c r="DV27" s="122"/>
      <c r="DW27" s="122">
        <f>IFERROR(DP27/DN27,0)</f>
        <v>0</v>
      </c>
      <c r="DX27" s="136" t="s">
        <v>244</v>
      </c>
      <c r="DY27" s="51"/>
      <c r="DZ27" s="51"/>
      <c r="EA27" s="51"/>
      <c r="EB27" s="51"/>
      <c r="EC27" s="51"/>
      <c r="ED27" s="51"/>
      <c r="EE27" s="121">
        <f>IFERROR((DZ27/EA27)*100,0)</f>
        <v>0</v>
      </c>
      <c r="EF27" s="51">
        <v>0</v>
      </c>
      <c r="EG27" s="51"/>
      <c r="EH27" s="51"/>
      <c r="EI27" s="123"/>
      <c r="EJ27" s="51"/>
      <c r="EK27" s="51"/>
      <c r="EL27" s="122"/>
      <c r="EM27" s="122"/>
      <c r="EN27" s="122"/>
      <c r="EO27" s="122"/>
      <c r="EP27" s="122"/>
      <c r="EQ27" s="122">
        <f>IFERROR(EJ27/EH27,0)</f>
        <v>0</v>
      </c>
      <c r="ER27" s="136" t="s">
        <v>244</v>
      </c>
      <c r="ES27" s="51"/>
      <c r="ET27" s="51"/>
      <c r="EU27" s="51"/>
      <c r="EV27" s="51"/>
      <c r="EW27" s="51"/>
      <c r="EX27" s="51"/>
      <c r="EY27" s="121">
        <f>IFERROR((ET27/EU27)*100,0)</f>
        <v>0</v>
      </c>
      <c r="EZ27" s="51">
        <v>0</v>
      </c>
      <c r="FA27" s="51"/>
      <c r="FB27" s="51"/>
      <c r="FC27" s="123"/>
      <c r="FD27" s="51"/>
      <c r="FE27" s="51"/>
      <c r="FF27" s="122"/>
      <c r="FG27" s="122"/>
      <c r="FH27" s="122"/>
      <c r="FI27" s="122"/>
      <c r="FJ27" s="122"/>
      <c r="FK27" s="122">
        <f>IFERROR(FD27/FB27,0)</f>
        <v>0</v>
      </c>
      <c r="FL27" s="136" t="s">
        <v>243</v>
      </c>
      <c r="FM27" s="51" t="s">
        <v>243</v>
      </c>
      <c r="FN27" s="51">
        <v>13</v>
      </c>
      <c r="FO27" s="51">
        <v>8</v>
      </c>
      <c r="FP27" s="51" t="s">
        <v>244</v>
      </c>
      <c r="FQ27" s="51">
        <v>2</v>
      </c>
      <c r="FR27" s="51">
        <v>0</v>
      </c>
      <c r="FS27" s="121">
        <f>(FN27/FO27)*100</f>
        <v>162.5</v>
      </c>
      <c r="FT27" s="51">
        <v>7</v>
      </c>
      <c r="FU27" s="51"/>
      <c r="FV27" s="51"/>
      <c r="FW27" s="123"/>
      <c r="FX27" s="51"/>
      <c r="FY27" s="51"/>
      <c r="FZ27" s="122"/>
      <c r="GA27" s="122"/>
      <c r="GB27" s="122"/>
      <c r="GC27" s="122"/>
      <c r="GD27" s="122"/>
      <c r="GE27" s="122">
        <f>IFERROR(FX27/FV27,0)</f>
        <v>0</v>
      </c>
      <c r="GF27" s="136" t="s">
        <v>243</v>
      </c>
      <c r="GG27" s="51" t="s">
        <v>244</v>
      </c>
      <c r="GH27" s="51"/>
      <c r="GI27" s="51"/>
      <c r="GJ27" s="51"/>
      <c r="GK27" s="51"/>
      <c r="GL27" s="51"/>
      <c r="GM27" s="121">
        <f>IFERROR((GH27/GI27)*100,0)</f>
        <v>0</v>
      </c>
      <c r="GN27" s="51">
        <v>0</v>
      </c>
      <c r="GO27" s="51" t="s">
        <v>243</v>
      </c>
      <c r="GP27" s="51">
        <v>4</v>
      </c>
      <c r="GQ27" s="123">
        <v>0</v>
      </c>
      <c r="GR27" s="51">
        <v>24</v>
      </c>
      <c r="GS27" s="51">
        <v>2</v>
      </c>
      <c r="GT27" s="122">
        <v>9</v>
      </c>
      <c r="GU27" s="122">
        <v>1</v>
      </c>
      <c r="GV27" s="122">
        <v>1</v>
      </c>
      <c r="GW27" s="122">
        <v>1</v>
      </c>
      <c r="GX27" s="122">
        <v>0</v>
      </c>
      <c r="GY27" s="122">
        <f>IFERROR(GR27/GP27,0)</f>
        <v>6</v>
      </c>
      <c r="GZ27" s="136" t="s">
        <v>243</v>
      </c>
      <c r="HA27" s="24" t="s">
        <v>243</v>
      </c>
      <c r="HB27" s="51">
        <v>3</v>
      </c>
      <c r="HC27" s="51">
        <v>5</v>
      </c>
      <c r="HD27" s="51" t="s">
        <v>244</v>
      </c>
      <c r="HE27" s="51">
        <v>0</v>
      </c>
      <c r="HF27" s="51">
        <v>0</v>
      </c>
      <c r="HG27" s="121">
        <f>IFERROR((HB27/HC27)*100,0)</f>
        <v>60</v>
      </c>
      <c r="HH27" s="51">
        <v>12</v>
      </c>
      <c r="HI27" s="51" t="s">
        <v>243</v>
      </c>
      <c r="HJ27" s="51">
        <v>1</v>
      </c>
      <c r="HK27" s="123">
        <v>0</v>
      </c>
      <c r="HL27" s="51">
        <v>16</v>
      </c>
      <c r="HM27" s="51">
        <v>0</v>
      </c>
      <c r="HN27" s="122">
        <v>1</v>
      </c>
      <c r="HO27" s="122">
        <v>2</v>
      </c>
      <c r="HP27" s="122">
        <v>1</v>
      </c>
      <c r="HQ27" s="122">
        <v>0</v>
      </c>
      <c r="HR27" s="122">
        <v>0</v>
      </c>
      <c r="HS27" s="121">
        <f>IFERROR(HL27/HJ27,0)</f>
        <v>16</v>
      </c>
      <c r="HT27" s="136" t="s">
        <v>244</v>
      </c>
      <c r="HU27" s="51"/>
      <c r="HV27" s="51"/>
      <c r="HW27" s="51"/>
      <c r="HX27" s="51"/>
      <c r="HY27" s="51"/>
      <c r="HZ27" s="51"/>
      <c r="IA27" s="121" t="e">
        <f>(HV27/HW27)*100</f>
        <v>#DIV/0!</v>
      </c>
      <c r="IB27" s="51">
        <v>12</v>
      </c>
      <c r="IC27" s="51"/>
      <c r="ID27" s="51"/>
      <c r="IE27" s="123"/>
      <c r="IF27" s="51"/>
      <c r="IG27" s="51"/>
      <c r="IH27" s="122"/>
      <c r="II27" s="122"/>
      <c r="IJ27" s="122"/>
      <c r="IK27" s="122"/>
      <c r="IL27" s="122"/>
      <c r="IM27" s="122">
        <f>IFERROR(IF27/ID27,0)</f>
        <v>0</v>
      </c>
      <c r="IN27" s="136" t="s">
        <v>243</v>
      </c>
      <c r="IO27" s="51" t="s">
        <v>243</v>
      </c>
      <c r="IP27" s="51">
        <v>19</v>
      </c>
      <c r="IQ27" s="51">
        <v>18</v>
      </c>
      <c r="IR27" s="51" t="s">
        <v>244</v>
      </c>
      <c r="IS27" s="51">
        <v>1</v>
      </c>
      <c r="IT27" s="51">
        <v>0</v>
      </c>
      <c r="IU27" s="121">
        <f>IFERROR((IP27/IQ27)*100,0)</f>
        <v>105.55555555555556</v>
      </c>
      <c r="IV27" s="51">
        <v>18</v>
      </c>
      <c r="IW27" s="51" t="s">
        <v>243</v>
      </c>
      <c r="IX27" s="122">
        <v>4</v>
      </c>
      <c r="IY27" s="123">
        <v>0</v>
      </c>
      <c r="IZ27" s="122">
        <v>20</v>
      </c>
      <c r="JA27" s="122">
        <v>1</v>
      </c>
      <c r="JB27" s="122">
        <v>14</v>
      </c>
      <c r="JC27" s="122">
        <v>1</v>
      </c>
      <c r="JD27" s="122">
        <v>1</v>
      </c>
      <c r="JE27" s="122">
        <v>1</v>
      </c>
      <c r="JF27" s="122">
        <v>0</v>
      </c>
      <c r="JG27" s="121">
        <f>IFERROR(IZ27/IX27,0)</f>
        <v>5</v>
      </c>
      <c r="JH27" s="136" t="s">
        <v>243</v>
      </c>
      <c r="JI27" s="24" t="s">
        <v>243</v>
      </c>
      <c r="JJ27" s="51">
        <v>6</v>
      </c>
      <c r="JK27" s="51">
        <v>5</v>
      </c>
      <c r="JL27" s="51" t="s">
        <v>243</v>
      </c>
      <c r="JM27" s="51">
        <v>0</v>
      </c>
      <c r="JN27" s="51">
        <v>0</v>
      </c>
      <c r="JO27" s="121">
        <f>(JJ27/JK27)*100</f>
        <v>120</v>
      </c>
      <c r="JP27" s="51">
        <v>7</v>
      </c>
      <c r="JQ27" s="51" t="s">
        <v>243</v>
      </c>
      <c r="JR27" s="51">
        <v>1</v>
      </c>
      <c r="JS27" s="123">
        <v>0</v>
      </c>
      <c r="JT27" s="122">
        <v>3</v>
      </c>
      <c r="JU27" s="122">
        <v>0</v>
      </c>
      <c r="JV27" s="122">
        <v>3</v>
      </c>
      <c r="JW27" s="122">
        <v>0</v>
      </c>
      <c r="JX27" s="122">
        <v>0</v>
      </c>
      <c r="JY27" s="122">
        <v>0</v>
      </c>
      <c r="JZ27" s="122">
        <v>0</v>
      </c>
      <c r="KA27" s="121">
        <f t="shared" si="16"/>
        <v>3</v>
      </c>
      <c r="KB27" s="136" t="s">
        <v>244</v>
      </c>
      <c r="KC27" s="51"/>
      <c r="KD27" s="51"/>
      <c r="KE27" s="51"/>
      <c r="KF27" s="51"/>
      <c r="KG27" s="51"/>
      <c r="KH27" s="51"/>
      <c r="KI27" s="51"/>
      <c r="KJ27" s="51"/>
      <c r="KK27" s="123"/>
      <c r="KL27" s="51"/>
      <c r="KM27" s="51"/>
      <c r="KN27" s="122"/>
      <c r="KO27" s="122"/>
      <c r="KP27" s="122"/>
      <c r="KQ27" s="122"/>
      <c r="KR27" s="122"/>
      <c r="KS27" s="122">
        <f>IFERROR(KL27/KJ27,0)</f>
        <v>0</v>
      </c>
      <c r="KT27" s="136" t="s">
        <v>243</v>
      </c>
      <c r="KU27" s="51" t="s">
        <v>243</v>
      </c>
      <c r="KV27" s="51">
        <v>0</v>
      </c>
      <c r="KW27" s="51">
        <v>0</v>
      </c>
      <c r="KX27" s="51" t="s">
        <v>243</v>
      </c>
      <c r="KY27" s="51">
        <v>0</v>
      </c>
      <c r="KZ27" s="51">
        <v>0</v>
      </c>
      <c r="LA27" s="121">
        <f>IFERROR((KV27/KW27)*100,0)</f>
        <v>0</v>
      </c>
      <c r="LB27" s="51">
        <v>1</v>
      </c>
      <c r="LC27" s="51" t="s">
        <v>243</v>
      </c>
      <c r="LD27" s="51">
        <v>3</v>
      </c>
      <c r="LE27" s="51">
        <v>0</v>
      </c>
      <c r="LF27" s="51">
        <v>20</v>
      </c>
      <c r="LG27" s="51">
        <v>1</v>
      </c>
      <c r="LH27" s="122">
        <v>7</v>
      </c>
      <c r="LI27" s="122">
        <v>1</v>
      </c>
      <c r="LJ27" s="122">
        <v>0</v>
      </c>
      <c r="LK27" s="122">
        <v>1</v>
      </c>
      <c r="LL27" s="122">
        <v>0</v>
      </c>
      <c r="LM27" s="121">
        <f>IFERROR(LF27/LD27,0)</f>
        <v>6.666666666666667</v>
      </c>
      <c r="LN27" s="136" t="s">
        <v>243</v>
      </c>
      <c r="LO27" s="51" t="s">
        <v>244</v>
      </c>
      <c r="LU27" s="121">
        <f t="shared" si="20"/>
        <v>0</v>
      </c>
      <c r="LV27" s="51"/>
      <c r="LW27" s="51" t="s">
        <v>243</v>
      </c>
      <c r="LX27" s="51">
        <v>4</v>
      </c>
      <c r="LY27" s="51">
        <v>0</v>
      </c>
      <c r="LZ27" s="46">
        <v>27</v>
      </c>
      <c r="MA27" s="51">
        <v>2</v>
      </c>
      <c r="MB27" s="122">
        <v>11</v>
      </c>
      <c r="MC27" s="122">
        <v>3</v>
      </c>
      <c r="MD27" s="122">
        <v>0</v>
      </c>
      <c r="ME27" s="122">
        <v>3</v>
      </c>
      <c r="MF27" s="122">
        <v>0</v>
      </c>
      <c r="MG27" s="121">
        <f>IFERROR(LZ27/LX27,0)</f>
        <v>6.75</v>
      </c>
      <c r="MH27" s="136" t="s">
        <v>243</v>
      </c>
      <c r="MI27" s="24" t="s">
        <v>243</v>
      </c>
      <c r="MJ27" s="51">
        <v>1</v>
      </c>
      <c r="MK27" s="51">
        <v>2</v>
      </c>
      <c r="ML27" s="51" t="s">
        <v>244</v>
      </c>
      <c r="MM27" s="51">
        <v>0</v>
      </c>
      <c r="MN27" s="51">
        <v>0</v>
      </c>
      <c r="MO27" s="121">
        <f t="shared" si="22"/>
        <v>50</v>
      </c>
      <c r="MP27" s="51">
        <v>2</v>
      </c>
      <c r="MR27" s="51"/>
      <c r="MS27" s="51"/>
      <c r="MT27" s="46"/>
      <c r="MV27" s="122"/>
      <c r="MW27" s="122"/>
      <c r="MX27" s="122"/>
      <c r="MY27" s="122"/>
      <c r="MZ27" s="122"/>
      <c r="NA27" s="122">
        <f>IFERROR(MT27/MR27,0)</f>
        <v>0</v>
      </c>
      <c r="NB27" s="136" t="s">
        <v>243</v>
      </c>
      <c r="NC27" s="24" t="s">
        <v>243</v>
      </c>
      <c r="ND27" s="51">
        <v>0</v>
      </c>
      <c r="NE27" s="51">
        <v>1</v>
      </c>
      <c r="NF27" s="51" t="s">
        <v>244</v>
      </c>
      <c r="NG27" s="51">
        <v>0</v>
      </c>
      <c r="NH27" s="51">
        <v>0</v>
      </c>
      <c r="NI27" s="121">
        <f>IFERROR((ND27/NE27)*100,0)</f>
        <v>0</v>
      </c>
      <c r="NJ27" s="51">
        <v>1</v>
      </c>
      <c r="NK27" t="s">
        <v>244</v>
      </c>
      <c r="NL27" s="51"/>
      <c r="NM27" s="51"/>
      <c r="NN27" s="46"/>
      <c r="NP27" s="122"/>
      <c r="NQ27" s="122"/>
      <c r="NR27" s="122"/>
      <c r="NS27" s="122"/>
      <c r="NT27" s="122"/>
      <c r="NU27" s="122">
        <f>IFERROR(NN27/NL27,0)</f>
        <v>0</v>
      </c>
      <c r="NV27" s="136" t="s">
        <v>243</v>
      </c>
      <c r="NW27" s="24" t="s">
        <v>244</v>
      </c>
      <c r="NX27" s="51"/>
      <c r="NY27" s="51"/>
      <c r="NZ27" s="51"/>
      <c r="OA27" s="51"/>
      <c r="OB27" s="51"/>
      <c r="OC27" s="121"/>
      <c r="OD27" s="51"/>
      <c r="OE27" t="s">
        <v>243</v>
      </c>
      <c r="OF27" s="51">
        <v>1</v>
      </c>
      <c r="OG27" s="51">
        <v>0</v>
      </c>
      <c r="OH27" s="46">
        <v>5</v>
      </c>
      <c r="OI27" s="51">
        <v>1</v>
      </c>
      <c r="OJ27" s="122">
        <v>2</v>
      </c>
      <c r="OK27" s="122">
        <v>0</v>
      </c>
      <c r="OL27" s="122">
        <v>0</v>
      </c>
      <c r="OM27" s="122">
        <v>0</v>
      </c>
      <c r="ON27" s="122">
        <v>1</v>
      </c>
      <c r="OO27" s="121">
        <f>IFERROR(OH27/OF27,0)</f>
        <v>5</v>
      </c>
      <c r="OP27" s="136" t="s">
        <v>244</v>
      </c>
      <c r="OQ27" s="24"/>
      <c r="OR27" s="51"/>
      <c r="OS27" s="51"/>
      <c r="OT27" s="51"/>
      <c r="OU27" s="51"/>
      <c r="OV27" s="51"/>
      <c r="OW27" s="121"/>
      <c r="OX27" s="51"/>
      <c r="OZ27" s="51"/>
      <c r="PA27" s="51"/>
      <c r="PB27" s="46"/>
      <c r="PC27" s="51"/>
      <c r="PD27" s="122"/>
      <c r="PE27" s="122"/>
      <c r="PF27" s="122"/>
      <c r="PG27" s="122"/>
      <c r="PH27" s="122"/>
      <c r="PI27" s="121"/>
      <c r="PJ27" s="136" t="s">
        <v>244</v>
      </c>
      <c r="PK27" s="24"/>
      <c r="PL27" s="51"/>
      <c r="PM27" s="51"/>
      <c r="PN27" s="51"/>
      <c r="PO27" s="51"/>
      <c r="PP27" s="51"/>
      <c r="PQ27" s="121"/>
      <c r="PR27" s="51"/>
      <c r="PT27" s="51"/>
      <c r="PU27" s="51"/>
      <c r="PV27" s="46"/>
      <c r="PW27" s="51"/>
      <c r="PX27" s="122"/>
      <c r="PY27" s="122"/>
      <c r="PZ27" s="122"/>
      <c r="QA27" s="122"/>
      <c r="QB27" s="122"/>
      <c r="QC27" s="121"/>
      <c r="QD27" s="136" t="s">
        <v>244</v>
      </c>
      <c r="QE27" s="24"/>
      <c r="QF27" s="51"/>
      <c r="QG27" s="51"/>
      <c r="QH27" s="51"/>
      <c r="QI27" s="51"/>
      <c r="QJ27" s="51"/>
      <c r="QK27" s="121">
        <f>IFERROR((QF27/QG27)*100,0)</f>
        <v>0</v>
      </c>
      <c r="QL27" s="51"/>
      <c r="QN27" s="51"/>
      <c r="QO27" s="51"/>
      <c r="QP27" s="46"/>
      <c r="QQ27" s="51"/>
      <c r="QR27" s="122"/>
      <c r="QS27" s="122"/>
      <c r="QT27" s="122"/>
      <c r="QU27" s="122"/>
      <c r="QV27" s="122"/>
      <c r="QW27" s="121">
        <f>IFERROR(QP27/QN27,0)</f>
        <v>0</v>
      </c>
      <c r="QX27" s="136" t="s">
        <v>244</v>
      </c>
      <c r="QY27" s="24"/>
      <c r="QZ27" s="51"/>
      <c r="RA27" s="51"/>
      <c r="RB27" s="51"/>
      <c r="RC27" s="51"/>
      <c r="RD27" s="51"/>
      <c r="RE27" s="121">
        <f>IFERROR((QZ27/RA27)*100,0)</f>
        <v>0</v>
      </c>
      <c r="RF27" s="51"/>
      <c r="RH27" s="51"/>
      <c r="RI27" s="51"/>
      <c r="RJ27" s="46"/>
      <c r="RK27" s="51"/>
      <c r="RL27" s="122"/>
      <c r="RM27" s="122"/>
      <c r="RN27" s="122"/>
      <c r="RO27" s="122"/>
      <c r="RP27" s="122"/>
      <c r="RQ27" s="121">
        <f>IFERROR(RJ27/RH27,0)</f>
        <v>0</v>
      </c>
      <c r="RR27" s="136"/>
      <c r="RS27" s="24"/>
      <c r="RT27" s="51"/>
      <c r="RU27" s="51"/>
      <c r="RV27" s="51"/>
      <c r="RW27" s="51"/>
      <c r="RX27" s="51"/>
      <c r="RY27" s="121">
        <f>IFERROR((RT27/RU27)*100,0)</f>
        <v>0</v>
      </c>
      <c r="RZ27" s="51"/>
      <c r="SB27" s="51"/>
      <c r="SC27" s="51"/>
      <c r="SD27" s="46"/>
      <c r="SE27" s="51"/>
      <c r="SF27" s="122"/>
      <c r="SG27" s="122"/>
      <c r="SH27" s="122"/>
      <c r="SI27" s="122"/>
      <c r="SJ27" s="122"/>
      <c r="SK27" s="121">
        <f>IFERROR(SD27/SB27,0)</f>
        <v>0</v>
      </c>
      <c r="SL27" s="136"/>
      <c r="SM27" s="24"/>
      <c r="SN27" s="51"/>
      <c r="SO27" s="51"/>
      <c r="SP27" s="51"/>
      <c r="SQ27" s="51"/>
      <c r="SR27" s="51"/>
      <c r="SS27" s="121">
        <f>IFERROR((SN27/SO27)*100,0)</f>
        <v>0</v>
      </c>
      <c r="ST27" s="51"/>
      <c r="SV27" s="51"/>
      <c r="SW27" s="51"/>
      <c r="SX27" s="46"/>
      <c r="SY27" s="51"/>
      <c r="SZ27" s="122"/>
      <c r="TA27" s="122"/>
      <c r="TB27" s="122"/>
      <c r="TC27" s="122"/>
      <c r="TD27" s="122"/>
      <c r="TE27" s="121">
        <f>IFERROR(SX27/SV27,0)</f>
        <v>0</v>
      </c>
      <c r="TF27" s="136"/>
      <c r="TG27" s="24"/>
      <c r="TH27" s="51"/>
      <c r="TI27" s="51"/>
      <c r="TJ27" s="51"/>
      <c r="TK27" s="51"/>
      <c r="TL27" s="51"/>
      <c r="TM27" s="121">
        <f>IFERROR((TH27/TI27)*100,0)</f>
        <v>0</v>
      </c>
      <c r="TN27" s="51"/>
      <c r="TP27" s="51"/>
      <c r="TQ27" s="51"/>
      <c r="TR27" s="46"/>
      <c r="TS27" s="51"/>
      <c r="TT27" s="122"/>
      <c r="TU27" s="122"/>
      <c r="TV27" s="122"/>
      <c r="TW27" s="122"/>
      <c r="TX27" s="122"/>
      <c r="TY27" s="121">
        <f>IFERROR(TR27/TP27,0)</f>
        <v>0</v>
      </c>
      <c r="TZ27" s="136"/>
      <c r="UA27" s="24"/>
      <c r="UB27" s="51"/>
      <c r="UC27" s="51"/>
      <c r="UD27" s="51"/>
      <c r="UE27" s="51"/>
      <c r="UF27" s="51"/>
      <c r="UG27" s="121">
        <f>IFERROR((UB27/UC27)*100,0)</f>
        <v>0</v>
      </c>
      <c r="UH27" s="51"/>
      <c r="UJ27" s="51"/>
      <c r="UK27" s="51"/>
      <c r="UL27" s="46"/>
      <c r="UM27" s="51"/>
      <c r="UN27" s="122"/>
      <c r="UO27" s="122"/>
      <c r="UP27" s="122"/>
      <c r="UQ27" s="122"/>
      <c r="UR27" s="122"/>
      <c r="US27" s="121">
        <f>IFERROR(UL27/UJ27,0)</f>
        <v>0</v>
      </c>
      <c r="UT27" s="136"/>
      <c r="UU27" s="24"/>
      <c r="UV27" s="51"/>
      <c r="UW27" s="51"/>
      <c r="UX27" s="51"/>
      <c r="UY27" s="51"/>
      <c r="UZ27" s="51"/>
      <c r="VA27" s="121">
        <f>IFERROR((UV27/UW27)*100,0)</f>
        <v>0</v>
      </c>
      <c r="VB27" s="51"/>
      <c r="VD27" s="51"/>
      <c r="VE27" s="51"/>
      <c r="VF27" s="46"/>
      <c r="VG27" s="51"/>
      <c r="VH27" s="122"/>
      <c r="VI27" s="122"/>
      <c r="VJ27" s="122"/>
      <c r="VK27" s="122"/>
      <c r="VL27" s="122"/>
      <c r="VM27" s="121">
        <f>IFERROR(VF27/VD27,0)</f>
        <v>0</v>
      </c>
      <c r="VN27" s="136"/>
      <c r="VO27" s="24"/>
      <c r="VP27" s="51"/>
      <c r="VQ27" s="51"/>
      <c r="VR27" s="51"/>
      <c r="VS27" s="51"/>
      <c r="VT27" s="51"/>
      <c r="VU27" s="121">
        <f>IFERROR((VP27/VQ27)*100,0)</f>
        <v>0</v>
      </c>
      <c r="VV27" s="51"/>
      <c r="VX27" s="51"/>
      <c r="VY27" s="51"/>
      <c r="VZ27" s="46"/>
      <c r="WA27" s="51"/>
      <c r="WB27" s="122"/>
      <c r="WC27" s="122"/>
      <c r="WD27" s="122"/>
      <c r="WE27" s="122"/>
      <c r="WF27" s="122"/>
      <c r="WG27" s="121">
        <f>IFERROR(VZ27/VX27,0)</f>
        <v>0</v>
      </c>
      <c r="WH27" s="136"/>
      <c r="WI27" s="24"/>
      <c r="WJ27" s="51"/>
      <c r="WK27" s="51"/>
      <c r="WL27" s="51"/>
      <c r="WM27" s="51"/>
      <c r="WN27" s="51"/>
      <c r="WO27" s="121">
        <f>IFERROR((WJ27/WK27)*100,0)</f>
        <v>0</v>
      </c>
      <c r="WP27" s="51"/>
      <c r="WR27" s="51"/>
      <c r="WS27" s="51"/>
      <c r="WT27" s="46"/>
      <c r="WU27" s="51"/>
      <c r="WV27" s="122"/>
      <c r="WW27" s="122"/>
      <c r="WX27" s="122"/>
      <c r="WY27" s="122"/>
      <c r="WZ27" s="122"/>
      <c r="XA27" s="121">
        <f>IFERROR(WT27/WR27,0)</f>
        <v>0</v>
      </c>
      <c r="XB27" s="136"/>
      <c r="XC27" s="24"/>
      <c r="XD27" s="51"/>
      <c r="XE27" s="51"/>
      <c r="XF27" s="51"/>
      <c r="XG27" s="51"/>
      <c r="XH27" s="51"/>
      <c r="XI27" s="121">
        <f>IFERROR((XD27/XE27)*100,0)</f>
        <v>0</v>
      </c>
      <c r="XJ27" s="51"/>
      <c r="XL27" s="51"/>
      <c r="XM27" s="51"/>
      <c r="XN27" s="46"/>
      <c r="XO27" s="51"/>
      <c r="XP27" s="122"/>
      <c r="XQ27" s="122"/>
      <c r="XR27" s="122"/>
      <c r="XS27" s="122"/>
      <c r="XT27" s="122"/>
      <c r="XU27" s="121">
        <f>IFERROR(XN27/XL27,0)</f>
        <v>0</v>
      </c>
      <c r="XV27" s="136"/>
      <c r="XW27" s="24"/>
      <c r="XX27" s="51"/>
      <c r="XY27" s="51"/>
      <c r="XZ27" s="51"/>
      <c r="YA27" s="51"/>
      <c r="YB27" s="51"/>
      <c r="YC27" s="121">
        <f>IFERROR((XX27/XY27)*100,0)</f>
        <v>0</v>
      </c>
      <c r="YD27" s="51"/>
      <c r="YF27" s="51"/>
      <c r="YG27" s="51"/>
      <c r="YH27" s="46"/>
      <c r="YI27" s="51"/>
      <c r="YJ27" s="122"/>
      <c r="YK27" s="122"/>
      <c r="YL27" s="122"/>
      <c r="YM27" s="122"/>
      <c r="YN27" s="122"/>
      <c r="YO27" s="121">
        <f>IFERROR(YH27/YF27,0)</f>
        <v>0</v>
      </c>
      <c r="YP27" s="136"/>
      <c r="YQ27" s="24"/>
      <c r="YR27" s="51"/>
      <c r="YS27" s="51"/>
      <c r="YT27" s="51"/>
      <c r="YU27" s="51"/>
      <c r="YV27" s="51"/>
      <c r="YW27" s="121">
        <f>IFERROR((YR27/YS27)*100,0)</f>
        <v>0</v>
      </c>
      <c r="YX27" s="51"/>
      <c r="YZ27" s="51"/>
      <c r="ZA27" s="51"/>
      <c r="ZB27" s="46"/>
      <c r="ZC27" s="51"/>
      <c r="ZD27" s="122"/>
      <c r="ZE27" s="122"/>
      <c r="ZF27" s="122"/>
      <c r="ZG27" s="122"/>
      <c r="ZH27" s="122"/>
      <c r="ZI27" s="121">
        <f>IFERROR(ZB27/YZ27,0)</f>
        <v>0</v>
      </c>
      <c r="ZJ27" s="136"/>
      <c r="ZK27" s="24"/>
      <c r="ZL27" s="51"/>
      <c r="ZM27" s="51"/>
      <c r="ZN27" s="51"/>
      <c r="ZO27" s="51"/>
      <c r="ZP27" s="51"/>
      <c r="ZQ27" s="121">
        <f>IFERROR((ZL27/ZM27)*100,0)</f>
        <v>0</v>
      </c>
      <c r="ZR27" s="51"/>
      <c r="ZT27" s="51"/>
      <c r="ZU27" s="51"/>
      <c r="ZV27" s="46"/>
      <c r="ZW27" s="51"/>
      <c r="ZX27" s="122"/>
      <c r="ZY27" s="122"/>
      <c r="ZZ27" s="122"/>
      <c r="AAA27" s="122"/>
      <c r="AAB27" s="122"/>
      <c r="AAC27" s="121">
        <f>IFERROR(ZV27/ZT27,0)</f>
        <v>0</v>
      </c>
      <c r="AAD27" s="136"/>
      <c r="AAE27" s="24"/>
      <c r="AAF27" s="51"/>
      <c r="AAG27" s="51"/>
      <c r="AAH27" s="51"/>
      <c r="AAI27" s="51"/>
      <c r="AAJ27" s="51"/>
      <c r="AAK27" s="121">
        <f>IFERROR((AAF27/AAG27)*100,0)</f>
        <v>0</v>
      </c>
      <c r="AAL27" s="51"/>
      <c r="AAN27" s="51"/>
      <c r="AAO27" s="51"/>
      <c r="AAP27" s="46"/>
      <c r="AAQ27" s="51"/>
      <c r="AAR27" s="122"/>
      <c r="AAS27" s="122"/>
      <c r="AAT27" s="122"/>
      <c r="AAU27" s="122"/>
      <c r="AAV27" s="122"/>
      <c r="AAW27" s="121">
        <f>IFERROR(AAP27/AAN27,0)</f>
        <v>0</v>
      </c>
      <c r="AAX27" s="136"/>
      <c r="AAY27" s="24"/>
      <c r="AAZ27" s="51"/>
      <c r="ABA27" s="51"/>
      <c r="ABB27" s="51"/>
      <c r="ABC27" s="51"/>
      <c r="ABD27" s="51"/>
      <c r="ABE27" s="121">
        <f>IFERROR((AAZ27/ABA27)*100,0)</f>
        <v>0</v>
      </c>
      <c r="ABF27" s="51"/>
      <c r="ABH27" s="51"/>
      <c r="ABI27" s="51"/>
      <c r="ABJ27" s="46"/>
      <c r="ABK27" s="51"/>
      <c r="ABL27" s="122"/>
      <c r="ABM27" s="122"/>
      <c r="ABN27" s="122"/>
      <c r="ABO27" s="122"/>
      <c r="ABP27" s="122"/>
      <c r="ABQ27" s="121">
        <f>IFERROR(ABJ27/ABH27,0)</f>
        <v>0</v>
      </c>
      <c r="ABS27">
        <f>SUM(J27,AD27,AX27,BR27,CL27,DF27,DZ27,ET27,FN27,GH27,HB27,HV27,IP27,JJ27,KD27,KV27,LP27,MJ27,ND27,NX27,OR27,PL27,QF27,QZ27,RT27,SN27,TH27,UB27,UV27,VP27,WJ27,AAF27)</f>
        <v>112</v>
      </c>
      <c r="ABT27">
        <f>ACE27</f>
        <v>15</v>
      </c>
      <c r="ABU27">
        <f>ABS27+ABT27</f>
        <v>127</v>
      </c>
      <c r="ABV27">
        <f>ABW27-ABU27</f>
        <v>0</v>
      </c>
      <c r="ABW27">
        <v>127</v>
      </c>
      <c r="ABX27">
        <v>9</v>
      </c>
      <c r="ABY27">
        <v>18</v>
      </c>
      <c r="ABZ27" s="119">
        <f>ABW27/ABY27</f>
        <v>7.0555555555555554</v>
      </c>
      <c r="ACA27">
        <v>13</v>
      </c>
      <c r="ACB27">
        <v>1</v>
      </c>
      <c r="ACC27">
        <v>0</v>
      </c>
      <c r="ACD27">
        <v>1</v>
      </c>
      <c r="ACE27">
        <f>SUM(ACA27:ACD27)</f>
        <v>15</v>
      </c>
      <c r="ACG27">
        <v>118</v>
      </c>
      <c r="ACH27">
        <v>9</v>
      </c>
      <c r="ACI27">
        <v>18</v>
      </c>
      <c r="ACJ27" s="119">
        <f>ACG27/ACI27</f>
        <v>6.5555555555555554</v>
      </c>
      <c r="ACK27">
        <v>6</v>
      </c>
      <c r="ACL27">
        <v>1</v>
      </c>
      <c r="ACM27">
        <v>2</v>
      </c>
      <c r="ACN27">
        <v>1</v>
      </c>
      <c r="ACO27">
        <f>SUM(ACK27:ACN27)</f>
        <v>10</v>
      </c>
      <c r="ACQ27" s="130" t="s">
        <v>240</v>
      </c>
      <c r="ACR27">
        <v>9</v>
      </c>
      <c r="ACS27">
        <v>0</v>
      </c>
    </row>
    <row r="28" spans="1:773" ht="12.75" hidden="1" x14ac:dyDescent="0.2">
      <c r="A28" s="49">
        <v>53</v>
      </c>
      <c r="B28" s="116">
        <v>44479</v>
      </c>
      <c r="C28" s="49" t="str">
        <f t="shared" si="0"/>
        <v>Sunday</v>
      </c>
      <c r="D28" s="49"/>
      <c r="E28" s="11"/>
      <c r="F28" s="24"/>
      <c r="G28" s="24"/>
      <c r="H28" s="24"/>
      <c r="I28" s="24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24"/>
      <c r="AC28" s="51"/>
      <c r="AD28" s="51"/>
      <c r="AE28" s="51"/>
      <c r="AF28" s="51"/>
      <c r="AG28" s="51"/>
      <c r="AH28" s="51"/>
      <c r="AI28" s="121">
        <f t="shared" si="2"/>
        <v>0</v>
      </c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24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24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24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24"/>
      <c r="DE28" s="51"/>
      <c r="DF28" s="51"/>
      <c r="DG28" s="51"/>
      <c r="DH28" s="51"/>
      <c r="DI28" s="51"/>
      <c r="DJ28" s="51"/>
      <c r="DK28" s="51"/>
      <c r="DL28" s="51"/>
      <c r="DM28" s="51"/>
      <c r="DN28" s="51"/>
      <c r="DO28" s="51"/>
      <c r="DP28" s="51"/>
      <c r="DQ28" s="51"/>
      <c r="DR28" s="51"/>
      <c r="DS28" s="51"/>
      <c r="DT28" s="51"/>
      <c r="DU28" s="51"/>
      <c r="DV28" s="51"/>
      <c r="DW28" s="51"/>
      <c r="DX28" s="24"/>
      <c r="DY28" s="51"/>
      <c r="DZ28" s="51"/>
      <c r="EA28" s="51"/>
      <c r="EB28" s="51"/>
      <c r="EC28" s="51"/>
      <c r="ED28" s="51"/>
      <c r="EE28" s="51"/>
      <c r="EF28" s="51"/>
      <c r="EG28" s="51"/>
      <c r="EH28" s="51"/>
      <c r="EI28" s="51"/>
      <c r="EJ28" s="51"/>
      <c r="EK28" s="51"/>
      <c r="EL28" s="51"/>
      <c r="EM28" s="51"/>
      <c r="EN28" s="51"/>
      <c r="EO28" s="51"/>
      <c r="EP28" s="51"/>
      <c r="EQ28" s="51"/>
      <c r="ER28" s="24"/>
      <c r="ES28" s="51"/>
      <c r="ET28" s="51"/>
      <c r="EU28" s="51"/>
      <c r="EV28" s="51"/>
      <c r="EW28" s="51"/>
      <c r="EX28" s="51"/>
      <c r="EY28" s="51"/>
      <c r="EZ28" s="51"/>
      <c r="FA28" s="51"/>
      <c r="FB28" s="51"/>
      <c r="FC28" s="51"/>
      <c r="FD28" s="51"/>
      <c r="FE28" s="51"/>
      <c r="FF28" s="51"/>
      <c r="FG28" s="51"/>
      <c r="FH28" s="51"/>
      <c r="FI28" s="51"/>
      <c r="FJ28" s="51"/>
      <c r="FK28" s="51"/>
      <c r="FL28" s="24"/>
      <c r="FM28" s="51"/>
      <c r="FN28" s="51"/>
      <c r="FO28" s="51"/>
      <c r="FP28" s="51"/>
      <c r="FQ28" s="51"/>
      <c r="FR28" s="51"/>
      <c r="FS28" s="51"/>
      <c r="FT28" s="51"/>
      <c r="FU28" s="51"/>
      <c r="FV28" s="51"/>
      <c r="FW28" s="51"/>
      <c r="FX28" s="51"/>
      <c r="FY28" s="51"/>
      <c r="FZ28" s="51"/>
      <c r="GA28" s="51"/>
      <c r="GB28" s="51"/>
      <c r="GC28" s="51"/>
      <c r="GD28" s="51"/>
      <c r="GE28" s="51"/>
      <c r="GF28" s="24"/>
      <c r="GG28" s="51"/>
      <c r="GH28" s="51"/>
      <c r="GI28" s="51"/>
      <c r="GJ28" s="51"/>
      <c r="GK28" s="51"/>
      <c r="GL28" s="51"/>
      <c r="GM28" s="51"/>
      <c r="GN28" s="51"/>
      <c r="GO28" s="51"/>
      <c r="GP28" s="51"/>
      <c r="GQ28" s="51"/>
      <c r="GR28" s="51"/>
      <c r="GS28" s="51"/>
      <c r="GT28" s="51"/>
      <c r="GU28" s="51"/>
      <c r="GV28" s="51"/>
      <c r="GW28" s="51"/>
      <c r="GX28" s="51"/>
      <c r="GY28" s="51"/>
      <c r="GZ28" s="24"/>
      <c r="HA28" s="24"/>
      <c r="HB28" s="51"/>
      <c r="HC28" s="51"/>
      <c r="HD28" s="51"/>
      <c r="HE28" s="51"/>
      <c r="HF28" s="51"/>
      <c r="HG28" s="51"/>
      <c r="HH28" s="51"/>
      <c r="HI28" s="51"/>
      <c r="HJ28" s="51"/>
      <c r="HK28" s="51"/>
      <c r="HL28" s="51"/>
      <c r="HM28" s="51"/>
      <c r="HN28" s="51"/>
      <c r="HO28" s="51"/>
      <c r="HP28" s="51"/>
      <c r="HQ28" s="51"/>
      <c r="HR28" s="51"/>
      <c r="HS28" s="51"/>
      <c r="HT28" s="24"/>
      <c r="HU28" s="51"/>
      <c r="HV28" s="51"/>
      <c r="HW28" s="51"/>
      <c r="HX28" s="51"/>
      <c r="HY28" s="51"/>
      <c r="HZ28" s="51"/>
      <c r="IA28" s="51"/>
      <c r="IB28" s="51"/>
      <c r="IC28" s="51"/>
      <c r="ID28" s="51"/>
      <c r="IE28" s="51"/>
      <c r="IF28" s="51"/>
      <c r="IG28" s="51"/>
      <c r="IH28" s="51"/>
      <c r="II28" s="51"/>
      <c r="IJ28" s="51"/>
      <c r="IK28" s="51"/>
      <c r="IL28" s="51"/>
      <c r="IM28" s="51"/>
      <c r="IN28" s="24"/>
      <c r="IO28" s="51"/>
      <c r="IP28" s="51"/>
      <c r="IQ28" s="51"/>
      <c r="IR28" s="51"/>
      <c r="IS28" s="51"/>
      <c r="IT28" s="51"/>
      <c r="IU28" s="51"/>
      <c r="IV28" s="51"/>
      <c r="IW28" s="51"/>
      <c r="IX28" s="51"/>
      <c r="IY28" s="51"/>
      <c r="IZ28" s="51"/>
      <c r="JA28" s="51"/>
      <c r="JB28" s="51"/>
      <c r="JC28" s="51"/>
      <c r="JD28" s="51"/>
      <c r="JE28" s="51"/>
      <c r="JF28" s="51"/>
      <c r="JG28" s="51"/>
      <c r="JH28" s="24"/>
      <c r="JI28" s="24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51"/>
      <c r="JV28" s="51"/>
      <c r="JW28" s="51"/>
      <c r="JX28" s="51"/>
      <c r="JY28" s="51"/>
      <c r="JZ28" s="51"/>
      <c r="KA28" s="51"/>
      <c r="KB28" s="24"/>
      <c r="KC28" s="51"/>
      <c r="KD28" s="51"/>
      <c r="KE28" s="51"/>
      <c r="KF28" s="51"/>
      <c r="KG28" s="51"/>
      <c r="KH28" s="51"/>
      <c r="KI28" s="51"/>
      <c r="KJ28" s="51"/>
      <c r="KK28" s="51"/>
      <c r="KL28" s="51"/>
      <c r="KM28" s="51"/>
      <c r="KN28" s="51"/>
      <c r="KO28" s="51"/>
      <c r="KP28" s="51"/>
      <c r="KQ28" s="51"/>
      <c r="KR28" s="51"/>
      <c r="KS28" s="51"/>
      <c r="KT28" s="24"/>
      <c r="KU28" s="51"/>
      <c r="KV28" s="51"/>
      <c r="KW28" s="51"/>
      <c r="KX28" s="51"/>
      <c r="KY28" s="51"/>
      <c r="KZ28" s="51"/>
      <c r="LA28" s="51"/>
      <c r="LB28" s="51"/>
      <c r="LC28" s="51"/>
      <c r="LD28" s="51"/>
      <c r="LE28" s="51"/>
      <c r="LF28" s="51"/>
      <c r="LG28" s="51"/>
      <c r="LH28" s="51"/>
      <c r="LI28" s="51"/>
      <c r="LJ28" s="51"/>
      <c r="LK28" s="51"/>
      <c r="LL28" s="51"/>
      <c r="LM28" s="51"/>
      <c r="LN28" s="24"/>
      <c r="LU28" s="121">
        <f t="shared" si="20"/>
        <v>0</v>
      </c>
      <c r="LV28" s="51"/>
      <c r="LX28" s="51"/>
      <c r="LY28" s="51"/>
      <c r="LZ28" s="51"/>
      <c r="MA28" s="51"/>
      <c r="MB28" s="51"/>
      <c r="MC28" s="51"/>
      <c r="MD28" s="51"/>
      <c r="ME28" s="51"/>
      <c r="MF28" s="51"/>
      <c r="MG28" s="51"/>
      <c r="MH28" s="53"/>
      <c r="MI28" s="154"/>
      <c r="MO28" s="121">
        <f t="shared" si="22"/>
        <v>0</v>
      </c>
      <c r="MP28" s="51"/>
      <c r="MR28" s="51"/>
      <c r="MS28" s="51"/>
      <c r="MT28" s="51"/>
      <c r="MU28" s="51"/>
      <c r="MV28" s="51"/>
      <c r="MW28" s="51"/>
      <c r="MX28" s="51"/>
      <c r="MY28" s="51"/>
      <c r="MZ28" s="51"/>
      <c r="NA28" s="51"/>
      <c r="NB28" s="53"/>
      <c r="NC28" s="154"/>
      <c r="NI28" s="51"/>
      <c r="NJ28" s="51"/>
      <c r="NL28" s="51"/>
      <c r="NM28" s="51"/>
      <c r="NN28" s="51"/>
      <c r="NO28" s="51"/>
      <c r="NP28" s="51"/>
      <c r="NQ28" s="51"/>
      <c r="NR28" s="51"/>
      <c r="NS28" s="51"/>
      <c r="NT28" s="51"/>
      <c r="NU28" s="51"/>
      <c r="NV28" s="53"/>
      <c r="NW28" s="154"/>
      <c r="OC28" s="51"/>
      <c r="OD28" s="51"/>
      <c r="OF28" s="51"/>
      <c r="OG28" s="51"/>
      <c r="OH28" s="51"/>
      <c r="OI28" s="51"/>
      <c r="OJ28" s="51"/>
      <c r="OK28" s="51"/>
      <c r="OL28" s="51"/>
      <c r="OM28" s="51"/>
      <c r="ON28" s="51"/>
      <c r="OO28" s="51"/>
      <c r="OP28" s="53"/>
      <c r="OQ28" s="154"/>
      <c r="OW28" s="51"/>
      <c r="OX28" s="51"/>
      <c r="OZ28" s="51"/>
      <c r="PA28" s="51"/>
      <c r="PB28" s="51"/>
      <c r="PC28" s="51"/>
      <c r="PD28" s="51"/>
      <c r="PE28" s="51"/>
      <c r="PF28" s="51"/>
      <c r="PG28" s="51"/>
      <c r="PH28" s="51"/>
      <c r="PI28" s="51"/>
      <c r="PJ28" s="53"/>
      <c r="PK28" s="154"/>
      <c r="PQ28" s="51"/>
      <c r="PR28" s="51"/>
      <c r="PT28" s="51"/>
      <c r="PU28" s="51"/>
      <c r="PV28" s="51"/>
      <c r="PW28" s="51"/>
      <c r="PX28" s="51"/>
      <c r="PY28" s="51"/>
      <c r="PZ28" s="51"/>
      <c r="QA28" s="51"/>
      <c r="QB28" s="51"/>
      <c r="QC28" s="51"/>
      <c r="QD28" s="53"/>
      <c r="QE28" s="154"/>
      <c r="QK28" s="51"/>
      <c r="QL28" s="51"/>
      <c r="QN28" s="51"/>
      <c r="QO28" s="51"/>
      <c r="QP28" s="51"/>
      <c r="QQ28" s="51"/>
      <c r="QR28" s="51"/>
      <c r="QS28" s="51"/>
      <c r="QT28" s="51"/>
      <c r="QU28" s="51"/>
      <c r="QV28" s="51"/>
      <c r="QW28" s="51"/>
      <c r="QX28" s="53"/>
      <c r="QY28" s="154"/>
      <c r="RE28" s="51"/>
      <c r="RF28" s="51"/>
      <c r="RH28" s="51"/>
      <c r="RI28" s="51"/>
      <c r="RJ28" s="51"/>
      <c r="RK28" s="51"/>
      <c r="RL28" s="51"/>
      <c r="RM28" s="51"/>
      <c r="RN28" s="51"/>
      <c r="RO28" s="51"/>
      <c r="RP28" s="51"/>
      <c r="RQ28" s="51"/>
      <c r="RR28" s="53"/>
      <c r="RS28" s="154"/>
      <c r="RY28" s="51"/>
      <c r="RZ28" s="51"/>
      <c r="SB28" s="51"/>
      <c r="SC28" s="51"/>
      <c r="SD28" s="51"/>
      <c r="SE28" s="51"/>
      <c r="SF28" s="51"/>
      <c r="SG28" s="51"/>
      <c r="SH28" s="51"/>
      <c r="SI28" s="51"/>
      <c r="SJ28" s="51"/>
      <c r="SK28" s="51"/>
      <c r="SL28" s="53"/>
      <c r="SM28" s="154"/>
      <c r="SS28" s="51"/>
      <c r="ST28" s="51"/>
      <c r="SV28" s="51"/>
      <c r="SW28" s="51"/>
      <c r="SX28" s="51"/>
      <c r="SY28" s="51"/>
      <c r="SZ28" s="51"/>
      <c r="TA28" s="51"/>
      <c r="TB28" s="51"/>
      <c r="TC28" s="51"/>
      <c r="TD28" s="51"/>
      <c r="TE28" s="51"/>
      <c r="TF28" s="53"/>
      <c r="TG28" s="154"/>
      <c r="TM28" s="51"/>
      <c r="TN28" s="51"/>
      <c r="TP28" s="51"/>
      <c r="TQ28" s="51"/>
      <c r="TR28" s="51"/>
      <c r="TS28" s="51"/>
      <c r="TT28" s="51"/>
      <c r="TU28" s="51"/>
      <c r="TV28" s="51"/>
      <c r="TW28" s="51"/>
      <c r="TX28" s="51"/>
      <c r="TY28" s="51"/>
      <c r="TZ28" s="53"/>
      <c r="UA28" s="154"/>
      <c r="UG28" s="51"/>
      <c r="UH28" s="51"/>
      <c r="UJ28" s="51"/>
      <c r="UK28" s="51"/>
      <c r="UL28" s="51"/>
      <c r="UM28" s="51"/>
      <c r="UN28" s="51"/>
      <c r="UO28" s="51"/>
      <c r="UP28" s="51"/>
      <c r="UQ28" s="51"/>
      <c r="UR28" s="51"/>
      <c r="US28" s="51"/>
      <c r="UT28" s="53"/>
      <c r="UU28" s="154"/>
      <c r="VA28" s="51"/>
      <c r="VB28" s="51"/>
      <c r="VD28" s="51"/>
      <c r="VE28" s="51"/>
      <c r="VF28" s="51"/>
      <c r="VG28" s="51"/>
      <c r="VH28" s="51"/>
      <c r="VI28" s="51"/>
      <c r="VJ28" s="51"/>
      <c r="VK28" s="51"/>
      <c r="VL28" s="51"/>
      <c r="VM28" s="51"/>
      <c r="VN28" s="53"/>
      <c r="VO28" s="154"/>
      <c r="VU28" s="51"/>
      <c r="VV28" s="51"/>
      <c r="VX28" s="51"/>
      <c r="VY28" s="51"/>
      <c r="VZ28" s="51"/>
      <c r="WA28" s="51"/>
      <c r="WB28" s="51"/>
      <c r="WC28" s="51"/>
      <c r="WD28" s="51"/>
      <c r="WE28" s="51"/>
      <c r="WF28" s="51"/>
      <c r="WG28" s="51"/>
      <c r="WH28" s="53"/>
      <c r="WI28" s="154"/>
      <c r="WO28" s="51"/>
      <c r="WP28" s="51"/>
      <c r="WR28" s="51"/>
      <c r="WS28" s="51"/>
      <c r="WT28" s="51"/>
      <c r="WU28" s="51"/>
      <c r="WV28" s="51"/>
      <c r="WW28" s="51"/>
      <c r="WX28" s="51"/>
      <c r="WY28" s="51"/>
      <c r="WZ28" s="51"/>
      <c r="XA28" s="51"/>
      <c r="XB28" s="53"/>
      <c r="XC28" s="154"/>
      <c r="XI28" s="51"/>
      <c r="XJ28" s="51"/>
      <c r="XL28" s="51"/>
      <c r="XM28" s="51"/>
      <c r="XN28" s="51"/>
      <c r="XO28" s="51"/>
      <c r="XP28" s="51"/>
      <c r="XQ28" s="51"/>
      <c r="XR28" s="51"/>
      <c r="XS28" s="51"/>
      <c r="XT28" s="51"/>
      <c r="XU28" s="51"/>
      <c r="XV28" s="53"/>
      <c r="XW28" s="154"/>
      <c r="YC28" s="51"/>
      <c r="YD28" s="51"/>
      <c r="YF28" s="51"/>
      <c r="YG28" s="51"/>
      <c r="YH28" s="51"/>
      <c r="YI28" s="51"/>
      <c r="YJ28" s="51"/>
      <c r="YK28" s="51"/>
      <c r="YL28" s="51"/>
      <c r="YM28" s="51"/>
      <c r="YN28" s="51"/>
      <c r="YO28" s="51"/>
      <c r="YP28" s="53"/>
      <c r="YQ28" s="154"/>
      <c r="YW28" s="51"/>
      <c r="YX28" s="51"/>
      <c r="YZ28" s="51"/>
      <c r="ZA28" s="51"/>
      <c r="ZB28" s="51"/>
      <c r="ZC28" s="51"/>
      <c r="ZD28" s="51"/>
      <c r="ZE28" s="51"/>
      <c r="ZF28" s="51"/>
      <c r="ZG28" s="51"/>
      <c r="ZH28" s="51"/>
      <c r="ZI28" s="51"/>
      <c r="ZJ28" s="53"/>
      <c r="ZK28" s="154"/>
      <c r="ZQ28" s="51"/>
      <c r="ZR28" s="51"/>
      <c r="ZT28" s="51"/>
      <c r="ZU28" s="51"/>
      <c r="ZV28" s="51"/>
      <c r="ZW28" s="51"/>
      <c r="ZX28" s="51"/>
      <c r="ZY28" s="51"/>
      <c r="ZZ28" s="51"/>
      <c r="AAA28" s="51"/>
      <c r="AAB28" s="51"/>
      <c r="AAC28" s="51"/>
      <c r="AAD28" s="53"/>
      <c r="AAE28" s="154"/>
      <c r="AAK28" s="51"/>
      <c r="AAL28" s="51"/>
      <c r="AAN28" s="51"/>
      <c r="AAO28" s="51"/>
      <c r="AAP28" s="51"/>
      <c r="AAQ28" s="51"/>
      <c r="AAR28" s="51"/>
      <c r="AAS28" s="51"/>
      <c r="AAT28" s="51"/>
      <c r="AAU28" s="51"/>
      <c r="AAV28" s="51"/>
      <c r="AAW28" s="51"/>
      <c r="AAX28" s="53"/>
      <c r="AAY28" s="154"/>
      <c r="ABE28" s="51"/>
      <c r="ABF28" s="51"/>
      <c r="ABH28" s="51"/>
      <c r="ABI28" s="51"/>
      <c r="ABJ28" s="51"/>
      <c r="ABK28" s="51"/>
      <c r="ABL28" s="51"/>
      <c r="ABM28" s="51"/>
      <c r="ABN28" s="51"/>
      <c r="ABO28" s="51"/>
      <c r="ABP28" s="51"/>
      <c r="ABQ28" s="51"/>
    </row>
    <row r="29" spans="1:773" ht="12.75" x14ac:dyDescent="0.2">
      <c r="A29" s="49">
        <v>14</v>
      </c>
      <c r="B29" s="116">
        <v>44486</v>
      </c>
      <c r="C29" s="116" t="str">
        <f t="shared" si="0"/>
        <v>Sunday</v>
      </c>
      <c r="D29" s="49" t="s">
        <v>240</v>
      </c>
      <c r="E29" s="11" t="s">
        <v>270</v>
      </c>
      <c r="F29" s="24" t="s">
        <v>151</v>
      </c>
      <c r="G29" s="24" t="s">
        <v>261</v>
      </c>
      <c r="H29" s="136" t="s">
        <v>243</v>
      </c>
      <c r="I29" s="24" t="s">
        <v>243</v>
      </c>
      <c r="J29" s="51">
        <v>8</v>
      </c>
      <c r="K29" s="51">
        <v>8</v>
      </c>
      <c r="L29" s="51" t="s">
        <v>244</v>
      </c>
      <c r="M29" s="51">
        <v>1</v>
      </c>
      <c r="N29" s="51">
        <v>0</v>
      </c>
      <c r="O29" s="121">
        <f>IFERROR((J29/K29)*100,0)</f>
        <v>100</v>
      </c>
      <c r="P29" s="51">
        <v>8</v>
      </c>
      <c r="Q29" s="51" t="s">
        <v>244</v>
      </c>
      <c r="R29" s="51"/>
      <c r="S29" s="123"/>
      <c r="T29" s="124"/>
      <c r="U29" s="51"/>
      <c r="V29" s="122"/>
      <c r="W29" s="122"/>
      <c r="X29" s="122"/>
      <c r="Y29" s="122"/>
      <c r="Z29" s="122"/>
      <c r="AA29" s="122">
        <f>IFERROR(T29/R29,0)</f>
        <v>0</v>
      </c>
      <c r="AB29" s="136" t="s">
        <v>243</v>
      </c>
      <c r="AC29" s="51" t="s">
        <v>243</v>
      </c>
      <c r="AD29" s="51">
        <v>9</v>
      </c>
      <c r="AE29" s="51">
        <v>8</v>
      </c>
      <c r="AF29" s="51" t="s">
        <v>244</v>
      </c>
      <c r="AG29" s="51">
        <v>0</v>
      </c>
      <c r="AH29" s="51">
        <v>0</v>
      </c>
      <c r="AI29" s="121">
        <f t="shared" si="2"/>
        <v>112.5</v>
      </c>
      <c r="AJ29" s="51">
        <v>6</v>
      </c>
      <c r="AK29" s="51" t="s">
        <v>243</v>
      </c>
      <c r="AL29" s="51">
        <v>4</v>
      </c>
      <c r="AM29" s="123">
        <v>0</v>
      </c>
      <c r="AN29" s="51">
        <v>33</v>
      </c>
      <c r="AO29" s="51">
        <v>1</v>
      </c>
      <c r="AP29" s="122">
        <v>11</v>
      </c>
      <c r="AQ29" s="122">
        <v>3</v>
      </c>
      <c r="AR29" s="122">
        <v>2</v>
      </c>
      <c r="AS29" s="122">
        <v>0</v>
      </c>
      <c r="AT29" s="122">
        <v>0</v>
      </c>
      <c r="AU29" s="121">
        <f>IFERROR(AN29/AL29,0)</f>
        <v>8.25</v>
      </c>
      <c r="AV29" s="136" t="s">
        <v>243</v>
      </c>
      <c r="AW29" s="51" t="s">
        <v>243</v>
      </c>
      <c r="AX29" s="51">
        <v>16</v>
      </c>
      <c r="AY29" s="51">
        <v>20</v>
      </c>
      <c r="AZ29" s="51" t="s">
        <v>244</v>
      </c>
      <c r="BA29" s="51">
        <v>1</v>
      </c>
      <c r="BB29" s="51">
        <v>0</v>
      </c>
      <c r="BC29" s="121">
        <f>(IFERROR((AX29/AY29)*100,0))</f>
        <v>80</v>
      </c>
      <c r="BD29" s="51">
        <v>34</v>
      </c>
      <c r="BE29" s="51" t="s">
        <v>244</v>
      </c>
      <c r="BF29" s="51"/>
      <c r="BG29" s="123"/>
      <c r="BH29" s="51"/>
      <c r="BI29" s="51"/>
      <c r="BJ29" s="122"/>
      <c r="BK29" s="122"/>
      <c r="BL29" s="122"/>
      <c r="BM29" s="122"/>
      <c r="BN29" s="122"/>
      <c r="BO29" s="122"/>
      <c r="BP29" s="136" t="s">
        <v>244</v>
      </c>
      <c r="BQ29" s="51"/>
      <c r="BR29" s="51"/>
      <c r="BS29" s="51"/>
      <c r="BT29" s="51"/>
      <c r="BU29" s="51"/>
      <c r="BV29" s="51"/>
      <c r="BW29" s="121"/>
      <c r="BX29" s="51"/>
      <c r="BY29" s="51"/>
      <c r="BZ29" s="51"/>
      <c r="CA29" s="123"/>
      <c r="CB29" s="51"/>
      <c r="CC29" s="51"/>
      <c r="CD29" s="122"/>
      <c r="CE29" s="122"/>
      <c r="CF29" s="122"/>
      <c r="CG29" s="122"/>
      <c r="CH29" s="122"/>
      <c r="CI29" s="122"/>
      <c r="CJ29" s="136" t="s">
        <v>243</v>
      </c>
      <c r="CK29" s="51" t="s">
        <v>243</v>
      </c>
      <c r="CL29" s="51">
        <v>0</v>
      </c>
      <c r="CM29" s="51">
        <v>1</v>
      </c>
      <c r="CN29" s="51" t="s">
        <v>244</v>
      </c>
      <c r="CO29" s="51">
        <v>0</v>
      </c>
      <c r="CP29" s="51">
        <v>0</v>
      </c>
      <c r="CQ29" s="121">
        <f>IFERROR((CL29/CM29)*100,0)</f>
        <v>0</v>
      </c>
      <c r="CR29" s="51">
        <v>3</v>
      </c>
      <c r="CS29" s="51"/>
      <c r="CT29" s="51"/>
      <c r="CU29" s="123"/>
      <c r="CV29" s="51"/>
      <c r="CW29" s="51"/>
      <c r="CX29" s="122"/>
      <c r="CY29" s="122"/>
      <c r="CZ29" s="122"/>
      <c r="DA29" s="122"/>
      <c r="DB29" s="122"/>
      <c r="DC29" s="122"/>
      <c r="DD29" s="136" t="s">
        <v>243</v>
      </c>
      <c r="DE29" s="51" t="s">
        <v>243</v>
      </c>
      <c r="DF29" s="51">
        <v>3</v>
      </c>
      <c r="DG29" s="51">
        <v>8</v>
      </c>
      <c r="DH29" s="51" t="s">
        <v>244</v>
      </c>
      <c r="DI29" s="51">
        <v>0</v>
      </c>
      <c r="DJ29" s="51">
        <v>0</v>
      </c>
      <c r="DK29" s="121">
        <f>IFERROR((DF29/DG29)*100,0)</f>
        <v>37.5</v>
      </c>
      <c r="DL29" s="51">
        <v>15</v>
      </c>
      <c r="DM29" s="51"/>
      <c r="DN29" s="51"/>
      <c r="DO29" s="123"/>
      <c r="DP29" s="51"/>
      <c r="DQ29" s="51"/>
      <c r="DR29" s="122"/>
      <c r="DS29" s="122"/>
      <c r="DT29" s="122"/>
      <c r="DU29" s="122"/>
      <c r="DV29" s="122"/>
      <c r="DW29" s="122"/>
      <c r="DX29" s="136" t="s">
        <v>244</v>
      </c>
      <c r="DY29" s="51"/>
      <c r="DZ29" s="51"/>
      <c r="EA29" s="51"/>
      <c r="EB29" s="51"/>
      <c r="EC29" s="51"/>
      <c r="ED29" s="51"/>
      <c r="EE29" s="121">
        <f>IFERROR((DZ29/EA29)*100,0)</f>
        <v>0</v>
      </c>
      <c r="EF29" s="51"/>
      <c r="EG29" s="51"/>
      <c r="EH29" s="51"/>
      <c r="EI29" s="123"/>
      <c r="EJ29" s="51"/>
      <c r="EK29" s="51"/>
      <c r="EL29" s="122"/>
      <c r="EM29" s="122"/>
      <c r="EN29" s="122"/>
      <c r="EO29" s="122"/>
      <c r="EP29" s="122"/>
      <c r="EQ29" s="122">
        <f>IFERROR(EJ29/EH29,0)</f>
        <v>0</v>
      </c>
      <c r="ER29" s="136" t="s">
        <v>244</v>
      </c>
      <c r="ES29" s="51"/>
      <c r="ET29" s="51"/>
      <c r="EU29" s="51"/>
      <c r="EV29" s="51"/>
      <c r="EW29" s="51"/>
      <c r="EX29" s="51"/>
      <c r="EY29" s="121">
        <f>IFERROR((ET29/EU29)*100,0)</f>
        <v>0</v>
      </c>
      <c r="EZ29" s="51"/>
      <c r="FA29" s="51"/>
      <c r="FB29" s="51"/>
      <c r="FC29" s="123"/>
      <c r="FD29" s="51"/>
      <c r="FE29" s="51"/>
      <c r="FF29" s="122"/>
      <c r="FG29" s="122"/>
      <c r="FH29" s="122"/>
      <c r="FI29" s="122"/>
      <c r="FJ29" s="122"/>
      <c r="FK29" s="122">
        <f>IFERROR(FD29/FB29,0)</f>
        <v>0</v>
      </c>
      <c r="FL29" s="136" t="s">
        <v>243</v>
      </c>
      <c r="FM29" s="51" t="s">
        <v>243</v>
      </c>
      <c r="FN29" s="51">
        <v>4</v>
      </c>
      <c r="FO29" s="51">
        <v>3</v>
      </c>
      <c r="FP29" s="51" t="s">
        <v>244</v>
      </c>
      <c r="FQ29" s="51">
        <v>0</v>
      </c>
      <c r="FR29" s="51">
        <v>0</v>
      </c>
      <c r="FS29" s="121">
        <f>(FN29/FO29)*100</f>
        <v>133.33333333333331</v>
      </c>
      <c r="FT29" s="51">
        <v>5</v>
      </c>
      <c r="FU29" s="51"/>
      <c r="FV29" s="51"/>
      <c r="FW29" s="123"/>
      <c r="FX29" s="51"/>
      <c r="FY29" s="51"/>
      <c r="FZ29" s="122"/>
      <c r="GA29" s="122"/>
      <c r="GB29" s="122"/>
      <c r="GC29" s="122"/>
      <c r="GD29" s="122"/>
      <c r="GE29" s="122"/>
      <c r="GF29" s="136" t="s">
        <v>244</v>
      </c>
      <c r="GG29" s="51"/>
      <c r="GH29" s="51"/>
      <c r="GI29" s="51"/>
      <c r="GJ29" s="51"/>
      <c r="GK29" s="51"/>
      <c r="GL29" s="51"/>
      <c r="GM29" s="121">
        <f>IFERROR((GH29/GI29)*100,0)</f>
        <v>0</v>
      </c>
      <c r="GN29" s="51"/>
      <c r="GO29" s="51"/>
      <c r="GP29" s="51"/>
      <c r="GQ29" s="123"/>
      <c r="GR29" s="51"/>
      <c r="GS29" s="51"/>
      <c r="GT29" s="122"/>
      <c r="GU29" s="122"/>
      <c r="GV29" s="122"/>
      <c r="GW29" s="122"/>
      <c r="GX29" s="122"/>
      <c r="GY29" s="122">
        <f>IFERROR(GR29/GP29,0)</f>
        <v>0</v>
      </c>
      <c r="GZ29" s="136" t="s">
        <v>244</v>
      </c>
      <c r="HA29" s="24"/>
      <c r="HB29" s="51"/>
      <c r="HC29" s="51"/>
      <c r="HD29" s="51"/>
      <c r="HE29" s="51"/>
      <c r="HF29" s="51"/>
      <c r="HG29" s="121">
        <f>IFERROR((HB29/HC29)*100,0)</f>
        <v>0</v>
      </c>
      <c r="HH29" s="51"/>
      <c r="HI29" s="51"/>
      <c r="HJ29" s="51"/>
      <c r="HK29" s="123"/>
      <c r="HL29" s="51"/>
      <c r="HM29" s="51"/>
      <c r="HN29" s="122"/>
      <c r="HO29" s="122"/>
      <c r="HP29" s="122"/>
      <c r="HQ29" s="122"/>
      <c r="HR29" s="122"/>
      <c r="HS29" s="121">
        <f>IFERROR(HL29/HJ29,0)</f>
        <v>0</v>
      </c>
      <c r="HT29" s="136" t="s">
        <v>244</v>
      </c>
      <c r="HU29" s="51"/>
      <c r="HV29" s="51"/>
      <c r="HW29" s="51"/>
      <c r="HX29" s="51"/>
      <c r="HY29" s="51"/>
      <c r="HZ29" s="51"/>
      <c r="IA29" s="121"/>
      <c r="IB29" s="51"/>
      <c r="IC29" s="51"/>
      <c r="ID29" s="51"/>
      <c r="IE29" s="123"/>
      <c r="IF29" s="51"/>
      <c r="IG29" s="51"/>
      <c r="IH29" s="122"/>
      <c r="II29" s="122"/>
      <c r="IJ29" s="122"/>
      <c r="IK29" s="122"/>
      <c r="IL29" s="122"/>
      <c r="IM29" s="122"/>
      <c r="IN29" s="136" t="s">
        <v>243</v>
      </c>
      <c r="IO29" s="51" t="s">
        <v>243</v>
      </c>
      <c r="IP29" s="51">
        <v>2</v>
      </c>
      <c r="IQ29" s="51">
        <v>2</v>
      </c>
      <c r="IR29" s="51" t="s">
        <v>244</v>
      </c>
      <c r="IS29" s="51">
        <v>0</v>
      </c>
      <c r="IT29" s="51">
        <v>0</v>
      </c>
      <c r="IU29" s="121">
        <f>IFERROR((IP29/IQ29)*100,0)</f>
        <v>100</v>
      </c>
      <c r="IV29" s="51">
        <v>2</v>
      </c>
      <c r="IW29" s="51" t="s">
        <v>243</v>
      </c>
      <c r="IX29" s="122">
        <v>3</v>
      </c>
      <c r="IY29" s="123">
        <v>0</v>
      </c>
      <c r="IZ29" s="122">
        <v>24</v>
      </c>
      <c r="JA29" s="122">
        <v>1</v>
      </c>
      <c r="JB29" s="122">
        <v>6</v>
      </c>
      <c r="JC29" s="122">
        <v>0</v>
      </c>
      <c r="JD29" s="122">
        <v>1</v>
      </c>
      <c r="JE29" s="122">
        <v>2</v>
      </c>
      <c r="JF29" s="122">
        <v>3</v>
      </c>
      <c r="JG29" s="121">
        <f>IFERROR(IZ29/IX29,0)</f>
        <v>8</v>
      </c>
      <c r="JH29" s="136" t="s">
        <v>243</v>
      </c>
      <c r="JI29" s="24" t="s">
        <v>243</v>
      </c>
      <c r="JJ29" s="51">
        <v>7</v>
      </c>
      <c r="JK29" s="51">
        <v>4</v>
      </c>
      <c r="JL29" s="51" t="s">
        <v>244</v>
      </c>
      <c r="JM29" s="51">
        <v>0</v>
      </c>
      <c r="JN29" s="51">
        <v>1</v>
      </c>
      <c r="JO29" s="121">
        <f>(JJ29/JK29)*100</f>
        <v>175</v>
      </c>
      <c r="JP29" s="51">
        <v>4</v>
      </c>
      <c r="JQ29" s="51" t="s">
        <v>243</v>
      </c>
      <c r="JR29" s="51">
        <v>4</v>
      </c>
      <c r="JS29" s="123">
        <v>0</v>
      </c>
      <c r="JT29" s="122">
        <v>24</v>
      </c>
      <c r="JU29" s="122">
        <v>1</v>
      </c>
      <c r="JV29" s="122">
        <v>11</v>
      </c>
      <c r="JW29" s="122">
        <v>0</v>
      </c>
      <c r="JX29" s="122">
        <v>1</v>
      </c>
      <c r="JY29" s="122">
        <v>2</v>
      </c>
      <c r="JZ29" s="122">
        <v>0</v>
      </c>
      <c r="KA29" s="121">
        <f>IFERROR(JT29/JR29,0)</f>
        <v>6</v>
      </c>
      <c r="KB29" s="136" t="s">
        <v>244</v>
      </c>
      <c r="KC29" s="51"/>
      <c r="KD29" s="51"/>
      <c r="KE29" s="51"/>
      <c r="KF29" s="51"/>
      <c r="KG29" s="51"/>
      <c r="KH29" s="51"/>
      <c r="KI29" s="51"/>
      <c r="KJ29" s="51"/>
      <c r="KK29" s="123"/>
      <c r="KL29" s="51"/>
      <c r="KM29" s="51"/>
      <c r="KN29" s="122"/>
      <c r="KO29" s="122"/>
      <c r="KP29" s="122"/>
      <c r="KQ29" s="122"/>
      <c r="KR29" s="122"/>
      <c r="KS29" s="122">
        <f>IFERROR(KL29/KJ29,0)</f>
        <v>0</v>
      </c>
      <c r="KT29" s="136" t="s">
        <v>243</v>
      </c>
      <c r="KU29" s="51" t="s">
        <v>243</v>
      </c>
      <c r="KV29" s="51">
        <v>1</v>
      </c>
      <c r="KW29" s="51">
        <v>2</v>
      </c>
      <c r="KX29" s="51" t="s">
        <v>243</v>
      </c>
      <c r="KY29" s="51">
        <v>0</v>
      </c>
      <c r="KZ29" s="51">
        <v>0</v>
      </c>
      <c r="LA29" s="121">
        <f>IFERROR((KV29/KW29)*100,0)</f>
        <v>50</v>
      </c>
      <c r="LB29" s="51">
        <v>1</v>
      </c>
      <c r="LC29" s="51" t="s">
        <v>243</v>
      </c>
      <c r="LD29" s="51">
        <v>4</v>
      </c>
      <c r="LE29" s="51">
        <v>0</v>
      </c>
      <c r="LF29" s="51">
        <v>38</v>
      </c>
      <c r="LG29" s="51">
        <v>1</v>
      </c>
      <c r="LH29" s="122">
        <v>8</v>
      </c>
      <c r="LI29" s="122">
        <v>4</v>
      </c>
      <c r="LJ29" s="122">
        <v>1</v>
      </c>
      <c r="LK29" s="122">
        <v>2</v>
      </c>
      <c r="LL29" s="122">
        <v>0</v>
      </c>
      <c r="LM29" s="121">
        <f>IFERROR(LF29/LD29,0)</f>
        <v>9.5</v>
      </c>
      <c r="LN29" s="136" t="s">
        <v>244</v>
      </c>
      <c r="LO29" s="51"/>
      <c r="LU29" s="121">
        <f t="shared" si="20"/>
        <v>0</v>
      </c>
      <c r="LV29" s="51"/>
      <c r="LW29" s="51"/>
      <c r="LX29" s="51"/>
      <c r="LY29" s="51"/>
      <c r="LZ29" s="46"/>
      <c r="MA29" s="51"/>
      <c r="MB29" s="122"/>
      <c r="MC29" s="122"/>
      <c r="MD29" s="122"/>
      <c r="ME29" s="122"/>
      <c r="MF29" s="122"/>
      <c r="MG29" s="121">
        <f>IFERROR(LZ29/LX29,0)</f>
        <v>0</v>
      </c>
      <c r="MH29" s="136" t="s">
        <v>243</v>
      </c>
      <c r="MI29" s="24" t="s">
        <v>243</v>
      </c>
      <c r="MJ29" s="51">
        <v>18</v>
      </c>
      <c r="MK29" s="51">
        <v>19</v>
      </c>
      <c r="ML29" s="51" t="s">
        <v>244</v>
      </c>
      <c r="MM29" s="51">
        <v>1</v>
      </c>
      <c r="MN29" s="51">
        <v>0</v>
      </c>
      <c r="MO29" s="121">
        <f t="shared" si="22"/>
        <v>94.73684210526315</v>
      </c>
      <c r="MP29" s="51">
        <v>29</v>
      </c>
      <c r="MR29" s="51"/>
      <c r="MS29" s="51"/>
      <c r="MT29" s="46"/>
      <c r="MV29" s="122"/>
      <c r="MW29" s="122"/>
      <c r="MX29" s="122"/>
      <c r="MY29" s="122"/>
      <c r="MZ29" s="122"/>
      <c r="NA29" s="122">
        <f>IFERROR(MT29/MR29,0)</f>
        <v>0</v>
      </c>
      <c r="NB29" s="136" t="s">
        <v>244</v>
      </c>
      <c r="NC29" s="24"/>
      <c r="ND29" s="51"/>
      <c r="NE29" s="51"/>
      <c r="NF29" s="51"/>
      <c r="NG29" s="51"/>
      <c r="NH29" s="51"/>
      <c r="NI29" s="121"/>
      <c r="NJ29" s="51"/>
      <c r="NL29" s="51"/>
      <c r="NM29" s="51"/>
      <c r="NN29" s="46"/>
      <c r="NP29" s="122"/>
      <c r="NQ29" s="122"/>
      <c r="NR29" s="122"/>
      <c r="NS29" s="122"/>
      <c r="NT29" s="122"/>
      <c r="NU29" s="122"/>
      <c r="NV29" s="136" t="s">
        <v>243</v>
      </c>
      <c r="NW29" s="24" t="s">
        <v>244</v>
      </c>
      <c r="NX29" s="51"/>
      <c r="NY29" s="51"/>
      <c r="NZ29" s="51"/>
      <c r="OA29" s="51"/>
      <c r="OB29" s="51"/>
      <c r="OC29" s="121"/>
      <c r="OD29" s="51"/>
      <c r="OE29" t="s">
        <v>243</v>
      </c>
      <c r="OF29" s="51">
        <v>2</v>
      </c>
      <c r="OG29" s="51">
        <v>0</v>
      </c>
      <c r="OH29" s="46">
        <v>18</v>
      </c>
      <c r="OI29" s="51">
        <v>0</v>
      </c>
      <c r="OJ29" s="122">
        <v>4</v>
      </c>
      <c r="OK29" s="122">
        <v>1</v>
      </c>
      <c r="OL29" s="122">
        <v>0</v>
      </c>
      <c r="OM29" s="122">
        <v>0</v>
      </c>
      <c r="ON29" s="122">
        <v>3</v>
      </c>
      <c r="OO29" s="121">
        <f>IFERROR(OH29/OF29,0)</f>
        <v>9</v>
      </c>
      <c r="OP29" s="136" t="s">
        <v>243</v>
      </c>
      <c r="OQ29" s="24" t="s">
        <v>243</v>
      </c>
      <c r="OR29" s="51">
        <v>43</v>
      </c>
      <c r="OS29" s="51">
        <v>25</v>
      </c>
      <c r="OT29" s="51" t="s">
        <v>244</v>
      </c>
      <c r="OU29" s="51">
        <v>5</v>
      </c>
      <c r="OV29" s="51">
        <v>1</v>
      </c>
      <c r="OW29" s="121">
        <f>IFERROR((OR29/OS29)*100,0)</f>
        <v>172</v>
      </c>
      <c r="OX29" s="51">
        <v>27</v>
      </c>
      <c r="OY29" t="s">
        <v>243</v>
      </c>
      <c r="OZ29" s="51">
        <v>2</v>
      </c>
      <c r="PA29" s="51">
        <v>0</v>
      </c>
      <c r="PB29" s="46">
        <v>21</v>
      </c>
      <c r="PC29" s="51">
        <v>1</v>
      </c>
      <c r="PD29" s="122">
        <v>3</v>
      </c>
      <c r="PE29" s="122">
        <v>0</v>
      </c>
      <c r="PF29" s="122">
        <v>2</v>
      </c>
      <c r="PG29" s="122">
        <v>1</v>
      </c>
      <c r="PH29" s="122">
        <v>0</v>
      </c>
      <c r="PI29" s="121">
        <f>IFERROR(PB29/OZ29,0)</f>
        <v>10.5</v>
      </c>
      <c r="PJ29" s="136" t="s">
        <v>244</v>
      </c>
      <c r="PK29" s="24"/>
      <c r="PL29" s="51"/>
      <c r="PM29" s="51"/>
      <c r="PN29" s="51"/>
      <c r="PO29" s="51"/>
      <c r="PP29" s="51"/>
      <c r="PQ29" s="121"/>
      <c r="PR29" s="51"/>
      <c r="PT29" s="51"/>
      <c r="PU29" s="51"/>
      <c r="PV29" s="46"/>
      <c r="PW29" s="51"/>
      <c r="PX29" s="122"/>
      <c r="PY29" s="122"/>
      <c r="PZ29" s="122"/>
      <c r="QA29" s="122"/>
      <c r="QB29" s="122"/>
      <c r="QC29" s="121"/>
      <c r="QD29" s="136" t="s">
        <v>244</v>
      </c>
      <c r="QE29" s="24"/>
      <c r="QF29" s="51"/>
      <c r="QG29" s="51"/>
      <c r="QH29" s="51"/>
      <c r="QI29" s="51"/>
      <c r="QJ29" s="51"/>
      <c r="QK29" s="121">
        <f>IFERROR((QF29/QG29)*100,0)</f>
        <v>0</v>
      </c>
      <c r="QL29" s="51"/>
      <c r="QN29" s="51"/>
      <c r="QO29" s="51"/>
      <c r="QP29" s="46"/>
      <c r="QQ29" s="51"/>
      <c r="QR29" s="122"/>
      <c r="QS29" s="122"/>
      <c r="QT29" s="122"/>
      <c r="QU29" s="122"/>
      <c r="QV29" s="122"/>
      <c r="QW29" s="121">
        <f>IFERROR(QP29/QN29,0)</f>
        <v>0</v>
      </c>
      <c r="QX29" s="136" t="s">
        <v>244</v>
      </c>
      <c r="QY29" s="24"/>
      <c r="QZ29" s="51"/>
      <c r="RA29" s="51"/>
      <c r="RB29" s="51"/>
      <c r="RC29" s="51"/>
      <c r="RD29" s="51"/>
      <c r="RE29" s="121">
        <f>IFERROR((QZ29/RA29)*100,0)</f>
        <v>0</v>
      </c>
      <c r="RF29" s="51"/>
      <c r="RH29" s="51"/>
      <c r="RI29" s="51"/>
      <c r="RJ29" s="46"/>
      <c r="RK29" s="51"/>
      <c r="RL29" s="122"/>
      <c r="RM29" s="122"/>
      <c r="RN29" s="122"/>
      <c r="RO29" s="122"/>
      <c r="RP29" s="122"/>
      <c r="RQ29" s="121">
        <f>IFERROR(RJ29/RH29,0)</f>
        <v>0</v>
      </c>
      <c r="RR29" s="136"/>
      <c r="RS29" s="24"/>
      <c r="RT29" s="51"/>
      <c r="RU29" s="51"/>
      <c r="RV29" s="51"/>
      <c r="RW29" s="51"/>
      <c r="RX29" s="51"/>
      <c r="RY29" s="121">
        <f>IFERROR((RT29/RU29)*100,0)</f>
        <v>0</v>
      </c>
      <c r="RZ29" s="51"/>
      <c r="SB29" s="51"/>
      <c r="SC29" s="51"/>
      <c r="SD29" s="46"/>
      <c r="SE29" s="51"/>
      <c r="SF29" s="122"/>
      <c r="SG29" s="122"/>
      <c r="SH29" s="122"/>
      <c r="SI29" s="122"/>
      <c r="SJ29" s="122"/>
      <c r="SK29" s="121">
        <f>IFERROR(SD29/SB29,0)</f>
        <v>0</v>
      </c>
      <c r="SL29" s="136"/>
      <c r="SM29" s="24"/>
      <c r="SN29" s="51"/>
      <c r="SO29" s="51"/>
      <c r="SP29" s="51"/>
      <c r="SQ29" s="51"/>
      <c r="SR29" s="51"/>
      <c r="SS29" s="121">
        <f>IFERROR((SN29/SO29)*100,0)</f>
        <v>0</v>
      </c>
      <c r="ST29" s="51"/>
      <c r="SV29" s="51"/>
      <c r="SW29" s="51"/>
      <c r="SX29" s="46"/>
      <c r="SY29" s="51"/>
      <c r="SZ29" s="122"/>
      <c r="TA29" s="122"/>
      <c r="TB29" s="122"/>
      <c r="TC29" s="122"/>
      <c r="TD29" s="122"/>
      <c r="TE29" s="121">
        <f>IFERROR(SX29/SV29,0)</f>
        <v>0</v>
      </c>
      <c r="TF29" s="136"/>
      <c r="TG29" s="24"/>
      <c r="TH29" s="51"/>
      <c r="TI29" s="51"/>
      <c r="TJ29" s="51"/>
      <c r="TK29" s="51"/>
      <c r="TL29" s="51"/>
      <c r="TM29" s="121">
        <f>IFERROR((TH29/TI29)*100,0)</f>
        <v>0</v>
      </c>
      <c r="TN29" s="51"/>
      <c r="TP29" s="51"/>
      <c r="TQ29" s="51"/>
      <c r="TR29" s="46"/>
      <c r="TS29" s="51"/>
      <c r="TT29" s="122"/>
      <c r="TU29" s="122"/>
      <c r="TV29" s="122"/>
      <c r="TW29" s="122"/>
      <c r="TX29" s="122"/>
      <c r="TY29" s="121">
        <f>IFERROR(TR29/TP29,0)</f>
        <v>0</v>
      </c>
      <c r="TZ29" s="136"/>
      <c r="UA29" s="24"/>
      <c r="UB29" s="51"/>
      <c r="UC29" s="51"/>
      <c r="UD29" s="51"/>
      <c r="UE29" s="51"/>
      <c r="UF29" s="51"/>
      <c r="UG29" s="121">
        <f>IFERROR((UB29/UC29)*100,0)</f>
        <v>0</v>
      </c>
      <c r="UH29" s="51"/>
      <c r="UJ29" s="51"/>
      <c r="UK29" s="51"/>
      <c r="UL29" s="46"/>
      <c r="UM29" s="51"/>
      <c r="UN29" s="122"/>
      <c r="UO29" s="122"/>
      <c r="UP29" s="122"/>
      <c r="UQ29" s="122"/>
      <c r="UR29" s="122"/>
      <c r="US29" s="121">
        <f>IFERROR(UL29/UJ29,0)</f>
        <v>0</v>
      </c>
      <c r="UT29" s="136"/>
      <c r="UU29" s="24"/>
      <c r="UV29" s="51"/>
      <c r="UW29" s="51"/>
      <c r="UX29" s="51"/>
      <c r="UY29" s="51"/>
      <c r="UZ29" s="51"/>
      <c r="VA29" s="121">
        <f>IFERROR((UV29/UW29)*100,0)</f>
        <v>0</v>
      </c>
      <c r="VB29" s="51"/>
      <c r="VD29" s="51"/>
      <c r="VE29" s="51"/>
      <c r="VF29" s="46"/>
      <c r="VG29" s="51"/>
      <c r="VH29" s="122"/>
      <c r="VI29" s="122"/>
      <c r="VJ29" s="122"/>
      <c r="VK29" s="122"/>
      <c r="VL29" s="122"/>
      <c r="VM29" s="121">
        <f>IFERROR(VF29/VD29,0)</f>
        <v>0</v>
      </c>
      <c r="VN29" s="136"/>
      <c r="VO29" s="24"/>
      <c r="VP29" s="51"/>
      <c r="VQ29" s="51"/>
      <c r="VR29" s="51"/>
      <c r="VS29" s="51"/>
      <c r="VT29" s="51"/>
      <c r="VU29" s="121">
        <f>IFERROR((VP29/VQ29)*100,0)</f>
        <v>0</v>
      </c>
      <c r="VV29" s="51"/>
      <c r="VX29" s="51"/>
      <c r="VY29" s="51"/>
      <c r="VZ29" s="46"/>
      <c r="WA29" s="51"/>
      <c r="WB29" s="122"/>
      <c r="WC29" s="122"/>
      <c r="WD29" s="122"/>
      <c r="WE29" s="122"/>
      <c r="WF29" s="122"/>
      <c r="WG29" s="121">
        <f>IFERROR(VZ29/VX29,0)</f>
        <v>0</v>
      </c>
      <c r="WH29" s="136"/>
      <c r="WI29" s="24"/>
      <c r="WJ29" s="51"/>
      <c r="WK29" s="51"/>
      <c r="WL29" s="51"/>
      <c r="WM29" s="51"/>
      <c r="WN29" s="51"/>
      <c r="WO29" s="121">
        <f>IFERROR((WJ29/WK29)*100,0)</f>
        <v>0</v>
      </c>
      <c r="WP29" s="51"/>
      <c r="WR29" s="51"/>
      <c r="WS29" s="51"/>
      <c r="WT29" s="46"/>
      <c r="WU29" s="51"/>
      <c r="WV29" s="122"/>
      <c r="WW29" s="122"/>
      <c r="WX29" s="122"/>
      <c r="WY29" s="122"/>
      <c r="WZ29" s="122"/>
      <c r="XA29" s="121">
        <f>IFERROR(WT29/WR29,0)</f>
        <v>0</v>
      </c>
      <c r="XB29" s="136"/>
      <c r="XC29" s="24"/>
      <c r="XD29" s="51"/>
      <c r="XE29" s="51"/>
      <c r="XF29" s="51"/>
      <c r="XG29" s="51"/>
      <c r="XH29" s="51"/>
      <c r="XI29" s="121">
        <f>IFERROR((XD29/XE29)*100,0)</f>
        <v>0</v>
      </c>
      <c r="XJ29" s="51"/>
      <c r="XL29" s="51"/>
      <c r="XM29" s="51"/>
      <c r="XN29" s="46"/>
      <c r="XO29" s="51"/>
      <c r="XP29" s="122"/>
      <c r="XQ29" s="122"/>
      <c r="XR29" s="122"/>
      <c r="XS29" s="122"/>
      <c r="XT29" s="122"/>
      <c r="XU29" s="121">
        <f>IFERROR(XN29/XL29,0)</f>
        <v>0</v>
      </c>
      <c r="XV29" s="136"/>
      <c r="XW29" s="24"/>
      <c r="XX29" s="51"/>
      <c r="XY29" s="51"/>
      <c r="XZ29" s="51"/>
      <c r="YA29" s="51"/>
      <c r="YB29" s="51"/>
      <c r="YC29" s="121">
        <f>IFERROR((XX29/XY29)*100,0)</f>
        <v>0</v>
      </c>
      <c r="YD29" s="51"/>
      <c r="YF29" s="51"/>
      <c r="YG29" s="51"/>
      <c r="YH29" s="46"/>
      <c r="YI29" s="51"/>
      <c r="YJ29" s="122"/>
      <c r="YK29" s="122"/>
      <c r="YL29" s="122"/>
      <c r="YM29" s="122"/>
      <c r="YN29" s="122"/>
      <c r="YO29" s="121">
        <f>IFERROR(YH29/YF29,0)</f>
        <v>0</v>
      </c>
      <c r="YP29" s="136"/>
      <c r="YQ29" s="24"/>
      <c r="YR29" s="51"/>
      <c r="YS29" s="51"/>
      <c r="YT29" s="51"/>
      <c r="YU29" s="51"/>
      <c r="YV29" s="51"/>
      <c r="YW29" s="121">
        <f>IFERROR((YR29/YS29)*100,0)</f>
        <v>0</v>
      </c>
      <c r="YX29" s="51"/>
      <c r="YZ29" s="51"/>
      <c r="ZA29" s="51"/>
      <c r="ZB29" s="46"/>
      <c r="ZC29" s="51"/>
      <c r="ZD29" s="122"/>
      <c r="ZE29" s="122"/>
      <c r="ZF29" s="122"/>
      <c r="ZG29" s="122"/>
      <c r="ZH29" s="122"/>
      <c r="ZI29" s="121">
        <f>IFERROR(ZB29/YZ29,0)</f>
        <v>0</v>
      </c>
      <c r="ZJ29" s="136"/>
      <c r="ZK29" s="24"/>
      <c r="ZL29" s="51"/>
      <c r="ZM29" s="51"/>
      <c r="ZN29" s="51"/>
      <c r="ZO29" s="51"/>
      <c r="ZP29" s="51"/>
      <c r="ZQ29" s="121">
        <f>IFERROR((ZL29/ZM29)*100,0)</f>
        <v>0</v>
      </c>
      <c r="ZR29" s="51"/>
      <c r="ZT29" s="51"/>
      <c r="ZU29" s="51"/>
      <c r="ZV29" s="46"/>
      <c r="ZW29" s="51"/>
      <c r="ZX29" s="122"/>
      <c r="ZY29" s="122"/>
      <c r="ZZ29" s="122"/>
      <c r="AAA29" s="122"/>
      <c r="AAB29" s="122"/>
      <c r="AAC29" s="121">
        <f>IFERROR(ZV29/ZT29,0)</f>
        <v>0</v>
      </c>
      <c r="AAD29" s="136"/>
      <c r="AAE29" s="24"/>
      <c r="AAF29" s="51"/>
      <c r="AAG29" s="51"/>
      <c r="AAH29" s="51"/>
      <c r="AAI29" s="51"/>
      <c r="AAJ29" s="51"/>
      <c r="AAK29" s="121">
        <f>IFERROR((AAF29/AAG29)*100,0)</f>
        <v>0</v>
      </c>
      <c r="AAL29" s="51"/>
      <c r="AAN29" s="51"/>
      <c r="AAO29" s="51"/>
      <c r="AAP29" s="46"/>
      <c r="AAQ29" s="51"/>
      <c r="AAR29" s="122"/>
      <c r="AAS29" s="122"/>
      <c r="AAT29" s="122"/>
      <c r="AAU29" s="122"/>
      <c r="AAV29" s="122"/>
      <c r="AAW29" s="121">
        <f>IFERROR(AAP29/AAN29,0)</f>
        <v>0</v>
      </c>
      <c r="AAX29" s="136"/>
      <c r="AAY29" s="24"/>
      <c r="AAZ29" s="51"/>
      <c r="ABA29" s="51"/>
      <c r="ABB29" s="51"/>
      <c r="ABC29" s="51"/>
      <c r="ABD29" s="51"/>
      <c r="ABE29" s="121">
        <f>IFERROR((AAZ29/ABA29)*100,0)</f>
        <v>0</v>
      </c>
      <c r="ABF29" s="51"/>
      <c r="ABH29" s="51"/>
      <c r="ABI29" s="51"/>
      <c r="ABJ29" s="46"/>
      <c r="ABK29" s="51"/>
      <c r="ABL29" s="122"/>
      <c r="ABM29" s="122"/>
      <c r="ABN29" s="122"/>
      <c r="ABO29" s="122"/>
      <c r="ABP29" s="122"/>
      <c r="ABQ29" s="121">
        <f>IFERROR(ABJ29/ABH29,0)</f>
        <v>0</v>
      </c>
      <c r="ABS29">
        <f>SUM(J29,AD29,AX29,BR29,CL29,DF29,DZ29,ET29,FN29,GH29,HB29,HV29,IP29,JJ29,KD29,KV29,LP29,MJ29,ND29,NX29,OR29,PL29,QF29,QZ29,RT29,SN29,TH29,UB29,UV29,VP29,WJ29,AAF29)</f>
        <v>111</v>
      </c>
      <c r="ABT29">
        <f>ACE29</f>
        <v>13</v>
      </c>
      <c r="ABU29">
        <f>ABS29+ABT29</f>
        <v>124</v>
      </c>
      <c r="ABV29">
        <f>ABW29-ABU29</f>
        <v>0</v>
      </c>
      <c r="ABW29">
        <v>124</v>
      </c>
      <c r="ABX29">
        <v>10</v>
      </c>
      <c r="ABY29" s="119">
        <f>16+4/6</f>
        <v>16.666666666666668</v>
      </c>
      <c r="ABZ29" s="119">
        <f>ABW29/ABY29</f>
        <v>7.4399999999999995</v>
      </c>
      <c r="ACA29">
        <v>6</v>
      </c>
      <c r="ACB29">
        <v>0</v>
      </c>
      <c r="ACC29">
        <v>6</v>
      </c>
      <c r="ACD29">
        <v>1</v>
      </c>
      <c r="ACE29">
        <f>SUM(ACA29:ACD29)</f>
        <v>13</v>
      </c>
      <c r="ACG29">
        <v>162</v>
      </c>
      <c r="ACH29">
        <v>6</v>
      </c>
      <c r="ACI29">
        <v>19</v>
      </c>
      <c r="ACJ29" s="119">
        <f>ACG29/ACI29</f>
        <v>8.526315789473685</v>
      </c>
      <c r="ACK29">
        <v>7</v>
      </c>
      <c r="ACL29">
        <v>6</v>
      </c>
      <c r="ACM29">
        <v>1</v>
      </c>
      <c r="ACN29">
        <v>3</v>
      </c>
      <c r="ACO29">
        <f>SUM(ACK29:ACN29)</f>
        <v>17</v>
      </c>
      <c r="ACQ29" s="130" t="str">
        <f>E29</f>
        <v>Grace Sports (TNVisions)</v>
      </c>
      <c r="ACR29">
        <v>38</v>
      </c>
      <c r="ACS29">
        <v>0</v>
      </c>
    </row>
    <row r="30" spans="1:773" ht="12.75" hidden="1" x14ac:dyDescent="0.2">
      <c r="A30" s="49">
        <v>15</v>
      </c>
      <c r="B30" s="116">
        <v>44493</v>
      </c>
      <c r="C30" s="116" t="str">
        <f t="shared" si="0"/>
        <v>Sunday</v>
      </c>
      <c r="D30" s="49" t="s">
        <v>240</v>
      </c>
      <c r="E30" s="11" t="s">
        <v>271</v>
      </c>
      <c r="F30" s="24" t="s">
        <v>155</v>
      </c>
      <c r="G30" s="24" t="s">
        <v>261</v>
      </c>
      <c r="H30" s="136" t="s">
        <v>243</v>
      </c>
      <c r="I30" s="24" t="s">
        <v>243</v>
      </c>
      <c r="J30" s="51">
        <v>9</v>
      </c>
      <c r="K30" s="51">
        <v>8</v>
      </c>
      <c r="L30" s="51" t="s">
        <v>244</v>
      </c>
      <c r="M30" s="51">
        <v>2</v>
      </c>
      <c r="N30" s="51">
        <v>0</v>
      </c>
      <c r="O30" s="121">
        <f>IFERROR((J30/K30)*100,0)</f>
        <v>112.5</v>
      </c>
      <c r="P30" s="51">
        <v>19</v>
      </c>
      <c r="Q30" s="51" t="s">
        <v>244</v>
      </c>
      <c r="R30" s="51"/>
      <c r="S30" s="123"/>
      <c r="T30" s="124"/>
      <c r="U30" s="51"/>
      <c r="V30" s="122"/>
      <c r="W30" s="122"/>
      <c r="X30" s="122"/>
      <c r="Y30" s="122"/>
      <c r="Z30" s="122"/>
      <c r="AA30" s="122">
        <f>IFERROR(T30/R30,0)</f>
        <v>0</v>
      </c>
      <c r="AB30" s="136" t="s">
        <v>243</v>
      </c>
      <c r="AC30" s="51" t="s">
        <v>244</v>
      </c>
      <c r="AD30" s="51"/>
      <c r="AE30" s="51"/>
      <c r="AF30" s="51"/>
      <c r="AG30" s="51"/>
      <c r="AH30" s="51"/>
      <c r="AI30" s="121">
        <f t="shared" si="2"/>
        <v>0</v>
      </c>
      <c r="AJ30" s="51"/>
      <c r="AK30" s="51" t="s">
        <v>243</v>
      </c>
      <c r="AL30" s="51">
        <v>2</v>
      </c>
      <c r="AM30" s="123">
        <v>0</v>
      </c>
      <c r="AN30" s="51">
        <v>15</v>
      </c>
      <c r="AO30" s="51">
        <v>1</v>
      </c>
      <c r="AP30" s="122">
        <v>4</v>
      </c>
      <c r="AQ30" s="122">
        <v>2</v>
      </c>
      <c r="AR30" s="122">
        <v>0</v>
      </c>
      <c r="AS30" s="122">
        <v>0</v>
      </c>
      <c r="AT30" s="122">
        <v>0</v>
      </c>
      <c r="AU30" s="121">
        <f>IFERROR(AN30/AL30,0)</f>
        <v>7.5</v>
      </c>
      <c r="AV30" s="136" t="s">
        <v>244</v>
      </c>
      <c r="AW30" s="51"/>
      <c r="AX30" s="51"/>
      <c r="AY30" s="51"/>
      <c r="AZ30" s="51"/>
      <c r="BA30" s="51"/>
      <c r="BB30" s="51"/>
      <c r="BC30" s="121">
        <f>(IFERROR((AX30/AY30)*100,0))</f>
        <v>0</v>
      </c>
      <c r="BD30" s="51"/>
      <c r="BE30" s="51"/>
      <c r="BF30" s="51"/>
      <c r="BG30" s="123"/>
      <c r="BH30" s="51"/>
      <c r="BI30" s="51"/>
      <c r="BJ30" s="122"/>
      <c r="BK30" s="122"/>
      <c r="BL30" s="122"/>
      <c r="BM30" s="122"/>
      <c r="BN30" s="122"/>
      <c r="BO30" s="122"/>
      <c r="BP30" s="136" t="s">
        <v>244</v>
      </c>
      <c r="BQ30" s="51"/>
      <c r="BR30" s="51"/>
      <c r="BS30" s="51"/>
      <c r="BT30" s="51"/>
      <c r="BU30" s="51"/>
      <c r="BV30" s="51"/>
      <c r="BW30" s="121"/>
      <c r="BX30" s="51"/>
      <c r="BY30" s="51"/>
      <c r="BZ30" s="51"/>
      <c r="CA30" s="123"/>
      <c r="CB30" s="51"/>
      <c r="CC30" s="51"/>
      <c r="CD30" s="122"/>
      <c r="CE30" s="122"/>
      <c r="CF30" s="122"/>
      <c r="CG30" s="122"/>
      <c r="CH30" s="122"/>
      <c r="CI30" s="122"/>
      <c r="CJ30" s="136" t="s">
        <v>243</v>
      </c>
      <c r="CK30" s="51" t="s">
        <v>243</v>
      </c>
      <c r="CL30" s="51">
        <v>13</v>
      </c>
      <c r="CM30" s="51">
        <v>16</v>
      </c>
      <c r="CN30" s="51" t="s">
        <v>243</v>
      </c>
      <c r="CO30" s="51">
        <v>1</v>
      </c>
      <c r="CP30" s="51">
        <v>0</v>
      </c>
      <c r="CQ30" s="121">
        <f>IFERROR((CL30/CM30)*100,0)</f>
        <v>81.25</v>
      </c>
      <c r="CR30" s="51">
        <v>21</v>
      </c>
      <c r="CS30" s="51" t="s">
        <v>244</v>
      </c>
      <c r="CT30" s="51"/>
      <c r="CU30" s="123"/>
      <c r="CV30" s="51"/>
      <c r="CW30" s="51"/>
      <c r="CX30" s="122"/>
      <c r="CY30" s="122"/>
      <c r="CZ30" s="122"/>
      <c r="DA30" s="122"/>
      <c r="DB30" s="122"/>
      <c r="DC30" s="122"/>
      <c r="DD30" s="136" t="s">
        <v>243</v>
      </c>
      <c r="DE30" s="51" t="s">
        <v>243</v>
      </c>
      <c r="DF30" s="51">
        <v>0</v>
      </c>
      <c r="DG30" s="51">
        <v>2</v>
      </c>
      <c r="DH30" s="51" t="s">
        <v>244</v>
      </c>
      <c r="DI30" s="51">
        <v>0</v>
      </c>
      <c r="DJ30" s="51">
        <v>0</v>
      </c>
      <c r="DK30" s="121">
        <f>IFERROR((DF30/DG30)*100,0)</f>
        <v>0</v>
      </c>
      <c r="DL30" s="51">
        <v>2</v>
      </c>
      <c r="DM30" s="51"/>
      <c r="DN30" s="51"/>
      <c r="DO30" s="123"/>
      <c r="DP30" s="51"/>
      <c r="DQ30" s="51"/>
      <c r="DR30" s="122"/>
      <c r="DS30" s="122"/>
      <c r="DT30" s="122"/>
      <c r="DU30" s="122"/>
      <c r="DV30" s="122"/>
      <c r="DW30" s="122"/>
      <c r="DX30" s="136" t="s">
        <v>244</v>
      </c>
      <c r="DY30" s="51"/>
      <c r="DZ30" s="51"/>
      <c r="EA30" s="51"/>
      <c r="EB30" s="51"/>
      <c r="EC30" s="51"/>
      <c r="ED30" s="51"/>
      <c r="EE30" s="121">
        <f>IFERROR((DZ30/EA30)*100,0)</f>
        <v>0</v>
      </c>
      <c r="EF30" s="51"/>
      <c r="EG30" s="51"/>
      <c r="EH30" s="51"/>
      <c r="EI30" s="123"/>
      <c r="EJ30" s="51"/>
      <c r="EK30" s="51"/>
      <c r="EL30" s="122"/>
      <c r="EM30" s="122"/>
      <c r="EN30" s="122"/>
      <c r="EO30" s="122"/>
      <c r="EP30" s="122"/>
      <c r="EQ30" s="122">
        <f>IFERROR(EJ30/EH30,0)</f>
        <v>0</v>
      </c>
      <c r="ER30" s="136" t="s">
        <v>244</v>
      </c>
      <c r="ES30" s="51"/>
      <c r="ET30" s="51"/>
      <c r="EU30" s="51"/>
      <c r="EV30" s="51"/>
      <c r="EW30" s="51"/>
      <c r="EX30" s="51"/>
      <c r="EY30" s="121">
        <f>IFERROR((ET30/EU30)*100,0)</f>
        <v>0</v>
      </c>
      <c r="EZ30" s="51"/>
      <c r="FA30" s="51"/>
      <c r="FB30" s="51"/>
      <c r="FC30" s="123"/>
      <c r="FD30" s="51"/>
      <c r="FE30" s="51"/>
      <c r="FF30" s="122"/>
      <c r="FG30" s="122"/>
      <c r="FH30" s="122"/>
      <c r="FI30" s="122"/>
      <c r="FJ30" s="122"/>
      <c r="FK30" s="122">
        <f>IFERROR(FD30/FB30,0)</f>
        <v>0</v>
      </c>
      <c r="FL30" s="136" t="s">
        <v>244</v>
      </c>
      <c r="FM30" s="51"/>
      <c r="FN30" s="51"/>
      <c r="FO30" s="51"/>
      <c r="FP30" s="51"/>
      <c r="FQ30" s="51"/>
      <c r="FR30" s="51"/>
      <c r="FS30" s="121" t="e">
        <f>(FN30/FO30)*100</f>
        <v>#DIV/0!</v>
      </c>
      <c r="FT30" s="51"/>
      <c r="FU30" s="51"/>
      <c r="FV30" s="51"/>
      <c r="FW30" s="123"/>
      <c r="FX30" s="51"/>
      <c r="FY30" s="51"/>
      <c r="FZ30" s="122"/>
      <c r="GA30" s="122"/>
      <c r="GB30" s="122"/>
      <c r="GC30" s="122"/>
      <c r="GD30" s="122"/>
      <c r="GE30" s="122"/>
      <c r="GF30" s="136" t="s">
        <v>244</v>
      </c>
      <c r="GG30" s="51"/>
      <c r="GH30" s="51"/>
      <c r="GI30" s="51"/>
      <c r="GJ30" s="51"/>
      <c r="GK30" s="51"/>
      <c r="GL30" s="51"/>
      <c r="GM30" s="121">
        <f>IFERROR((GH30/GI30)*100,0)</f>
        <v>0</v>
      </c>
      <c r="GN30" s="51"/>
      <c r="GO30" s="51"/>
      <c r="GP30" s="51"/>
      <c r="GQ30" s="123"/>
      <c r="GR30" s="51"/>
      <c r="GS30" s="51"/>
      <c r="GT30" s="122"/>
      <c r="GU30" s="122"/>
      <c r="GV30" s="122"/>
      <c r="GW30" s="122"/>
      <c r="GX30" s="122"/>
      <c r="GY30" s="122">
        <f>IFERROR(GR30/GP30,0)</f>
        <v>0</v>
      </c>
      <c r="GZ30" s="136" t="s">
        <v>243</v>
      </c>
      <c r="HA30" s="24"/>
      <c r="HB30" s="51"/>
      <c r="HC30" s="51"/>
      <c r="HD30" s="51"/>
      <c r="HE30" s="51"/>
      <c r="HF30" s="51"/>
      <c r="HG30" s="121">
        <f>IFERROR((HB30/HC30)*100,0)</f>
        <v>0</v>
      </c>
      <c r="HH30" s="51"/>
      <c r="HI30" s="51" t="s">
        <v>243</v>
      </c>
      <c r="HJ30" s="51">
        <v>2</v>
      </c>
      <c r="HK30" s="123">
        <v>0</v>
      </c>
      <c r="HL30" s="51">
        <v>16</v>
      </c>
      <c r="HM30" s="51">
        <v>0</v>
      </c>
      <c r="HN30" s="122">
        <v>6</v>
      </c>
      <c r="HO30" s="122">
        <v>1</v>
      </c>
      <c r="HP30" s="122">
        <v>0</v>
      </c>
      <c r="HQ30" s="122">
        <v>2</v>
      </c>
      <c r="HR30" s="122">
        <v>0</v>
      </c>
      <c r="HS30" s="121">
        <f>IFERROR(HL30/HJ30,0)</f>
        <v>8</v>
      </c>
      <c r="HT30" s="136" t="s">
        <v>244</v>
      </c>
      <c r="HU30" s="51"/>
      <c r="HV30" s="51"/>
      <c r="HW30" s="51"/>
      <c r="HX30" s="51"/>
      <c r="HY30" s="51"/>
      <c r="HZ30" s="51"/>
      <c r="IA30" s="121"/>
      <c r="IB30" s="51"/>
      <c r="IC30" s="51"/>
      <c r="ID30" s="51"/>
      <c r="IE30" s="123"/>
      <c r="IF30" s="51"/>
      <c r="IG30" s="51"/>
      <c r="IH30" s="122"/>
      <c r="II30" s="122"/>
      <c r="IJ30" s="122"/>
      <c r="IK30" s="122"/>
      <c r="IL30" s="122"/>
      <c r="IM30" s="122"/>
      <c r="IN30" s="136" t="s">
        <v>243</v>
      </c>
      <c r="IO30" s="51" t="s">
        <v>244</v>
      </c>
      <c r="IP30" s="51"/>
      <c r="IQ30" s="51"/>
      <c r="IR30" s="51"/>
      <c r="IS30" s="51"/>
      <c r="IT30" s="51"/>
      <c r="IU30" s="121">
        <f>IFERROR((IP30/IQ30)*100,0)</f>
        <v>0</v>
      </c>
      <c r="IV30" s="51"/>
      <c r="IW30" s="51" t="s">
        <v>243</v>
      </c>
      <c r="IX30" s="122">
        <v>4</v>
      </c>
      <c r="IY30" s="123">
        <v>0</v>
      </c>
      <c r="IZ30" s="122">
        <v>15</v>
      </c>
      <c r="JA30" s="122">
        <v>1</v>
      </c>
      <c r="JB30" s="122">
        <v>16</v>
      </c>
      <c r="JC30" s="122">
        <v>1</v>
      </c>
      <c r="JD30" s="122">
        <v>0</v>
      </c>
      <c r="JE30" s="122" t="s">
        <v>55</v>
      </c>
      <c r="JF30" s="122" t="s">
        <v>55</v>
      </c>
      <c r="JG30" s="121">
        <f>IFERROR(IZ30/IX30,0)</f>
        <v>3.75</v>
      </c>
      <c r="JH30" s="136" t="s">
        <v>243</v>
      </c>
      <c r="JI30" s="24" t="s">
        <v>244</v>
      </c>
      <c r="JJ30" s="51"/>
      <c r="JK30" s="51"/>
      <c r="JL30" s="51"/>
      <c r="JM30" s="51"/>
      <c r="JN30" s="51"/>
      <c r="JO30" s="121"/>
      <c r="JP30" s="51"/>
      <c r="JQ30" s="51" t="s">
        <v>243</v>
      </c>
      <c r="JR30" s="51">
        <v>3</v>
      </c>
      <c r="JS30" s="123">
        <v>0</v>
      </c>
      <c r="JT30" s="122">
        <v>27</v>
      </c>
      <c r="JU30" s="122">
        <v>2</v>
      </c>
      <c r="JV30" s="122">
        <v>8</v>
      </c>
      <c r="JW30" s="122">
        <v>3</v>
      </c>
      <c r="JX30" s="122">
        <v>1</v>
      </c>
      <c r="JY30" s="122">
        <v>0</v>
      </c>
      <c r="JZ30" s="122">
        <v>0</v>
      </c>
      <c r="KA30" s="121">
        <f>IFERROR(JT30/JR30,0)</f>
        <v>9</v>
      </c>
      <c r="KB30" s="136" t="s">
        <v>244</v>
      </c>
      <c r="KC30" s="51"/>
      <c r="KD30" s="51"/>
      <c r="KE30" s="51"/>
      <c r="KF30" s="51"/>
      <c r="KG30" s="51"/>
      <c r="KH30" s="51"/>
      <c r="KI30" s="51"/>
      <c r="KJ30" s="51"/>
      <c r="KK30" s="123"/>
      <c r="KL30" s="51"/>
      <c r="KM30" s="51"/>
      <c r="KN30" s="122"/>
      <c r="KO30" s="122"/>
      <c r="KP30" s="122"/>
      <c r="KQ30" s="122"/>
      <c r="KR30" s="122"/>
      <c r="KS30" s="122">
        <f>IFERROR(KL30/KJ30,0)</f>
        <v>0</v>
      </c>
      <c r="KT30" s="136" t="s">
        <v>243</v>
      </c>
      <c r="KU30" s="51" t="s">
        <v>244</v>
      </c>
      <c r="KV30" s="51"/>
      <c r="KW30" s="51"/>
      <c r="KX30" s="51"/>
      <c r="KY30" s="51"/>
      <c r="KZ30" s="51"/>
      <c r="LA30" s="121">
        <f>IFERROR((KV30/KW30)*100,0)</f>
        <v>0</v>
      </c>
      <c r="LB30" s="51"/>
      <c r="LC30" s="51" t="s">
        <v>243</v>
      </c>
      <c r="LD30" s="51">
        <v>4</v>
      </c>
      <c r="LE30" s="51">
        <v>0</v>
      </c>
      <c r="LF30" s="51">
        <v>25</v>
      </c>
      <c r="LG30" s="51">
        <v>3</v>
      </c>
      <c r="LH30" s="122">
        <v>9</v>
      </c>
      <c r="LI30" s="122">
        <v>2</v>
      </c>
      <c r="LJ30" s="122">
        <v>0</v>
      </c>
      <c r="LK30" s="122">
        <v>0</v>
      </c>
      <c r="LL30" s="122">
        <v>0</v>
      </c>
      <c r="LM30" s="121">
        <f>IFERROR(LF30/LD30,0)</f>
        <v>6.25</v>
      </c>
      <c r="LN30" s="136" t="s">
        <v>243</v>
      </c>
      <c r="LO30" s="51" t="s">
        <v>243</v>
      </c>
      <c r="LP30">
        <v>0</v>
      </c>
      <c r="LQ30">
        <v>1</v>
      </c>
      <c r="LR30" s="71" t="s">
        <v>244</v>
      </c>
      <c r="LS30">
        <v>0</v>
      </c>
      <c r="LT30">
        <v>0</v>
      </c>
      <c r="LU30" s="121">
        <f t="shared" si="20"/>
        <v>0</v>
      </c>
      <c r="LV30" s="51">
        <v>1</v>
      </c>
      <c r="LW30" s="51" t="s">
        <v>243</v>
      </c>
      <c r="LX30" s="51">
        <v>4</v>
      </c>
      <c r="LY30" s="51">
        <v>0</v>
      </c>
      <c r="LZ30" s="46">
        <v>34</v>
      </c>
      <c r="MA30" s="51">
        <v>1</v>
      </c>
      <c r="MB30" s="122">
        <v>8</v>
      </c>
      <c r="MC30" s="122">
        <v>5</v>
      </c>
      <c r="MD30" s="122">
        <v>0</v>
      </c>
      <c r="ME30" s="122">
        <v>1</v>
      </c>
      <c r="MF30" s="122">
        <v>0</v>
      </c>
      <c r="MG30" s="121">
        <f>IFERROR(LZ30/LX30,0)</f>
        <v>8.5</v>
      </c>
      <c r="MH30" s="136" t="s">
        <v>243</v>
      </c>
      <c r="MI30" s="24" t="s">
        <v>243</v>
      </c>
      <c r="MJ30" s="51">
        <v>39</v>
      </c>
      <c r="MK30" s="51">
        <v>36</v>
      </c>
      <c r="ML30" s="51" t="s">
        <v>243</v>
      </c>
      <c r="MM30" s="51">
        <v>5</v>
      </c>
      <c r="MN30" s="51">
        <v>0</v>
      </c>
      <c r="MO30" s="121">
        <f t="shared" si="22"/>
        <v>108.33333333333333</v>
      </c>
      <c r="MP30" s="51">
        <v>40</v>
      </c>
      <c r="MR30" s="51"/>
      <c r="MS30" s="51"/>
      <c r="MT30" s="46"/>
      <c r="MV30" s="122"/>
      <c r="MW30" s="122"/>
      <c r="MX30" s="122"/>
      <c r="MY30" s="122"/>
      <c r="MZ30" s="122"/>
      <c r="NA30" s="122">
        <f>IFERROR(MT30/MR30,0)</f>
        <v>0</v>
      </c>
      <c r="NB30" s="136" t="s">
        <v>244</v>
      </c>
      <c r="NC30" s="24"/>
      <c r="ND30" s="51"/>
      <c r="NE30" s="51"/>
      <c r="NF30" s="51"/>
      <c r="NG30" s="51"/>
      <c r="NH30" s="51"/>
      <c r="NI30" s="121"/>
      <c r="NJ30" s="51"/>
      <c r="NL30" s="51"/>
      <c r="NM30" s="51"/>
      <c r="NN30" s="46"/>
      <c r="NP30" s="122"/>
      <c r="NQ30" s="122"/>
      <c r="NR30" s="122"/>
      <c r="NS30" s="122"/>
      <c r="NT30" s="122"/>
      <c r="NU30" s="122"/>
      <c r="NV30" s="136" t="s">
        <v>243</v>
      </c>
      <c r="NW30" s="24" t="s">
        <v>244</v>
      </c>
      <c r="NX30" s="51">
        <v>0</v>
      </c>
      <c r="NY30" s="51">
        <v>3</v>
      </c>
      <c r="NZ30" s="51" t="s">
        <v>244</v>
      </c>
      <c r="OA30" s="51">
        <v>0</v>
      </c>
      <c r="OB30" s="51">
        <v>0</v>
      </c>
      <c r="OC30" s="121">
        <f>IFERROR((NX30/NY30)*100,0)</f>
        <v>0</v>
      </c>
      <c r="OD30" s="51">
        <v>1</v>
      </c>
      <c r="OE30" t="s">
        <v>244</v>
      </c>
      <c r="OF30" s="51"/>
      <c r="OG30" s="51"/>
      <c r="OH30" s="46"/>
      <c r="OI30" s="51"/>
      <c r="OJ30" s="122"/>
      <c r="OK30" s="122"/>
      <c r="OL30" s="122"/>
      <c r="OM30" s="122"/>
      <c r="ON30" s="122"/>
      <c r="OO30" s="122"/>
      <c r="OP30" s="136" t="s">
        <v>243</v>
      </c>
      <c r="OQ30" s="24" t="s">
        <v>243</v>
      </c>
      <c r="OR30" s="51">
        <v>58</v>
      </c>
      <c r="OS30" s="51">
        <v>30</v>
      </c>
      <c r="OT30" s="51" t="s">
        <v>244</v>
      </c>
      <c r="OU30" s="51">
        <v>11</v>
      </c>
      <c r="OV30" s="51">
        <v>0</v>
      </c>
      <c r="OW30" s="121">
        <f>IFERROR((OR30/OS30)*100,0)</f>
        <v>193.33333333333334</v>
      </c>
      <c r="OX30" s="51">
        <v>36</v>
      </c>
      <c r="OZ30" s="51"/>
      <c r="PA30" s="51"/>
      <c r="PB30" s="46"/>
      <c r="PC30" s="51"/>
      <c r="PD30" s="122"/>
      <c r="PE30" s="122"/>
      <c r="PF30" s="122"/>
      <c r="PG30" s="122"/>
      <c r="PH30" s="122"/>
      <c r="PI30" s="121"/>
      <c r="PJ30" s="136" t="s">
        <v>243</v>
      </c>
      <c r="PK30" s="24" t="s">
        <v>243</v>
      </c>
      <c r="PL30" s="51">
        <v>0</v>
      </c>
      <c r="PM30" s="51">
        <v>1</v>
      </c>
      <c r="PN30" s="51" t="s">
        <v>243</v>
      </c>
      <c r="PO30" s="51">
        <v>0</v>
      </c>
      <c r="PP30" s="51">
        <v>0</v>
      </c>
      <c r="PQ30" s="121">
        <f>IFERROR((PL30/PM30)*100,0)</f>
        <v>0</v>
      </c>
      <c r="PR30" s="51">
        <v>1</v>
      </c>
      <c r="PT30" s="51"/>
      <c r="PU30" s="51"/>
      <c r="PV30" s="46"/>
      <c r="PW30" s="51"/>
      <c r="PX30" s="122"/>
      <c r="PY30" s="122"/>
      <c r="PZ30" s="122"/>
      <c r="QA30" s="122"/>
      <c r="QB30" s="122"/>
      <c r="QC30" s="121"/>
      <c r="QD30" s="136" t="s">
        <v>244</v>
      </c>
      <c r="QE30" s="24"/>
      <c r="QF30" s="51"/>
      <c r="QG30" s="51"/>
      <c r="QH30" s="51"/>
      <c r="QI30" s="51"/>
      <c r="QJ30" s="51"/>
      <c r="QK30" s="121">
        <f>IFERROR((QF30/QG30)*100,0)</f>
        <v>0</v>
      </c>
      <c r="QL30" s="51"/>
      <c r="QN30" s="51"/>
      <c r="QO30" s="51"/>
      <c r="QP30" s="46"/>
      <c r="QQ30" s="51"/>
      <c r="QR30" s="122"/>
      <c r="QS30" s="122"/>
      <c r="QT30" s="122"/>
      <c r="QU30" s="122"/>
      <c r="QV30" s="122"/>
      <c r="QW30" s="121">
        <f>IFERROR(QP30/QN30,0)</f>
        <v>0</v>
      </c>
      <c r="QX30" s="136" t="s">
        <v>244</v>
      </c>
      <c r="QY30" s="24"/>
      <c r="QZ30" s="51"/>
      <c r="RA30" s="51"/>
      <c r="RB30" s="51"/>
      <c r="RC30" s="51"/>
      <c r="RD30" s="51"/>
      <c r="RE30" s="121">
        <f>IFERROR((QZ30/RA30)*100,0)</f>
        <v>0</v>
      </c>
      <c r="RF30" s="51"/>
      <c r="RH30" s="51"/>
      <c r="RI30" s="51"/>
      <c r="RJ30" s="46"/>
      <c r="RK30" s="51"/>
      <c r="RL30" s="122"/>
      <c r="RM30" s="122"/>
      <c r="RN30" s="122"/>
      <c r="RO30" s="122"/>
      <c r="RP30" s="122"/>
      <c r="RQ30" s="121">
        <f>IFERROR(RJ30/RH30,0)</f>
        <v>0</v>
      </c>
      <c r="RR30" s="136"/>
      <c r="RS30" s="24"/>
      <c r="RT30" s="51"/>
      <c r="RU30" s="51"/>
      <c r="RV30" s="51"/>
      <c r="RW30" s="51"/>
      <c r="RX30" s="51"/>
      <c r="RY30" s="121">
        <f>IFERROR((RT30/RU30)*100,0)</f>
        <v>0</v>
      </c>
      <c r="RZ30" s="51"/>
      <c r="SB30" s="51"/>
      <c r="SC30" s="51"/>
      <c r="SD30" s="46"/>
      <c r="SE30" s="51"/>
      <c r="SF30" s="122"/>
      <c r="SG30" s="122"/>
      <c r="SH30" s="122"/>
      <c r="SI30" s="122"/>
      <c r="SJ30" s="122"/>
      <c r="SK30" s="121">
        <f>IFERROR(SD30/SB30,0)</f>
        <v>0</v>
      </c>
      <c r="SL30" s="136"/>
      <c r="SM30" s="24"/>
      <c r="SN30" s="51"/>
      <c r="SO30" s="51"/>
      <c r="SP30" s="51"/>
      <c r="SQ30" s="51"/>
      <c r="SR30" s="51"/>
      <c r="SS30" s="121">
        <f>IFERROR((SN30/SO30)*100,0)</f>
        <v>0</v>
      </c>
      <c r="ST30" s="51"/>
      <c r="SV30" s="51"/>
      <c r="SW30" s="51"/>
      <c r="SX30" s="46"/>
      <c r="SY30" s="51"/>
      <c r="SZ30" s="122"/>
      <c r="TA30" s="122"/>
      <c r="TB30" s="122"/>
      <c r="TC30" s="122"/>
      <c r="TD30" s="122"/>
      <c r="TE30" s="121">
        <f>IFERROR(SX30/SV30,0)</f>
        <v>0</v>
      </c>
      <c r="TF30" s="136"/>
      <c r="TG30" s="24"/>
      <c r="TH30" s="51"/>
      <c r="TI30" s="51"/>
      <c r="TJ30" s="51"/>
      <c r="TK30" s="51"/>
      <c r="TL30" s="51"/>
      <c r="TM30" s="121">
        <f>IFERROR((TH30/TI30)*100,0)</f>
        <v>0</v>
      </c>
      <c r="TN30" s="51"/>
      <c r="TP30" s="51"/>
      <c r="TQ30" s="51"/>
      <c r="TR30" s="46"/>
      <c r="TS30" s="51"/>
      <c r="TT30" s="122"/>
      <c r="TU30" s="122"/>
      <c r="TV30" s="122"/>
      <c r="TW30" s="122"/>
      <c r="TX30" s="122"/>
      <c r="TY30" s="121">
        <f>IFERROR(TR30/TP30,0)</f>
        <v>0</v>
      </c>
      <c r="TZ30" s="136"/>
      <c r="UA30" s="24"/>
      <c r="UB30" s="51"/>
      <c r="UC30" s="51"/>
      <c r="UD30" s="51"/>
      <c r="UE30" s="51"/>
      <c r="UF30" s="51"/>
      <c r="UG30" s="121">
        <f>IFERROR((UB30/UC30)*100,0)</f>
        <v>0</v>
      </c>
      <c r="UH30" s="51"/>
      <c r="UJ30" s="51"/>
      <c r="UK30" s="51"/>
      <c r="UL30" s="46"/>
      <c r="UM30" s="51"/>
      <c r="UN30" s="122"/>
      <c r="UO30" s="122"/>
      <c r="UP30" s="122"/>
      <c r="UQ30" s="122"/>
      <c r="UR30" s="122"/>
      <c r="US30" s="121">
        <f>IFERROR(UL30/UJ30,0)</f>
        <v>0</v>
      </c>
      <c r="UT30" s="136"/>
      <c r="UU30" s="24"/>
      <c r="UV30" s="51"/>
      <c r="UW30" s="51"/>
      <c r="UX30" s="51"/>
      <c r="UY30" s="51"/>
      <c r="UZ30" s="51"/>
      <c r="VA30" s="121">
        <f>IFERROR((UV30/UW30)*100,0)</f>
        <v>0</v>
      </c>
      <c r="VB30" s="51"/>
      <c r="VD30" s="51"/>
      <c r="VE30" s="51"/>
      <c r="VF30" s="46"/>
      <c r="VG30" s="51"/>
      <c r="VH30" s="122"/>
      <c r="VI30" s="122"/>
      <c r="VJ30" s="122"/>
      <c r="VK30" s="122"/>
      <c r="VL30" s="122"/>
      <c r="VM30" s="121">
        <f>IFERROR(VF30/VD30,0)</f>
        <v>0</v>
      </c>
      <c r="VN30" s="136"/>
      <c r="VO30" s="24"/>
      <c r="VP30" s="51"/>
      <c r="VQ30" s="51"/>
      <c r="VR30" s="51"/>
      <c r="VS30" s="51"/>
      <c r="VT30" s="51"/>
      <c r="VU30" s="121">
        <f>IFERROR((VP30/VQ30)*100,0)</f>
        <v>0</v>
      </c>
      <c r="VV30" s="51"/>
      <c r="VX30" s="51"/>
      <c r="VY30" s="51"/>
      <c r="VZ30" s="46"/>
      <c r="WA30" s="51"/>
      <c r="WB30" s="122"/>
      <c r="WC30" s="122"/>
      <c r="WD30" s="122"/>
      <c r="WE30" s="122"/>
      <c r="WF30" s="122"/>
      <c r="WG30" s="121">
        <f>IFERROR(VZ30/VX30,0)</f>
        <v>0</v>
      </c>
      <c r="WH30" s="136"/>
      <c r="WI30" s="24"/>
      <c r="WJ30" s="51"/>
      <c r="WK30" s="51"/>
      <c r="WL30" s="51"/>
      <c r="WM30" s="51"/>
      <c r="WN30" s="51"/>
      <c r="WO30" s="121">
        <f>IFERROR((WJ30/WK30)*100,0)</f>
        <v>0</v>
      </c>
      <c r="WP30" s="51"/>
      <c r="WR30" s="51"/>
      <c r="WS30" s="51"/>
      <c r="WT30" s="46"/>
      <c r="WU30" s="51"/>
      <c r="WV30" s="122"/>
      <c r="WW30" s="122"/>
      <c r="WX30" s="122"/>
      <c r="WY30" s="122"/>
      <c r="WZ30" s="122"/>
      <c r="XA30" s="121">
        <f>IFERROR(WT30/WR30,0)</f>
        <v>0</v>
      </c>
      <c r="XB30" s="136"/>
      <c r="XC30" s="24"/>
      <c r="XD30" s="51"/>
      <c r="XE30" s="51"/>
      <c r="XF30" s="51"/>
      <c r="XG30" s="51"/>
      <c r="XH30" s="51"/>
      <c r="XI30" s="121">
        <f>IFERROR((XD30/XE30)*100,0)</f>
        <v>0</v>
      </c>
      <c r="XJ30" s="51"/>
      <c r="XL30" s="51"/>
      <c r="XM30" s="51"/>
      <c r="XN30" s="46"/>
      <c r="XO30" s="51"/>
      <c r="XP30" s="122"/>
      <c r="XQ30" s="122"/>
      <c r="XR30" s="122"/>
      <c r="XS30" s="122"/>
      <c r="XT30" s="122"/>
      <c r="XU30" s="121">
        <f>IFERROR(XN30/XL30,0)</f>
        <v>0</v>
      </c>
      <c r="XV30" s="136"/>
      <c r="XW30" s="24"/>
      <c r="XX30" s="51"/>
      <c r="XY30" s="51"/>
      <c r="XZ30" s="51"/>
      <c r="YA30" s="51"/>
      <c r="YB30" s="51"/>
      <c r="YC30" s="121">
        <f>IFERROR((XX30/XY30)*100,0)</f>
        <v>0</v>
      </c>
      <c r="YD30" s="51"/>
      <c r="YF30" s="51"/>
      <c r="YG30" s="51"/>
      <c r="YH30" s="46"/>
      <c r="YI30" s="51"/>
      <c r="YJ30" s="122"/>
      <c r="YK30" s="122"/>
      <c r="YL30" s="122"/>
      <c r="YM30" s="122"/>
      <c r="YN30" s="122"/>
      <c r="YO30" s="121">
        <f>IFERROR(YH30/YF30,0)</f>
        <v>0</v>
      </c>
      <c r="YP30" s="136"/>
      <c r="YQ30" s="24"/>
      <c r="YR30" s="51"/>
      <c r="YS30" s="51"/>
      <c r="YT30" s="51"/>
      <c r="YU30" s="51"/>
      <c r="YV30" s="51"/>
      <c r="YW30" s="121">
        <f>IFERROR((YR30/YS30)*100,0)</f>
        <v>0</v>
      </c>
      <c r="YX30" s="51"/>
      <c r="YZ30" s="51"/>
      <c r="ZA30" s="51"/>
      <c r="ZB30" s="46"/>
      <c r="ZC30" s="51"/>
      <c r="ZD30" s="122"/>
      <c r="ZE30" s="122"/>
      <c r="ZF30" s="122"/>
      <c r="ZG30" s="122"/>
      <c r="ZH30" s="122"/>
      <c r="ZI30" s="121">
        <f>IFERROR(ZB30/YZ30,0)</f>
        <v>0</v>
      </c>
      <c r="ZJ30" s="136"/>
      <c r="ZK30" s="24"/>
      <c r="ZL30" s="51"/>
      <c r="ZM30" s="51"/>
      <c r="ZN30" s="51"/>
      <c r="ZO30" s="51"/>
      <c r="ZP30" s="51"/>
      <c r="ZQ30" s="121">
        <f>IFERROR((ZL30/ZM30)*100,0)</f>
        <v>0</v>
      </c>
      <c r="ZR30" s="51"/>
      <c r="ZT30" s="51"/>
      <c r="ZU30" s="51"/>
      <c r="ZV30" s="46"/>
      <c r="ZW30" s="51"/>
      <c r="ZX30" s="122"/>
      <c r="ZY30" s="122"/>
      <c r="ZZ30" s="122"/>
      <c r="AAA30" s="122"/>
      <c r="AAB30" s="122"/>
      <c r="AAC30" s="121">
        <f>IFERROR(ZV30/ZT30,0)</f>
        <v>0</v>
      </c>
      <c r="AAD30" s="136"/>
      <c r="AAE30" s="24"/>
      <c r="AAF30" s="51"/>
      <c r="AAG30" s="51"/>
      <c r="AAH30" s="51"/>
      <c r="AAI30" s="51"/>
      <c r="AAJ30" s="51"/>
      <c r="AAK30" s="121">
        <f>IFERROR((AAF30/AAG30)*100,0)</f>
        <v>0</v>
      </c>
      <c r="AAL30" s="51"/>
      <c r="AAN30" s="51"/>
      <c r="AAO30" s="51"/>
      <c r="AAP30" s="46"/>
      <c r="AAQ30" s="51"/>
      <c r="AAR30" s="122"/>
      <c r="AAS30" s="122"/>
      <c r="AAT30" s="122"/>
      <c r="AAU30" s="122"/>
      <c r="AAV30" s="122"/>
      <c r="AAW30" s="121">
        <f>IFERROR(AAP30/AAN30,0)</f>
        <v>0</v>
      </c>
      <c r="AAX30" s="136"/>
      <c r="AAY30" s="24"/>
      <c r="AAZ30" s="51"/>
      <c r="ABA30" s="51"/>
      <c r="ABB30" s="51"/>
      <c r="ABC30" s="51"/>
      <c r="ABD30" s="51"/>
      <c r="ABE30" s="121">
        <f>IFERROR((AAZ30/ABA30)*100,0)</f>
        <v>0</v>
      </c>
      <c r="ABF30" s="51"/>
      <c r="ABH30" s="51"/>
      <c r="ABI30" s="51"/>
      <c r="ABJ30" s="46"/>
      <c r="ABK30" s="51"/>
      <c r="ABL30" s="122"/>
      <c r="ABM30" s="122"/>
      <c r="ABN30" s="122"/>
      <c r="ABO30" s="122"/>
      <c r="ABP30" s="122"/>
      <c r="ABQ30" s="121">
        <f>IFERROR(ABJ30/ABH30,0)</f>
        <v>0</v>
      </c>
      <c r="ABS30">
        <f>SUM(J30,AD30,AX30,BR30,CL30,DF30,DZ30,ET30,FN30,GH30,HB30,HV30,IP30,JJ30,KD30,KV30,LP30,MJ30,ND30,NX30,OR30,PL30,QF30,QZ30,RT30,SN30,TH30,UB30,UV30,VP30,WJ30,AAF30)</f>
        <v>119</v>
      </c>
      <c r="ABT30">
        <f>ACE30</f>
        <v>15</v>
      </c>
      <c r="ABU30">
        <f>ABS30+ABT30</f>
        <v>134</v>
      </c>
      <c r="ABV30">
        <f>ABW30-ABU30</f>
        <v>0</v>
      </c>
      <c r="ABW30">
        <v>134</v>
      </c>
      <c r="ABX30">
        <v>5</v>
      </c>
      <c r="ABY30" s="119">
        <f>16+1/6</f>
        <v>16.166666666666668</v>
      </c>
      <c r="ABZ30" s="119">
        <f>ABW30/ABY30</f>
        <v>8.288659793814432</v>
      </c>
      <c r="ACA30">
        <v>14</v>
      </c>
      <c r="ACB30">
        <v>0</v>
      </c>
      <c r="ACC30">
        <v>0</v>
      </c>
      <c r="ACD30">
        <v>1</v>
      </c>
      <c r="ACE30">
        <f>SUM(ACA30:ACD30)</f>
        <v>15</v>
      </c>
      <c r="ACG30">
        <v>133</v>
      </c>
      <c r="ACH30">
        <v>8</v>
      </c>
      <c r="ACI30">
        <v>19</v>
      </c>
      <c r="ACJ30" s="119">
        <f>ACG30/ACI30</f>
        <v>7</v>
      </c>
      <c r="ACK30">
        <v>6</v>
      </c>
      <c r="ACL30">
        <v>0</v>
      </c>
      <c r="ACM30">
        <v>0</v>
      </c>
      <c r="ACN30">
        <v>1</v>
      </c>
      <c r="ACO30">
        <f>SUM(ACK30:ACN30)</f>
        <v>7</v>
      </c>
      <c r="ACQ30" s="130" t="s">
        <v>240</v>
      </c>
      <c r="ACR30">
        <v>0</v>
      </c>
      <c r="ACS30">
        <v>5</v>
      </c>
    </row>
    <row r="31" spans="1:773" ht="12.75" x14ac:dyDescent="0.2">
      <c r="A31" s="49">
        <v>16</v>
      </c>
      <c r="B31" s="116">
        <v>44500</v>
      </c>
      <c r="C31" s="116" t="str">
        <f t="shared" si="0"/>
        <v>Sunday</v>
      </c>
      <c r="D31" s="49" t="s">
        <v>240</v>
      </c>
      <c r="E31" s="11" t="s">
        <v>272</v>
      </c>
      <c r="F31" s="24" t="s">
        <v>151</v>
      </c>
      <c r="G31" s="24" t="s">
        <v>261</v>
      </c>
      <c r="H31" s="136" t="s">
        <v>243</v>
      </c>
      <c r="I31" s="24" t="s">
        <v>243</v>
      </c>
      <c r="J31" s="51">
        <v>9</v>
      </c>
      <c r="K31" s="51">
        <v>5</v>
      </c>
      <c r="L31" s="51" t="s">
        <v>244</v>
      </c>
      <c r="M31" s="51">
        <v>0</v>
      </c>
      <c r="N31" s="51">
        <v>1</v>
      </c>
      <c r="O31" s="121">
        <f>IFERROR((J31/K31)*100,0)</f>
        <v>180</v>
      </c>
      <c r="P31" s="51">
        <v>10</v>
      </c>
      <c r="Q31" s="51" t="s">
        <v>244</v>
      </c>
      <c r="R31" s="51"/>
      <c r="S31" s="123"/>
      <c r="T31" s="124"/>
      <c r="U31" s="51"/>
      <c r="V31" s="122"/>
      <c r="W31" s="122"/>
      <c r="X31" s="122"/>
      <c r="Y31" s="122"/>
      <c r="Z31" s="122"/>
      <c r="AA31" s="122">
        <f>IFERROR(T31/R31,0)</f>
        <v>0</v>
      </c>
      <c r="AB31" s="136" t="s">
        <v>243</v>
      </c>
      <c r="AC31" s="51" t="s">
        <v>243</v>
      </c>
      <c r="AD31" s="51">
        <v>2</v>
      </c>
      <c r="AE31" s="51">
        <v>8</v>
      </c>
      <c r="AF31" s="51" t="s">
        <v>244</v>
      </c>
      <c r="AG31" s="51">
        <v>0</v>
      </c>
      <c r="AH31" s="51">
        <v>0</v>
      </c>
      <c r="AI31" s="121">
        <f t="shared" si="2"/>
        <v>25</v>
      </c>
      <c r="AJ31" s="51">
        <v>8</v>
      </c>
      <c r="AK31" s="51" t="s">
        <v>243</v>
      </c>
      <c r="AL31" s="51">
        <v>2</v>
      </c>
      <c r="AM31" s="123"/>
      <c r="AN31" s="51">
        <v>20</v>
      </c>
      <c r="AO31" s="51">
        <v>0</v>
      </c>
      <c r="AP31" s="122">
        <v>5</v>
      </c>
      <c r="AQ31" s="122">
        <v>1</v>
      </c>
      <c r="AR31" s="122">
        <v>1</v>
      </c>
      <c r="AS31" s="122">
        <v>0</v>
      </c>
      <c r="AT31" s="122">
        <v>1</v>
      </c>
      <c r="AU31" s="121">
        <f>IFERROR(AN31/AL31,0)</f>
        <v>10</v>
      </c>
      <c r="AV31" s="136" t="s">
        <v>243</v>
      </c>
      <c r="AW31" s="51" t="s">
        <v>243</v>
      </c>
      <c r="AX31" s="51">
        <v>0</v>
      </c>
      <c r="AY31" s="51">
        <v>1</v>
      </c>
      <c r="AZ31" s="51" t="s">
        <v>266</v>
      </c>
      <c r="BA31" s="51">
        <v>0</v>
      </c>
      <c r="BB31" s="51">
        <v>0</v>
      </c>
      <c r="BC31" s="121">
        <f>(IFERROR((AX31/AY31)*100,0))</f>
        <v>0</v>
      </c>
      <c r="BD31" s="51">
        <v>1</v>
      </c>
      <c r="BE31" s="51" t="s">
        <v>244</v>
      </c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136" t="s">
        <v>244</v>
      </c>
      <c r="BQ31" s="51"/>
      <c r="BR31" s="51"/>
      <c r="BS31" s="51"/>
      <c r="BT31" s="51"/>
      <c r="BU31" s="51"/>
      <c r="BV31" s="51"/>
      <c r="BW31" s="121"/>
      <c r="BX31" s="51"/>
      <c r="BY31" s="51"/>
      <c r="BZ31" s="51"/>
      <c r="CA31" s="123"/>
      <c r="CB31" s="51"/>
      <c r="CC31" s="51"/>
      <c r="CD31" s="122"/>
      <c r="CE31" s="122"/>
      <c r="CF31" s="122"/>
      <c r="CG31" s="122"/>
      <c r="CH31" s="122"/>
      <c r="CI31" s="122"/>
      <c r="CJ31" s="136" t="s">
        <v>243</v>
      </c>
      <c r="CK31" s="51" t="s">
        <v>243</v>
      </c>
      <c r="CL31" s="51">
        <v>6</v>
      </c>
      <c r="CM31" s="51">
        <v>6</v>
      </c>
      <c r="CN31" s="51" t="s">
        <v>266</v>
      </c>
      <c r="CO31" s="51">
        <v>1</v>
      </c>
      <c r="CP31" s="51">
        <v>0</v>
      </c>
      <c r="CQ31" s="121">
        <f>IFERROR((CL31/CM31)*100,0)</f>
        <v>100</v>
      </c>
      <c r="CR31" s="51">
        <v>19</v>
      </c>
      <c r="CS31" s="51" t="s">
        <v>244</v>
      </c>
      <c r="CT31" s="51"/>
      <c r="CU31" s="123"/>
      <c r="CV31" s="51"/>
      <c r="CW31" s="51"/>
      <c r="CX31" s="122"/>
      <c r="CY31" s="122"/>
      <c r="CZ31" s="122"/>
      <c r="DA31" s="122"/>
      <c r="DB31" s="122"/>
      <c r="DC31" s="122"/>
      <c r="DD31" s="136" t="s">
        <v>243</v>
      </c>
      <c r="DE31" s="51" t="s">
        <v>243</v>
      </c>
      <c r="DF31" s="51">
        <v>5</v>
      </c>
      <c r="DG31" s="51">
        <v>6</v>
      </c>
      <c r="DH31" s="51" t="s">
        <v>244</v>
      </c>
      <c r="DI31" s="51">
        <v>1</v>
      </c>
      <c r="DJ31" s="51">
        <v>0</v>
      </c>
      <c r="DK31" s="121">
        <f>IFERROR((DF31/DG31)*100,0)</f>
        <v>83.333333333333343</v>
      </c>
      <c r="DL31" s="51">
        <v>5</v>
      </c>
      <c r="DM31" s="51" t="s">
        <v>244</v>
      </c>
      <c r="DN31" s="51"/>
      <c r="DO31" s="123"/>
      <c r="DP31" s="51"/>
      <c r="DQ31" s="51"/>
      <c r="DR31" s="122"/>
      <c r="DS31" s="122"/>
      <c r="DT31" s="122"/>
      <c r="DU31" s="122"/>
      <c r="DV31" s="122"/>
      <c r="DW31" s="122"/>
      <c r="DX31" s="136" t="s">
        <v>244</v>
      </c>
      <c r="DY31" s="51"/>
      <c r="DZ31" s="51"/>
      <c r="EA31" s="51"/>
      <c r="EB31" s="51"/>
      <c r="EC31" s="51"/>
      <c r="ED31" s="51"/>
      <c r="EE31" s="121">
        <f>IFERROR((DZ31/EA31)*100,0)</f>
        <v>0</v>
      </c>
      <c r="EF31" s="51"/>
      <c r="EG31" s="51"/>
      <c r="EH31" s="51"/>
      <c r="EI31" s="123"/>
      <c r="EJ31" s="51"/>
      <c r="EK31" s="51"/>
      <c r="EL31" s="122"/>
      <c r="EM31" s="122"/>
      <c r="EN31" s="122"/>
      <c r="EO31" s="122"/>
      <c r="EP31" s="122"/>
      <c r="EQ31" s="122">
        <f>IFERROR(EJ31/EH31,0)</f>
        <v>0</v>
      </c>
      <c r="ER31" s="136" t="s">
        <v>244</v>
      </c>
      <c r="ES31" s="51"/>
      <c r="ET31" s="51"/>
      <c r="EU31" s="51"/>
      <c r="EV31" s="51"/>
      <c r="EW31" s="51"/>
      <c r="EX31" s="51"/>
      <c r="EY31" s="121">
        <f>IFERROR((ET31/EU31)*100,0)</f>
        <v>0</v>
      </c>
      <c r="EZ31" s="51"/>
      <c r="FA31" s="51"/>
      <c r="FB31" s="51"/>
      <c r="FC31" s="123"/>
      <c r="FD31" s="51"/>
      <c r="FE31" s="51"/>
      <c r="FF31" s="122"/>
      <c r="FG31" s="122"/>
      <c r="FH31" s="122"/>
      <c r="FI31" s="122"/>
      <c r="FJ31" s="122"/>
      <c r="FK31" s="122">
        <f>IFERROR(FD31/FB31,0)</f>
        <v>0</v>
      </c>
      <c r="FL31" s="136" t="s">
        <v>243</v>
      </c>
      <c r="FM31" s="51" t="s">
        <v>243</v>
      </c>
      <c r="FN31" s="51">
        <v>16</v>
      </c>
      <c r="FO31" s="51">
        <v>8</v>
      </c>
      <c r="FP31" s="51" t="s">
        <v>243</v>
      </c>
      <c r="FQ31" s="51">
        <v>1</v>
      </c>
      <c r="FR31" s="51">
        <v>1</v>
      </c>
      <c r="FS31" s="121">
        <f>(FN31/FO31)*100</f>
        <v>200</v>
      </c>
      <c r="FT31" s="51">
        <v>12</v>
      </c>
      <c r="FU31" s="51" t="s">
        <v>244</v>
      </c>
      <c r="FV31" s="51"/>
      <c r="FW31" s="123"/>
      <c r="FX31" s="51"/>
      <c r="FY31" s="51"/>
      <c r="FZ31" s="122"/>
      <c r="GA31" s="122"/>
      <c r="GB31" s="122"/>
      <c r="GC31" s="122"/>
      <c r="GD31" s="122"/>
      <c r="GE31" s="122"/>
      <c r="GF31" s="136" t="s">
        <v>244</v>
      </c>
      <c r="GG31" s="51"/>
      <c r="GH31" s="51"/>
      <c r="GI31" s="51"/>
      <c r="GJ31" s="51"/>
      <c r="GK31" s="51"/>
      <c r="GL31" s="51"/>
      <c r="GM31" s="121">
        <f>IFERROR((GH31/GI31)*100,0)</f>
        <v>0</v>
      </c>
      <c r="GN31" s="51"/>
      <c r="GO31" s="51"/>
      <c r="GP31" s="51"/>
      <c r="GQ31" s="123"/>
      <c r="GR31" s="51"/>
      <c r="GS31" s="51"/>
      <c r="GT31" s="122"/>
      <c r="GU31" s="122"/>
      <c r="GV31" s="122"/>
      <c r="GW31" s="122"/>
      <c r="GX31" s="122"/>
      <c r="GY31" s="122">
        <f>IFERROR(GR31/GP31,0)</f>
        <v>0</v>
      </c>
      <c r="GZ31" s="136" t="s">
        <v>244</v>
      </c>
      <c r="HA31" s="24"/>
      <c r="HB31" s="51"/>
      <c r="HC31" s="51"/>
      <c r="HD31" s="51"/>
      <c r="HE31" s="51"/>
      <c r="HF31" s="51"/>
      <c r="HG31" s="121">
        <f>IFERROR((HB31/HC31)*100,0)</f>
        <v>0</v>
      </c>
      <c r="HH31" s="51"/>
      <c r="HI31" s="51"/>
      <c r="HJ31" s="51"/>
      <c r="HK31" s="123"/>
      <c r="HL31" s="51"/>
      <c r="HM31" s="51"/>
      <c r="HN31" s="122"/>
      <c r="HO31" s="122"/>
      <c r="HP31" s="122"/>
      <c r="HQ31" s="122"/>
      <c r="HR31" s="122"/>
      <c r="HS31" s="121">
        <f>IFERROR(HL31/HJ31,0)</f>
        <v>0</v>
      </c>
      <c r="HT31" s="136" t="s">
        <v>244</v>
      </c>
      <c r="HU31" s="51"/>
      <c r="HV31" s="51"/>
      <c r="HW31" s="51"/>
      <c r="HX31" s="51"/>
      <c r="HY31" s="51"/>
      <c r="HZ31" s="51"/>
      <c r="IA31" s="121"/>
      <c r="IB31" s="51"/>
      <c r="IC31" s="51"/>
      <c r="ID31" s="51"/>
      <c r="IE31" s="123"/>
      <c r="IF31" s="51"/>
      <c r="IG31" s="51"/>
      <c r="IH31" s="122"/>
      <c r="II31" s="122"/>
      <c r="IJ31" s="122"/>
      <c r="IK31" s="122"/>
      <c r="IL31" s="122"/>
      <c r="IM31" s="122"/>
      <c r="IN31" s="136" t="s">
        <v>243</v>
      </c>
      <c r="IO31" s="51" t="s">
        <v>243</v>
      </c>
      <c r="IP31" s="51">
        <v>24</v>
      </c>
      <c r="IQ31" s="51">
        <v>15</v>
      </c>
      <c r="IR31" s="51" t="s">
        <v>243</v>
      </c>
      <c r="IS31" s="51">
        <v>2</v>
      </c>
      <c r="IT31" s="51">
        <v>1</v>
      </c>
      <c r="IU31" s="121">
        <f>IFERROR((IP31/IQ31)*100,0)</f>
        <v>160</v>
      </c>
      <c r="IV31" s="51">
        <v>18</v>
      </c>
      <c r="IW31" s="51" t="s">
        <v>243</v>
      </c>
      <c r="IX31" s="122">
        <v>3</v>
      </c>
      <c r="IY31" s="123">
        <v>0</v>
      </c>
      <c r="IZ31" s="122">
        <v>27</v>
      </c>
      <c r="JA31" s="122">
        <v>1</v>
      </c>
      <c r="JB31" s="122">
        <v>7</v>
      </c>
      <c r="JC31" s="122">
        <v>3</v>
      </c>
      <c r="JD31" s="122">
        <v>1</v>
      </c>
      <c r="JE31" s="122">
        <v>0</v>
      </c>
      <c r="JF31" s="122">
        <v>1</v>
      </c>
      <c r="JG31" s="121">
        <f>IFERROR(IZ31/IX31,0)</f>
        <v>9</v>
      </c>
      <c r="JH31" s="136" t="s">
        <v>243</v>
      </c>
      <c r="JI31" s="24" t="s">
        <v>243</v>
      </c>
      <c r="JJ31" s="51">
        <v>5</v>
      </c>
      <c r="JK31" s="51">
        <v>7</v>
      </c>
      <c r="JL31" s="51" t="s">
        <v>266</v>
      </c>
      <c r="JM31" s="51">
        <v>0</v>
      </c>
      <c r="JN31" s="51">
        <v>0</v>
      </c>
      <c r="JO31" s="121">
        <f>(JJ31/JK31)*100</f>
        <v>71.428571428571431</v>
      </c>
      <c r="JP31" s="51">
        <v>7</v>
      </c>
      <c r="JQ31" s="51" t="s">
        <v>243</v>
      </c>
      <c r="JR31" s="51">
        <v>4</v>
      </c>
      <c r="JS31" s="123"/>
      <c r="JT31" s="122">
        <v>29</v>
      </c>
      <c r="JU31" s="122"/>
      <c r="JV31" s="122">
        <v>10</v>
      </c>
      <c r="JW31" s="122">
        <v>1</v>
      </c>
      <c r="JX31" s="122">
        <v>1</v>
      </c>
      <c r="JY31" s="122">
        <v>1</v>
      </c>
      <c r="JZ31" s="122">
        <v>0</v>
      </c>
      <c r="KA31" s="121">
        <f>IFERROR(JT31/JR31,0)</f>
        <v>7.25</v>
      </c>
      <c r="KB31" s="136" t="s">
        <v>244</v>
      </c>
      <c r="KC31" s="51"/>
      <c r="KD31" s="51"/>
      <c r="KE31" s="51"/>
      <c r="KF31" s="51"/>
      <c r="KG31" s="51"/>
      <c r="KH31" s="51"/>
      <c r="KI31" s="51"/>
      <c r="KJ31" s="51"/>
      <c r="KK31" s="123"/>
      <c r="KL31" s="51"/>
      <c r="KM31" s="51"/>
      <c r="KN31" s="122"/>
      <c r="KO31" s="122"/>
      <c r="KP31" s="122"/>
      <c r="KQ31" s="122"/>
      <c r="KR31" s="122"/>
      <c r="KS31" s="122">
        <f>IFERROR(KL31/KJ31,0)</f>
        <v>0</v>
      </c>
      <c r="KT31" s="136" t="s">
        <v>243</v>
      </c>
      <c r="KU31" s="51" t="s">
        <v>243</v>
      </c>
      <c r="KV31" s="51">
        <v>5</v>
      </c>
      <c r="KW31" s="51">
        <v>8</v>
      </c>
      <c r="KX31" s="51" t="s">
        <v>244</v>
      </c>
      <c r="KY31" s="51">
        <v>0</v>
      </c>
      <c r="KZ31" s="51">
        <v>0</v>
      </c>
      <c r="LA31" s="121">
        <f>IFERROR((KV31/KW31)*100,0)</f>
        <v>62.5</v>
      </c>
      <c r="LB31" s="51">
        <v>11</v>
      </c>
      <c r="LC31" s="51" t="s">
        <v>243</v>
      </c>
      <c r="LD31" s="51">
        <v>2</v>
      </c>
      <c r="LE31" s="51">
        <v>0</v>
      </c>
      <c r="LF31" s="51">
        <v>9</v>
      </c>
      <c r="LG31" s="51">
        <v>0</v>
      </c>
      <c r="LH31" s="122">
        <v>6</v>
      </c>
      <c r="LI31" s="122">
        <v>0</v>
      </c>
      <c r="LJ31" s="122">
        <v>0</v>
      </c>
      <c r="LK31" s="122">
        <v>2</v>
      </c>
      <c r="LL31" s="122">
        <v>0</v>
      </c>
      <c r="LM31" s="121">
        <f>IFERROR(LF31/LD31,0)</f>
        <v>4.5</v>
      </c>
      <c r="LN31" s="136" t="s">
        <v>244</v>
      </c>
      <c r="LO31" s="51"/>
      <c r="LU31" s="121"/>
      <c r="LV31" s="51"/>
      <c r="LW31" s="51"/>
      <c r="LX31" s="51"/>
      <c r="LY31" s="51"/>
      <c r="LZ31" s="46"/>
      <c r="MA31" s="51"/>
      <c r="MB31" s="122"/>
      <c r="MC31" s="122"/>
      <c r="MD31" s="122"/>
      <c r="ME31" s="122"/>
      <c r="MF31" s="122"/>
      <c r="MG31" s="121"/>
      <c r="MH31" s="136" t="s">
        <v>243</v>
      </c>
      <c r="MI31" s="24" t="s">
        <v>243</v>
      </c>
      <c r="MJ31" s="51">
        <v>12</v>
      </c>
      <c r="MK31" s="51">
        <v>29</v>
      </c>
      <c r="ML31" s="51" t="s">
        <v>266</v>
      </c>
      <c r="MM31" s="51">
        <v>1</v>
      </c>
      <c r="MN31" s="51">
        <v>0</v>
      </c>
      <c r="MO31" s="121">
        <f t="shared" si="22"/>
        <v>41.379310344827587</v>
      </c>
      <c r="MP31" s="51">
        <v>39</v>
      </c>
      <c r="MQ31" t="s">
        <v>244</v>
      </c>
      <c r="MR31" s="51"/>
      <c r="MS31" s="51"/>
      <c r="MT31" s="46"/>
      <c r="MV31" s="122"/>
      <c r="MW31" s="122"/>
      <c r="MX31" s="122"/>
      <c r="MY31" s="122"/>
      <c r="MZ31" s="122"/>
      <c r="NA31" s="122">
        <f>IFERROR(MT31/MR31,0)</f>
        <v>0</v>
      </c>
      <c r="NB31" s="136" t="s">
        <v>244</v>
      </c>
      <c r="NC31" s="24"/>
      <c r="ND31" s="51"/>
      <c r="NE31" s="51"/>
      <c r="NF31" s="51"/>
      <c r="NG31" s="51"/>
      <c r="NH31" s="51"/>
      <c r="NI31" s="121"/>
      <c r="NJ31" s="51"/>
      <c r="NL31" s="51"/>
      <c r="NM31" s="51"/>
      <c r="NN31" s="46"/>
      <c r="NP31" s="122"/>
      <c r="NQ31" s="122"/>
      <c r="NR31" s="122"/>
      <c r="NS31" s="122"/>
      <c r="NT31" s="122"/>
      <c r="NU31" s="122"/>
      <c r="NV31" s="136" t="s">
        <v>243</v>
      </c>
      <c r="NW31" s="24" t="s">
        <v>244</v>
      </c>
      <c r="NX31" s="51"/>
      <c r="NY31" s="51"/>
      <c r="NZ31" s="51"/>
      <c r="OA31" s="51"/>
      <c r="OB31" s="51"/>
      <c r="OC31" s="121"/>
      <c r="OD31" s="51"/>
      <c r="OE31" t="s">
        <v>243</v>
      </c>
      <c r="OF31" s="51">
        <v>2</v>
      </c>
      <c r="OG31" s="51"/>
      <c r="OH31" s="46">
        <v>16</v>
      </c>
      <c r="OI31" s="51">
        <v>0</v>
      </c>
      <c r="OJ31" s="122">
        <v>2</v>
      </c>
      <c r="OK31" s="122">
        <v>1</v>
      </c>
      <c r="OL31" s="122">
        <v>0</v>
      </c>
      <c r="OM31" s="122">
        <v>1</v>
      </c>
      <c r="ON31" s="122">
        <v>0</v>
      </c>
      <c r="OO31" s="121">
        <f>IFERROR(OH31/OF31,0)</f>
        <v>8</v>
      </c>
      <c r="OP31" s="136" t="s">
        <v>243</v>
      </c>
      <c r="OQ31" s="24" t="s">
        <v>243</v>
      </c>
      <c r="OR31" s="51">
        <v>14</v>
      </c>
      <c r="OS31" s="51">
        <v>9</v>
      </c>
      <c r="OT31" s="51" t="s">
        <v>244</v>
      </c>
      <c r="OU31" s="51">
        <v>1</v>
      </c>
      <c r="OV31" s="51">
        <v>1</v>
      </c>
      <c r="OW31" s="121">
        <f>IFERROR((OR31/OS31)*100,0)</f>
        <v>155.55555555555557</v>
      </c>
      <c r="OX31" s="51">
        <v>8</v>
      </c>
      <c r="OY31" t="s">
        <v>243</v>
      </c>
      <c r="OZ31" s="51">
        <v>4</v>
      </c>
      <c r="PA31" s="51">
        <v>0</v>
      </c>
      <c r="PB31" s="46">
        <v>20</v>
      </c>
      <c r="PC31" s="51">
        <v>4</v>
      </c>
      <c r="PD31" s="122">
        <v>13</v>
      </c>
      <c r="PE31" s="122">
        <v>1</v>
      </c>
      <c r="PF31" s="122">
        <v>0</v>
      </c>
      <c r="PG31" s="122">
        <v>3</v>
      </c>
      <c r="PH31" s="122">
        <v>0</v>
      </c>
      <c r="PI31" s="121">
        <f>IFERROR(PB31/OZ31,0)</f>
        <v>5</v>
      </c>
      <c r="PJ31" s="136" t="s">
        <v>244</v>
      </c>
      <c r="PK31" s="24"/>
      <c r="PL31" s="51"/>
      <c r="PM31" s="51"/>
      <c r="PN31" s="51"/>
      <c r="PO31" s="51"/>
      <c r="PP31" s="51"/>
      <c r="PQ31" s="121"/>
      <c r="PR31" s="51"/>
      <c r="PT31" s="51"/>
      <c r="PU31" s="51"/>
      <c r="PV31" s="46"/>
      <c r="PW31" s="51"/>
      <c r="PX31" s="122"/>
      <c r="PY31" s="122"/>
      <c r="PZ31" s="122"/>
      <c r="QA31" s="122"/>
      <c r="QB31" s="122"/>
      <c r="QC31" s="121"/>
      <c r="QD31" s="136" t="s">
        <v>244</v>
      </c>
      <c r="QE31" s="24"/>
      <c r="QF31" s="51"/>
      <c r="QG31" s="51"/>
      <c r="QH31" s="51"/>
      <c r="QI31" s="51"/>
      <c r="QJ31" s="51"/>
      <c r="QK31" s="121">
        <f>IFERROR((QF31/QG31)*100,0)</f>
        <v>0</v>
      </c>
      <c r="QL31" s="51"/>
      <c r="QN31" s="51"/>
      <c r="QO31" s="51"/>
      <c r="QP31" s="46"/>
      <c r="QQ31" s="51"/>
      <c r="QR31" s="122"/>
      <c r="QS31" s="122"/>
      <c r="QT31" s="122"/>
      <c r="QU31" s="122"/>
      <c r="QV31" s="122"/>
      <c r="QW31" s="121">
        <f>IFERROR(QP31/QN31,0)</f>
        <v>0</v>
      </c>
      <c r="QX31" s="136" t="s">
        <v>244</v>
      </c>
      <c r="QY31" s="24"/>
      <c r="QZ31" s="51"/>
      <c r="RA31" s="51"/>
      <c r="RB31" s="51"/>
      <c r="RC31" s="51"/>
      <c r="RD31" s="51"/>
      <c r="RE31" s="121">
        <f>IFERROR((QZ31/RA31)*100,0)</f>
        <v>0</v>
      </c>
      <c r="RF31" s="51"/>
      <c r="RH31" s="51"/>
      <c r="RI31" s="51"/>
      <c r="RJ31" s="46"/>
      <c r="RK31" s="51"/>
      <c r="RL31" s="122"/>
      <c r="RM31" s="122"/>
      <c r="RN31" s="122"/>
      <c r="RO31" s="122"/>
      <c r="RP31" s="122"/>
      <c r="RQ31" s="121">
        <f>IFERROR(RJ31/RH31,0)</f>
        <v>0</v>
      </c>
      <c r="RR31" s="136"/>
      <c r="RS31" s="24"/>
      <c r="RT31" s="51"/>
      <c r="RU31" s="51"/>
      <c r="RV31" s="51"/>
      <c r="RW31" s="51"/>
      <c r="RX31" s="51"/>
      <c r="RY31" s="121">
        <f>IFERROR((RT31/RU31)*100,0)</f>
        <v>0</v>
      </c>
      <c r="RZ31" s="51"/>
      <c r="SB31" s="51"/>
      <c r="SC31" s="51"/>
      <c r="SD31" s="46"/>
      <c r="SE31" s="51"/>
      <c r="SF31" s="122"/>
      <c r="SG31" s="122"/>
      <c r="SH31" s="122"/>
      <c r="SI31" s="122"/>
      <c r="SJ31" s="122"/>
      <c r="SK31" s="121">
        <f>IFERROR(SD31/SB31,0)</f>
        <v>0</v>
      </c>
      <c r="SL31" s="136"/>
      <c r="SM31" s="24"/>
      <c r="SN31" s="51"/>
      <c r="SO31" s="51"/>
      <c r="SP31" s="51"/>
      <c r="SQ31" s="51"/>
      <c r="SR31" s="51"/>
      <c r="SS31" s="121">
        <f>IFERROR((SN31/SO31)*100,0)</f>
        <v>0</v>
      </c>
      <c r="ST31" s="51"/>
      <c r="SV31" s="51"/>
      <c r="SW31" s="51"/>
      <c r="SX31" s="46"/>
      <c r="SY31" s="51"/>
      <c r="SZ31" s="122"/>
      <c r="TA31" s="122"/>
      <c r="TB31" s="122"/>
      <c r="TC31" s="122"/>
      <c r="TD31" s="122"/>
      <c r="TE31" s="121">
        <f>IFERROR(SX31/SV31,0)</f>
        <v>0</v>
      </c>
      <c r="TF31" s="136"/>
      <c r="TG31" s="24"/>
      <c r="TH31" s="51"/>
      <c r="TI31" s="51"/>
      <c r="TJ31" s="51"/>
      <c r="TK31" s="51"/>
      <c r="TL31" s="51"/>
      <c r="TM31" s="121">
        <f>IFERROR((TH31/TI31)*100,0)</f>
        <v>0</v>
      </c>
      <c r="TN31" s="51"/>
      <c r="TP31" s="51"/>
      <c r="TQ31" s="51"/>
      <c r="TR31" s="46"/>
      <c r="TS31" s="51"/>
      <c r="TT31" s="122"/>
      <c r="TU31" s="122"/>
      <c r="TV31" s="122"/>
      <c r="TW31" s="122"/>
      <c r="TX31" s="122"/>
      <c r="TY31" s="121">
        <f>IFERROR(TR31/TP31,0)</f>
        <v>0</v>
      </c>
      <c r="TZ31" s="136"/>
      <c r="UA31" s="24"/>
      <c r="UB31" s="51"/>
      <c r="UC31" s="51"/>
      <c r="UD31" s="51"/>
      <c r="UE31" s="51"/>
      <c r="UF31" s="51"/>
      <c r="UG31" s="121">
        <f>IFERROR((UB31/UC31)*100,0)</f>
        <v>0</v>
      </c>
      <c r="UH31" s="51"/>
      <c r="UJ31" s="51"/>
      <c r="UK31" s="51"/>
      <c r="UL31" s="46"/>
      <c r="UM31" s="51"/>
      <c r="UN31" s="122"/>
      <c r="UO31" s="122"/>
      <c r="UP31" s="122"/>
      <c r="UQ31" s="122"/>
      <c r="UR31" s="122"/>
      <c r="US31" s="121">
        <f>IFERROR(UL31/UJ31,0)</f>
        <v>0</v>
      </c>
      <c r="UT31" s="136"/>
      <c r="UU31" s="24"/>
      <c r="UV31" s="51"/>
      <c r="UW31" s="51"/>
      <c r="UX31" s="51"/>
      <c r="UY31" s="51"/>
      <c r="UZ31" s="51"/>
      <c r="VA31" s="121">
        <f>IFERROR((UV31/UW31)*100,0)</f>
        <v>0</v>
      </c>
      <c r="VB31" s="51"/>
      <c r="VD31" s="51"/>
      <c r="VE31" s="51"/>
      <c r="VF31" s="46"/>
      <c r="VG31" s="51"/>
      <c r="VH31" s="122"/>
      <c r="VI31" s="122"/>
      <c r="VJ31" s="122"/>
      <c r="VK31" s="122"/>
      <c r="VL31" s="122"/>
      <c r="VM31" s="121">
        <f>IFERROR(VF31/VD31,0)</f>
        <v>0</v>
      </c>
      <c r="VN31" s="136"/>
      <c r="VO31" s="24"/>
      <c r="VP31" s="51"/>
      <c r="VQ31" s="51"/>
      <c r="VR31" s="51"/>
      <c r="VS31" s="51"/>
      <c r="VT31" s="51"/>
      <c r="VU31" s="121">
        <f>IFERROR((VP31/VQ31)*100,0)</f>
        <v>0</v>
      </c>
      <c r="VV31" s="51"/>
      <c r="VX31" s="51"/>
      <c r="VY31" s="51"/>
      <c r="VZ31" s="46"/>
      <c r="WA31" s="51"/>
      <c r="WB31" s="122"/>
      <c r="WC31" s="122"/>
      <c r="WD31" s="122"/>
      <c r="WE31" s="122"/>
      <c r="WF31" s="122"/>
      <c r="WG31" s="121">
        <f>IFERROR(VZ31/VX31,0)</f>
        <v>0</v>
      </c>
      <c r="WH31" s="136"/>
      <c r="WI31" s="24"/>
      <c r="WJ31" s="51"/>
      <c r="WK31" s="51"/>
      <c r="WL31" s="51"/>
      <c r="WM31" s="51"/>
      <c r="WN31" s="51"/>
      <c r="WO31" s="121">
        <f>IFERROR((WJ31/WK31)*100,0)</f>
        <v>0</v>
      </c>
      <c r="WP31" s="51"/>
      <c r="WR31" s="51"/>
      <c r="WS31" s="51"/>
      <c r="WT31" s="46"/>
      <c r="WU31" s="51"/>
      <c r="WV31" s="122"/>
      <c r="WW31" s="122"/>
      <c r="WX31" s="122"/>
      <c r="WY31" s="122"/>
      <c r="WZ31" s="122"/>
      <c r="XA31" s="121">
        <f>IFERROR(WT31/WR31,0)</f>
        <v>0</v>
      </c>
      <c r="XB31" s="136"/>
      <c r="XC31" s="24"/>
      <c r="XD31" s="51"/>
      <c r="XE31" s="51"/>
      <c r="XF31" s="51"/>
      <c r="XG31" s="51"/>
      <c r="XH31" s="51"/>
      <c r="XI31" s="121">
        <f>IFERROR((XD31/XE31)*100,0)</f>
        <v>0</v>
      </c>
      <c r="XJ31" s="51"/>
      <c r="XL31" s="51"/>
      <c r="XM31" s="51"/>
      <c r="XN31" s="46"/>
      <c r="XO31" s="51"/>
      <c r="XP31" s="122"/>
      <c r="XQ31" s="122"/>
      <c r="XR31" s="122"/>
      <c r="XS31" s="122"/>
      <c r="XT31" s="122"/>
      <c r="XU31" s="121">
        <f>IFERROR(XN31/XL31,0)</f>
        <v>0</v>
      </c>
      <c r="XV31" s="136"/>
      <c r="XW31" s="24"/>
      <c r="XX31" s="51"/>
      <c r="XY31" s="51"/>
      <c r="XZ31" s="51"/>
      <c r="YA31" s="51"/>
      <c r="YB31" s="51"/>
      <c r="YC31" s="121">
        <f>IFERROR((XX31/XY31)*100,0)</f>
        <v>0</v>
      </c>
      <c r="YD31" s="51"/>
      <c r="YF31" s="51"/>
      <c r="YG31" s="51"/>
      <c r="YH31" s="46"/>
      <c r="YI31" s="51"/>
      <c r="YJ31" s="122"/>
      <c r="YK31" s="122"/>
      <c r="YL31" s="122"/>
      <c r="YM31" s="122"/>
      <c r="YN31" s="122"/>
      <c r="YO31" s="121">
        <f>IFERROR(YH31/YF31,0)</f>
        <v>0</v>
      </c>
      <c r="YP31" s="136"/>
      <c r="YQ31" s="24"/>
      <c r="YR31" s="51"/>
      <c r="YS31" s="51"/>
      <c r="YT31" s="51"/>
      <c r="YU31" s="51"/>
      <c r="YV31" s="51"/>
      <c r="YW31" s="121">
        <f>IFERROR((YR31/YS31)*100,0)</f>
        <v>0</v>
      </c>
      <c r="YX31" s="51"/>
      <c r="YZ31" s="51"/>
      <c r="ZA31" s="51"/>
      <c r="ZB31" s="46"/>
      <c r="ZC31" s="51"/>
      <c r="ZD31" s="122"/>
      <c r="ZE31" s="122"/>
      <c r="ZF31" s="122"/>
      <c r="ZG31" s="122"/>
      <c r="ZH31" s="122"/>
      <c r="ZI31" s="121">
        <f>IFERROR(ZB31/YZ31,0)</f>
        <v>0</v>
      </c>
      <c r="ZJ31" s="136"/>
      <c r="ZK31" s="24"/>
      <c r="ZL31" s="51"/>
      <c r="ZM31" s="51"/>
      <c r="ZN31" s="51"/>
      <c r="ZO31" s="51"/>
      <c r="ZP31" s="51"/>
      <c r="ZQ31" s="121">
        <f>IFERROR((ZL31/ZM31)*100,0)</f>
        <v>0</v>
      </c>
      <c r="ZR31" s="51"/>
      <c r="ZT31" s="51"/>
      <c r="ZU31" s="51"/>
      <c r="ZV31" s="46"/>
      <c r="ZW31" s="51"/>
      <c r="ZX31" s="122"/>
      <c r="ZY31" s="122"/>
      <c r="ZZ31" s="122"/>
      <c r="AAA31" s="122"/>
      <c r="AAB31" s="122"/>
      <c r="AAC31" s="121">
        <f>IFERROR(ZV31/ZT31,0)</f>
        <v>0</v>
      </c>
      <c r="AAD31" s="136"/>
      <c r="AAE31" s="24"/>
      <c r="AAF31" s="51"/>
      <c r="AAG31" s="51"/>
      <c r="AAH31" s="51"/>
      <c r="AAI31" s="51"/>
      <c r="AAJ31" s="51"/>
      <c r="AAK31" s="121">
        <f>IFERROR((AAF31/AAG31)*100,0)</f>
        <v>0</v>
      </c>
      <c r="AAL31" s="51"/>
      <c r="AAN31" s="51"/>
      <c r="AAO31" s="51"/>
      <c r="AAP31" s="46"/>
      <c r="AAQ31" s="51"/>
      <c r="AAR31" s="122"/>
      <c r="AAS31" s="122"/>
      <c r="AAT31" s="122"/>
      <c r="AAU31" s="122"/>
      <c r="AAV31" s="122"/>
      <c r="AAW31" s="121">
        <f>IFERROR(AAP31/AAN31,0)</f>
        <v>0</v>
      </c>
      <c r="AAX31" s="136"/>
      <c r="AAY31" s="24"/>
      <c r="AAZ31" s="51"/>
      <c r="ABA31" s="51"/>
      <c r="ABB31" s="51"/>
      <c r="ABC31" s="51"/>
      <c r="ABD31" s="51"/>
      <c r="ABE31" s="121">
        <f>IFERROR((AAZ31/ABA31)*100,0)</f>
        <v>0</v>
      </c>
      <c r="ABF31" s="51"/>
      <c r="ABH31" s="51"/>
      <c r="ABI31" s="51"/>
      <c r="ABJ31" s="46"/>
      <c r="ABK31" s="51"/>
      <c r="ABL31" s="122"/>
      <c r="ABM31" s="122"/>
      <c r="ABN31" s="122"/>
      <c r="ABO31" s="122"/>
      <c r="ABP31" s="122"/>
      <c r="ABQ31" s="121">
        <f>IFERROR(ABJ31/ABH31,0)</f>
        <v>0</v>
      </c>
      <c r="ABS31">
        <f>SUM(J31,AD31,AX31,BR31,CL31,DF31,DZ31,ET31,FN31,GH31,HB31,HV31,IP31,JJ31,KD31,KV31,LP31,MJ31,ND31,NX31,OR31,PL31,QF31,QZ31,RT31,SN31,TH31,UB31,UV31,VP31,WJ31,AAF31)</f>
        <v>98</v>
      </c>
      <c r="ABT31">
        <f>ACE31</f>
        <v>22</v>
      </c>
      <c r="ABU31">
        <f>ABS31+ABT31</f>
        <v>120</v>
      </c>
      <c r="ABV31">
        <f>ABW31-ABU31</f>
        <v>0</v>
      </c>
      <c r="ABW31">
        <v>120</v>
      </c>
      <c r="ABX31">
        <v>9</v>
      </c>
      <c r="ABY31">
        <v>17</v>
      </c>
      <c r="ABZ31" s="119">
        <f>ABW31/ABY31</f>
        <v>7.0588235294117645</v>
      </c>
      <c r="ACA31">
        <v>18</v>
      </c>
      <c r="ACB31">
        <v>0</v>
      </c>
      <c r="ACC31">
        <v>1</v>
      </c>
      <c r="ACD31">
        <v>3</v>
      </c>
      <c r="ACE31">
        <f>SUM(ACA31:ACD31)</f>
        <v>22</v>
      </c>
      <c r="ACG31">
        <v>124</v>
      </c>
      <c r="ACH31">
        <v>6</v>
      </c>
      <c r="ACI31">
        <v>17</v>
      </c>
      <c r="ACJ31" s="119">
        <f>ACG31/ACI31</f>
        <v>7.2941176470588234</v>
      </c>
      <c r="ACK31">
        <v>8</v>
      </c>
      <c r="ACL31">
        <v>2</v>
      </c>
      <c r="ACM31">
        <v>1</v>
      </c>
      <c r="ACN31">
        <v>2</v>
      </c>
      <c r="ACO31">
        <f>SUM(ACK31:ACN31)</f>
        <v>13</v>
      </c>
      <c r="ACQ31" s="130" t="s">
        <v>272</v>
      </c>
      <c r="ACR31">
        <v>4</v>
      </c>
      <c r="ACS31">
        <v>0</v>
      </c>
    </row>
    <row r="32" spans="1:773" ht="12.75" hidden="1" x14ac:dyDescent="0.2">
      <c r="A32" s="49">
        <v>54</v>
      </c>
      <c r="B32" s="116">
        <v>44507</v>
      </c>
      <c r="C32" s="49" t="str">
        <f t="shared" si="0"/>
        <v>Sunday</v>
      </c>
      <c r="D32" s="49"/>
      <c r="E32" s="11"/>
      <c r="F32" s="24"/>
      <c r="G32" s="24"/>
      <c r="H32" s="24"/>
      <c r="I32" s="24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24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24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24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24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24"/>
      <c r="DE32" s="51"/>
      <c r="DF32" s="51"/>
      <c r="DG32" s="51"/>
      <c r="DH32" s="51"/>
      <c r="DI32" s="51"/>
      <c r="DJ32" s="51"/>
      <c r="DK32" s="51"/>
      <c r="DL32" s="51"/>
      <c r="DM32" s="51"/>
      <c r="DN32" s="51"/>
      <c r="DO32" s="51"/>
      <c r="DP32" s="51"/>
      <c r="DQ32" s="51"/>
      <c r="DR32" s="51"/>
      <c r="DS32" s="51"/>
      <c r="DT32" s="51"/>
      <c r="DU32" s="51"/>
      <c r="DV32" s="51"/>
      <c r="DW32" s="51"/>
      <c r="DX32" s="24"/>
      <c r="DY32" s="51"/>
      <c r="DZ32" s="51"/>
      <c r="EA32" s="51"/>
      <c r="EB32" s="51"/>
      <c r="EC32" s="51"/>
      <c r="ED32" s="51"/>
      <c r="EE32" s="51"/>
      <c r="EF32" s="51"/>
      <c r="EG32" s="51"/>
      <c r="EH32" s="51"/>
      <c r="EI32" s="51"/>
      <c r="EJ32" s="51"/>
      <c r="EK32" s="51"/>
      <c r="EL32" s="51"/>
      <c r="EM32" s="51"/>
      <c r="EN32" s="51"/>
      <c r="EO32" s="51"/>
      <c r="EP32" s="51"/>
      <c r="EQ32" s="51"/>
      <c r="ER32" s="24"/>
      <c r="ES32" s="51"/>
      <c r="ET32" s="51"/>
      <c r="EU32" s="51"/>
      <c r="EV32" s="51"/>
      <c r="EW32" s="51"/>
      <c r="EX32" s="51"/>
      <c r="EY32" s="51"/>
      <c r="EZ32" s="51"/>
      <c r="FA32" s="51"/>
      <c r="FB32" s="51"/>
      <c r="FC32" s="51"/>
      <c r="FD32" s="51"/>
      <c r="FE32" s="51"/>
      <c r="FF32" s="51"/>
      <c r="FG32" s="51"/>
      <c r="FH32" s="51"/>
      <c r="FI32" s="51"/>
      <c r="FJ32" s="51"/>
      <c r="FK32" s="51"/>
      <c r="FL32" s="24"/>
      <c r="FM32" s="51"/>
      <c r="FN32" s="51"/>
      <c r="FO32" s="51"/>
      <c r="FP32" s="51"/>
      <c r="FQ32" s="51"/>
      <c r="FR32" s="51"/>
      <c r="FS32" s="51"/>
      <c r="FT32" s="51"/>
      <c r="FU32" s="51"/>
      <c r="FV32" s="51"/>
      <c r="FW32" s="51"/>
      <c r="FX32" s="51"/>
      <c r="FY32" s="51"/>
      <c r="FZ32" s="51"/>
      <c r="GA32" s="51"/>
      <c r="GB32" s="51"/>
      <c r="GC32" s="51"/>
      <c r="GD32" s="51"/>
      <c r="GE32" s="51"/>
      <c r="GF32" s="24"/>
      <c r="GG32" s="51"/>
      <c r="GH32" s="51"/>
      <c r="GI32" s="51"/>
      <c r="GJ32" s="51"/>
      <c r="GK32" s="51"/>
      <c r="GL32" s="51"/>
      <c r="GM32" s="51"/>
      <c r="GN32" s="51"/>
      <c r="GO32" s="51"/>
      <c r="GP32" s="51"/>
      <c r="GQ32" s="51"/>
      <c r="GR32" s="51"/>
      <c r="GS32" s="51"/>
      <c r="GT32" s="51"/>
      <c r="GU32" s="51"/>
      <c r="GV32" s="51"/>
      <c r="GW32" s="51"/>
      <c r="GX32" s="51"/>
      <c r="GY32" s="51"/>
      <c r="GZ32" s="24"/>
      <c r="HA32" s="24"/>
      <c r="HB32" s="51"/>
      <c r="HC32" s="51"/>
      <c r="HD32" s="51"/>
      <c r="HE32" s="51"/>
      <c r="HF32" s="51"/>
      <c r="HG32" s="51"/>
      <c r="HH32" s="51"/>
      <c r="HI32" s="51"/>
      <c r="HJ32" s="51"/>
      <c r="HK32" s="51"/>
      <c r="HL32" s="51"/>
      <c r="HM32" s="51"/>
      <c r="HN32" s="51"/>
      <c r="HO32" s="51"/>
      <c r="HP32" s="51"/>
      <c r="HQ32" s="51"/>
      <c r="HR32" s="51"/>
      <c r="HS32" s="51"/>
      <c r="HT32" s="24"/>
      <c r="HU32" s="51"/>
      <c r="HV32" s="51"/>
      <c r="HW32" s="51"/>
      <c r="HX32" s="51"/>
      <c r="HY32" s="51"/>
      <c r="HZ32" s="51"/>
      <c r="IA32" s="51"/>
      <c r="IB32" s="51"/>
      <c r="IC32" s="51"/>
      <c r="ID32" s="51"/>
      <c r="IE32" s="51"/>
      <c r="IF32" s="51"/>
      <c r="IG32" s="51"/>
      <c r="IH32" s="51"/>
      <c r="II32" s="51"/>
      <c r="IJ32" s="51"/>
      <c r="IK32" s="51"/>
      <c r="IL32" s="51"/>
      <c r="IM32" s="51"/>
      <c r="IN32" s="24"/>
      <c r="IO32" s="51"/>
      <c r="IP32" s="51"/>
      <c r="IQ32" s="51"/>
      <c r="IR32" s="51"/>
      <c r="IS32" s="51"/>
      <c r="IT32" s="51"/>
      <c r="IU32" s="51"/>
      <c r="IV32" s="51"/>
      <c r="IW32" s="51"/>
      <c r="IX32" s="51"/>
      <c r="IY32" s="51"/>
      <c r="IZ32" s="51"/>
      <c r="JA32" s="51"/>
      <c r="JB32" s="51"/>
      <c r="JC32" s="51"/>
      <c r="JD32" s="51"/>
      <c r="JE32" s="51"/>
      <c r="JF32" s="51"/>
      <c r="JG32" s="51"/>
      <c r="JH32" s="24"/>
      <c r="JI32" s="24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51"/>
      <c r="JV32" s="51"/>
      <c r="JW32" s="51"/>
      <c r="JX32" s="51"/>
      <c r="JY32" s="51"/>
      <c r="JZ32" s="51"/>
      <c r="KA32" s="51"/>
      <c r="KB32" s="24"/>
      <c r="KC32" s="51"/>
      <c r="KD32" s="51"/>
      <c r="KE32" s="51"/>
      <c r="KF32" s="51"/>
      <c r="KG32" s="51"/>
      <c r="KH32" s="51"/>
      <c r="KI32" s="51"/>
      <c r="KJ32" s="51"/>
      <c r="KK32" s="51"/>
      <c r="KL32" s="51"/>
      <c r="KM32" s="51"/>
      <c r="KN32" s="51"/>
      <c r="KO32" s="51"/>
      <c r="KP32" s="51"/>
      <c r="KQ32" s="51"/>
      <c r="KR32" s="51"/>
      <c r="KS32" s="51"/>
      <c r="KT32" s="24"/>
      <c r="KU32" s="51"/>
      <c r="KV32" s="51"/>
      <c r="KW32" s="51"/>
      <c r="KX32" s="51"/>
      <c r="KY32" s="51"/>
      <c r="KZ32" s="51"/>
      <c r="LA32" s="51"/>
      <c r="LB32" s="51"/>
      <c r="LC32" s="51"/>
      <c r="LD32" s="51"/>
      <c r="LE32" s="51"/>
      <c r="LF32" s="51"/>
      <c r="LG32" s="51"/>
      <c r="LH32" s="51"/>
      <c r="LI32" s="51"/>
      <c r="LJ32" s="51"/>
      <c r="LK32" s="51"/>
      <c r="LL32" s="51"/>
      <c r="LM32" s="51"/>
      <c r="LN32" s="24"/>
      <c r="LU32" s="51"/>
      <c r="LV32" s="51"/>
      <c r="LX32" s="51"/>
      <c r="LY32" s="51"/>
      <c r="LZ32" s="51"/>
      <c r="MA32" s="51"/>
      <c r="MB32" s="51"/>
      <c r="MC32" s="51"/>
      <c r="MD32" s="51"/>
      <c r="ME32" s="51"/>
      <c r="MF32" s="51"/>
      <c r="MG32" s="51"/>
      <c r="MH32" s="53"/>
      <c r="MI32" s="154"/>
      <c r="MO32" s="121">
        <f t="shared" si="22"/>
        <v>0</v>
      </c>
      <c r="MP32" s="51"/>
      <c r="MR32" s="51"/>
      <c r="MS32" s="51"/>
      <c r="MT32" s="51"/>
      <c r="MU32" s="51"/>
      <c r="MV32" s="51"/>
      <c r="MW32" s="51"/>
      <c r="MX32" s="51"/>
      <c r="MY32" s="51"/>
      <c r="MZ32" s="51"/>
      <c r="NA32" s="51"/>
      <c r="NB32" s="53"/>
      <c r="NC32" s="154"/>
      <c r="NI32" s="51"/>
      <c r="NJ32" s="51"/>
      <c r="NL32" s="51"/>
      <c r="NM32" s="51"/>
      <c r="NN32" s="51"/>
      <c r="NO32" s="51"/>
      <c r="NP32" s="51"/>
      <c r="NQ32" s="51"/>
      <c r="NR32" s="51"/>
      <c r="NS32" s="51"/>
      <c r="NT32" s="51"/>
      <c r="NU32" s="51"/>
      <c r="NV32" s="53"/>
      <c r="NW32" s="154"/>
      <c r="OC32" s="51"/>
      <c r="OD32" s="51"/>
      <c r="OF32" s="51"/>
      <c r="OG32" s="51"/>
      <c r="OH32" s="51"/>
      <c r="OI32" s="51"/>
      <c r="OJ32" s="51"/>
      <c r="OK32" s="51"/>
      <c r="OL32" s="51"/>
      <c r="OM32" s="51"/>
      <c r="ON32" s="51"/>
      <c r="OO32" s="51"/>
      <c r="OP32" s="53"/>
      <c r="OQ32" s="154"/>
      <c r="OW32" s="51"/>
      <c r="OX32" s="51"/>
      <c r="OZ32" s="51"/>
      <c r="PA32" s="51"/>
      <c r="PB32" s="51"/>
      <c r="PC32" s="51"/>
      <c r="PD32" s="51"/>
      <c r="PE32" s="51"/>
      <c r="PF32" s="51"/>
      <c r="PG32" s="51"/>
      <c r="PH32" s="51"/>
      <c r="PI32" s="51"/>
      <c r="PJ32" s="53"/>
      <c r="PK32" s="154"/>
      <c r="PQ32" s="51"/>
      <c r="PR32" s="51"/>
      <c r="PT32" s="51"/>
      <c r="PU32" s="51"/>
      <c r="PV32" s="51"/>
      <c r="PW32" s="51"/>
      <c r="PX32" s="51"/>
      <c r="PY32" s="51"/>
      <c r="PZ32" s="51"/>
      <c r="QA32" s="51"/>
      <c r="QB32" s="51"/>
      <c r="QC32" s="51"/>
      <c r="QD32" s="53"/>
      <c r="QE32" s="154"/>
      <c r="QK32" s="51"/>
      <c r="QL32" s="51"/>
      <c r="QN32" s="51"/>
      <c r="QO32" s="51"/>
      <c r="QP32" s="51"/>
      <c r="QQ32" s="51"/>
      <c r="QR32" s="51"/>
      <c r="QS32" s="51"/>
      <c r="QT32" s="51"/>
      <c r="QU32" s="51"/>
      <c r="QV32" s="51"/>
      <c r="QW32" s="51"/>
      <c r="QX32" s="53"/>
      <c r="QY32" s="154"/>
      <c r="RE32" s="51"/>
      <c r="RF32" s="51"/>
      <c r="RH32" s="51"/>
      <c r="RI32" s="51"/>
      <c r="RJ32" s="51"/>
      <c r="RK32" s="51"/>
      <c r="RL32" s="51"/>
      <c r="RM32" s="51"/>
      <c r="RN32" s="51"/>
      <c r="RO32" s="51"/>
      <c r="RP32" s="51"/>
      <c r="RQ32" s="51"/>
      <c r="RR32" s="53"/>
      <c r="RS32" s="154"/>
      <c r="RY32" s="51"/>
      <c r="RZ32" s="51"/>
      <c r="SB32" s="51"/>
      <c r="SC32" s="51"/>
      <c r="SD32" s="51"/>
      <c r="SE32" s="51"/>
      <c r="SF32" s="51"/>
      <c r="SG32" s="51"/>
      <c r="SH32" s="51"/>
      <c r="SI32" s="51"/>
      <c r="SJ32" s="51"/>
      <c r="SK32" s="51"/>
      <c r="SL32" s="53"/>
      <c r="SM32" s="154"/>
      <c r="SS32" s="51"/>
      <c r="ST32" s="51"/>
      <c r="SV32" s="51"/>
      <c r="SW32" s="51"/>
      <c r="SX32" s="51"/>
      <c r="SY32" s="51"/>
      <c r="SZ32" s="51"/>
      <c r="TA32" s="51"/>
      <c r="TB32" s="51"/>
      <c r="TC32" s="51"/>
      <c r="TD32" s="51"/>
      <c r="TE32" s="51"/>
      <c r="TF32" s="53"/>
      <c r="TG32" s="154"/>
      <c r="TM32" s="51"/>
      <c r="TN32" s="51"/>
      <c r="TP32" s="51"/>
      <c r="TQ32" s="51"/>
      <c r="TR32" s="51"/>
      <c r="TS32" s="51"/>
      <c r="TT32" s="51"/>
      <c r="TU32" s="51"/>
      <c r="TV32" s="51"/>
      <c r="TW32" s="51"/>
      <c r="TX32" s="51"/>
      <c r="TY32" s="51"/>
      <c r="TZ32" s="53"/>
      <c r="UA32" s="154"/>
      <c r="UG32" s="51"/>
      <c r="UH32" s="51"/>
      <c r="UJ32" s="51"/>
      <c r="UK32" s="51"/>
      <c r="UL32" s="51"/>
      <c r="UM32" s="51"/>
      <c r="UN32" s="51"/>
      <c r="UO32" s="51"/>
      <c r="UP32" s="51"/>
      <c r="UQ32" s="51"/>
      <c r="UR32" s="51"/>
      <c r="US32" s="51"/>
      <c r="UT32" s="53"/>
      <c r="UU32" s="154"/>
      <c r="VA32" s="51"/>
      <c r="VB32" s="51"/>
      <c r="VD32" s="51"/>
      <c r="VE32" s="51"/>
      <c r="VF32" s="51"/>
      <c r="VG32" s="51"/>
      <c r="VH32" s="51"/>
      <c r="VI32" s="51"/>
      <c r="VJ32" s="51"/>
      <c r="VK32" s="51"/>
      <c r="VL32" s="51"/>
      <c r="VM32" s="51"/>
      <c r="VN32" s="53"/>
      <c r="VO32" s="154"/>
      <c r="VU32" s="51"/>
      <c r="VV32" s="51"/>
      <c r="VX32" s="51"/>
      <c r="VY32" s="51"/>
      <c r="VZ32" s="51"/>
      <c r="WA32" s="51"/>
      <c r="WB32" s="51"/>
      <c r="WC32" s="51"/>
      <c r="WD32" s="51"/>
      <c r="WE32" s="51"/>
      <c r="WF32" s="51"/>
      <c r="WG32" s="51"/>
      <c r="WH32" s="53"/>
      <c r="WI32" s="154"/>
      <c r="WO32" s="51"/>
      <c r="WP32" s="51"/>
      <c r="WR32" s="51"/>
      <c r="WS32" s="51"/>
      <c r="WT32" s="51"/>
      <c r="WU32" s="51"/>
      <c r="WV32" s="51"/>
      <c r="WW32" s="51"/>
      <c r="WX32" s="51"/>
      <c r="WY32" s="51"/>
      <c r="WZ32" s="51"/>
      <c r="XA32" s="51"/>
      <c r="XB32" s="53"/>
      <c r="XC32" s="154"/>
      <c r="XI32" s="51"/>
      <c r="XJ32" s="51"/>
      <c r="XL32" s="51"/>
      <c r="XM32" s="51"/>
      <c r="XN32" s="51"/>
      <c r="XO32" s="51"/>
      <c r="XP32" s="51"/>
      <c r="XQ32" s="51"/>
      <c r="XR32" s="51"/>
      <c r="XS32" s="51"/>
      <c r="XT32" s="51"/>
      <c r="XU32" s="51"/>
      <c r="XV32" s="53"/>
      <c r="XW32" s="154"/>
      <c r="YC32" s="51"/>
      <c r="YD32" s="51"/>
      <c r="YF32" s="51"/>
      <c r="YG32" s="51"/>
      <c r="YH32" s="51"/>
      <c r="YI32" s="51"/>
      <c r="YJ32" s="51"/>
      <c r="YK32" s="51"/>
      <c r="YL32" s="51"/>
      <c r="YM32" s="51"/>
      <c r="YN32" s="51"/>
      <c r="YO32" s="51"/>
      <c r="YP32" s="53"/>
      <c r="YQ32" s="154"/>
      <c r="YW32" s="51"/>
      <c r="YX32" s="51"/>
      <c r="YZ32" s="51"/>
      <c r="ZA32" s="51"/>
      <c r="ZB32" s="51"/>
      <c r="ZC32" s="51"/>
      <c r="ZD32" s="51"/>
      <c r="ZE32" s="51"/>
      <c r="ZF32" s="51"/>
      <c r="ZG32" s="51"/>
      <c r="ZH32" s="51"/>
      <c r="ZI32" s="51"/>
      <c r="ZJ32" s="53"/>
      <c r="ZK32" s="154"/>
      <c r="ZQ32" s="51"/>
      <c r="ZR32" s="51"/>
      <c r="ZT32" s="51"/>
      <c r="ZU32" s="51"/>
      <c r="ZV32" s="51"/>
      <c r="ZW32" s="51"/>
      <c r="ZX32" s="51"/>
      <c r="ZY32" s="51"/>
      <c r="ZZ32" s="51"/>
      <c r="AAA32" s="51"/>
      <c r="AAB32" s="51"/>
      <c r="AAC32" s="51"/>
      <c r="AAD32" s="53"/>
      <c r="AAE32" s="154"/>
      <c r="AAK32" s="51"/>
      <c r="AAL32" s="51"/>
      <c r="AAN32" s="51"/>
      <c r="AAO32" s="51"/>
      <c r="AAP32" s="51"/>
      <c r="AAQ32" s="51"/>
      <c r="AAR32" s="51"/>
      <c r="AAS32" s="51"/>
      <c r="AAT32" s="51"/>
      <c r="AAU32" s="51"/>
      <c r="AAV32" s="51"/>
      <c r="AAW32" s="51"/>
      <c r="AAX32" s="53"/>
      <c r="AAY32" s="154"/>
      <c r="ABE32" s="51"/>
      <c r="ABF32" s="51"/>
      <c r="ABH32" s="51"/>
      <c r="ABI32" s="51"/>
      <c r="ABJ32" s="51"/>
      <c r="ABK32" s="51"/>
      <c r="ABL32" s="51"/>
      <c r="ABM32" s="51"/>
      <c r="ABN32" s="51"/>
      <c r="ABO32" s="51"/>
      <c r="ABP32" s="51"/>
      <c r="ABQ32" s="51"/>
    </row>
    <row r="33" spans="1:773" ht="12.75" hidden="1" x14ac:dyDescent="0.2">
      <c r="A33" s="49">
        <v>17</v>
      </c>
      <c r="B33" s="116">
        <v>44515</v>
      </c>
      <c r="C33" s="116" t="str">
        <f t="shared" si="0"/>
        <v>Monday</v>
      </c>
      <c r="D33" s="49" t="s">
        <v>240</v>
      </c>
      <c r="E33" s="11" t="s">
        <v>273</v>
      </c>
      <c r="F33" s="24" t="s">
        <v>155</v>
      </c>
      <c r="G33" s="24" t="s">
        <v>261</v>
      </c>
      <c r="H33" s="136" t="s">
        <v>243</v>
      </c>
      <c r="I33" s="24" t="s">
        <v>244</v>
      </c>
      <c r="J33" s="51"/>
      <c r="K33" s="51"/>
      <c r="L33" s="51"/>
      <c r="M33" s="51"/>
      <c r="N33" s="51"/>
      <c r="O33" s="121">
        <f>IFERROR((J33/K33)*100,0)</f>
        <v>0</v>
      </c>
      <c r="P33" s="51"/>
      <c r="Q33" s="51" t="s">
        <v>244</v>
      </c>
      <c r="R33" s="51"/>
      <c r="S33" s="123"/>
      <c r="T33" s="124"/>
      <c r="U33" s="51"/>
      <c r="V33" s="122"/>
      <c r="W33" s="122"/>
      <c r="X33" s="122"/>
      <c r="Y33" s="122"/>
      <c r="Z33" s="122"/>
      <c r="AA33" s="122">
        <f>IFERROR(T33/R33,0)</f>
        <v>0</v>
      </c>
      <c r="AB33" s="136" t="s">
        <v>243</v>
      </c>
      <c r="AC33" s="51" t="s">
        <v>244</v>
      </c>
      <c r="AD33" s="51"/>
      <c r="AE33" s="51"/>
      <c r="AF33" s="51"/>
      <c r="AG33" s="51"/>
      <c r="AH33" s="51"/>
      <c r="AI33" s="121">
        <f t="shared" ref="AI33:AI56" si="76">IFERROR((AD33/AE33)*100,0)</f>
        <v>0</v>
      </c>
      <c r="AJ33" s="51"/>
      <c r="AK33" s="51" t="s">
        <v>243</v>
      </c>
      <c r="AL33" s="51">
        <v>3</v>
      </c>
      <c r="AM33" s="123">
        <v>0</v>
      </c>
      <c r="AN33" s="51">
        <v>30</v>
      </c>
      <c r="AO33" s="51">
        <v>1</v>
      </c>
      <c r="AP33" s="122">
        <v>4</v>
      </c>
      <c r="AQ33" s="122">
        <v>2</v>
      </c>
      <c r="AR33" s="122">
        <v>1</v>
      </c>
      <c r="AS33" s="122">
        <v>2</v>
      </c>
      <c r="AT33" s="122">
        <v>0</v>
      </c>
      <c r="AU33" s="121">
        <f>IFERROR(AN33/AL33,0)</f>
        <v>10</v>
      </c>
      <c r="AV33" s="136" t="s">
        <v>243</v>
      </c>
      <c r="AW33" s="51" t="s">
        <v>243</v>
      </c>
      <c r="AX33" s="51">
        <v>64</v>
      </c>
      <c r="AY33" s="51">
        <v>43</v>
      </c>
      <c r="AZ33" s="51" t="s">
        <v>243</v>
      </c>
      <c r="BA33" s="51">
        <v>6</v>
      </c>
      <c r="BB33" s="51">
        <v>1</v>
      </c>
      <c r="BC33" s="121">
        <f t="shared" ref="BC33:BC56" si="77">(IFERROR((AX33/AY33)*100,0))</f>
        <v>148.83720930232559</v>
      </c>
      <c r="BD33" s="51">
        <v>11</v>
      </c>
      <c r="BE33" s="51" t="s">
        <v>244</v>
      </c>
      <c r="BF33" s="51"/>
      <c r="BG33" s="123"/>
      <c r="BH33" s="51"/>
      <c r="BI33" s="51"/>
      <c r="BJ33" s="122"/>
      <c r="BK33" s="122"/>
      <c r="BL33" s="122"/>
      <c r="BM33" s="122"/>
      <c r="BN33" s="122"/>
      <c r="BO33" s="122"/>
      <c r="BP33" s="136" t="s">
        <v>244</v>
      </c>
      <c r="BQ33" s="51"/>
      <c r="BR33" s="51"/>
      <c r="BS33" s="51"/>
      <c r="BT33" s="51"/>
      <c r="BU33" s="51"/>
      <c r="BV33" s="51"/>
      <c r="BW33" s="121"/>
      <c r="BX33" s="51"/>
      <c r="BY33" s="51"/>
      <c r="BZ33" s="51"/>
      <c r="CA33" s="123"/>
      <c r="CB33" s="51"/>
      <c r="CC33" s="51"/>
      <c r="CD33" s="122"/>
      <c r="CE33" s="122"/>
      <c r="CF33" s="122"/>
      <c r="CG33" s="122"/>
      <c r="CH33" s="122"/>
      <c r="CI33" s="122"/>
      <c r="CJ33" s="136" t="s">
        <v>243</v>
      </c>
      <c r="CK33" s="51" t="s">
        <v>244</v>
      </c>
      <c r="CL33" s="51"/>
      <c r="CM33" s="51"/>
      <c r="CN33" s="51"/>
      <c r="CO33" s="51"/>
      <c r="CP33" s="51"/>
      <c r="CQ33" s="121">
        <f>IFERROR((CL33/CM33)*100,0)</f>
        <v>0</v>
      </c>
      <c r="CR33" s="51"/>
      <c r="CS33" s="51" t="s">
        <v>244</v>
      </c>
      <c r="CT33" s="51"/>
      <c r="CU33" s="123"/>
      <c r="CV33" s="51"/>
      <c r="CW33" s="51"/>
      <c r="CX33" s="122"/>
      <c r="CY33" s="122"/>
      <c r="CZ33" s="122"/>
      <c r="DA33" s="122"/>
      <c r="DB33" s="122"/>
      <c r="DC33" s="122"/>
      <c r="DD33" s="136" t="s">
        <v>243</v>
      </c>
      <c r="DE33" s="51" t="s">
        <v>244</v>
      </c>
      <c r="DF33" s="51"/>
      <c r="DG33" s="51"/>
      <c r="DH33" s="51"/>
      <c r="DI33" s="51"/>
      <c r="DJ33" s="51"/>
      <c r="DK33" s="121">
        <f>IFERROR((DF33/DG33)*100,0)</f>
        <v>0</v>
      </c>
      <c r="DL33" s="51"/>
      <c r="DM33" s="51" t="s">
        <v>244</v>
      </c>
      <c r="DN33" s="51"/>
      <c r="DO33" s="123"/>
      <c r="DP33" s="51"/>
      <c r="DQ33" s="51"/>
      <c r="DR33" s="122"/>
      <c r="DS33" s="122"/>
      <c r="DT33" s="122"/>
      <c r="DU33" s="122"/>
      <c r="DV33" s="122"/>
      <c r="DW33" s="122"/>
      <c r="DX33" s="136" t="s">
        <v>244</v>
      </c>
      <c r="DY33" s="51"/>
      <c r="DZ33" s="51"/>
      <c r="EA33" s="51"/>
      <c r="EB33" s="51"/>
      <c r="EC33" s="51"/>
      <c r="ED33" s="51"/>
      <c r="EE33" s="121">
        <f>IFERROR((DZ33/EA33)*100,0)</f>
        <v>0</v>
      </c>
      <c r="EF33" s="51"/>
      <c r="EG33" s="51"/>
      <c r="EH33" s="51"/>
      <c r="EI33" s="123"/>
      <c r="EJ33" s="51"/>
      <c r="EK33" s="51"/>
      <c r="EL33" s="122"/>
      <c r="EM33" s="122"/>
      <c r="EN33" s="122"/>
      <c r="EO33" s="122"/>
      <c r="EP33" s="122"/>
      <c r="EQ33" s="122">
        <f>IFERROR(EJ33/EH33,0)</f>
        <v>0</v>
      </c>
      <c r="ER33" s="136" t="s">
        <v>244</v>
      </c>
      <c r="ES33" s="51"/>
      <c r="ET33" s="51"/>
      <c r="EU33" s="51"/>
      <c r="EV33" s="51"/>
      <c r="EW33" s="51"/>
      <c r="EX33" s="51"/>
      <c r="EY33" s="121">
        <f>IFERROR((ET33/EU33)*100,0)</f>
        <v>0</v>
      </c>
      <c r="EZ33" s="51"/>
      <c r="FA33" s="51"/>
      <c r="FB33" s="51"/>
      <c r="FC33" s="123"/>
      <c r="FD33" s="51"/>
      <c r="FE33" s="51"/>
      <c r="FF33" s="122"/>
      <c r="FG33" s="122"/>
      <c r="FH33" s="122"/>
      <c r="FI33" s="122"/>
      <c r="FJ33" s="122"/>
      <c r="FK33" s="122">
        <f>IFERROR(FD33/FB33,0)</f>
        <v>0</v>
      </c>
      <c r="FL33" s="136" t="s">
        <v>243</v>
      </c>
      <c r="FM33" s="51" t="s">
        <v>244</v>
      </c>
      <c r="FN33" s="51"/>
      <c r="FO33" s="51"/>
      <c r="FP33" s="51"/>
      <c r="FQ33" s="51"/>
      <c r="FR33" s="51"/>
      <c r="FS33" s="121" t="e">
        <f>(FN33/FO33)*100</f>
        <v>#DIV/0!</v>
      </c>
      <c r="FT33" s="51"/>
      <c r="FU33" s="51" t="s">
        <v>244</v>
      </c>
      <c r="FV33" s="51"/>
      <c r="FW33" s="123"/>
      <c r="FX33" s="51"/>
      <c r="FY33" s="51"/>
      <c r="FZ33" s="122"/>
      <c r="GA33" s="122"/>
      <c r="GB33" s="122"/>
      <c r="GC33" s="122"/>
      <c r="GD33" s="122"/>
      <c r="GE33" s="122"/>
      <c r="GF33" s="136" t="s">
        <v>244</v>
      </c>
      <c r="GG33" s="51"/>
      <c r="GH33" s="51"/>
      <c r="GI33" s="51"/>
      <c r="GJ33" s="51"/>
      <c r="GK33" s="51"/>
      <c r="GL33" s="51"/>
      <c r="GM33" s="121">
        <f t="shared" ref="GM33:GM56" si="78">IFERROR((GH33/GI33)*100,0)</f>
        <v>0</v>
      </c>
      <c r="GN33" s="51"/>
      <c r="GO33" s="51"/>
      <c r="GP33" s="51"/>
      <c r="GQ33" s="123"/>
      <c r="GR33" s="51"/>
      <c r="GS33" s="51"/>
      <c r="GT33" s="122"/>
      <c r="GU33" s="122"/>
      <c r="GV33" s="122"/>
      <c r="GW33" s="122"/>
      <c r="GX33" s="122"/>
      <c r="GY33" s="122">
        <f t="shared" ref="GY33:GY56" si="79">IFERROR(GR33/GP33,0)</f>
        <v>0</v>
      </c>
      <c r="GZ33" s="136" t="s">
        <v>243</v>
      </c>
      <c r="HA33" s="24" t="s">
        <v>244</v>
      </c>
      <c r="HB33" s="51"/>
      <c r="HC33" s="51"/>
      <c r="HD33" s="51"/>
      <c r="HE33" s="51"/>
      <c r="HF33" s="51"/>
      <c r="HG33" s="121">
        <f t="shared" ref="HG33:HG56" si="80">IFERROR((HB33/HC33)*100,0)</f>
        <v>0</v>
      </c>
      <c r="HH33" s="51"/>
      <c r="HI33" s="51" t="s">
        <v>244</v>
      </c>
      <c r="HJ33" s="51"/>
      <c r="HK33" s="123"/>
      <c r="HL33" s="51"/>
      <c r="HM33" s="51"/>
      <c r="HN33" s="122"/>
      <c r="HO33" s="122"/>
      <c r="HP33" s="122"/>
      <c r="HQ33" s="122"/>
      <c r="HR33" s="122"/>
      <c r="HS33" s="121">
        <f>IFERROR(HL33/HJ33,0)</f>
        <v>0</v>
      </c>
      <c r="HT33" s="136" t="s">
        <v>244</v>
      </c>
      <c r="HU33" s="51"/>
      <c r="HV33" s="51"/>
      <c r="HW33" s="51"/>
      <c r="HX33" s="51"/>
      <c r="HY33" s="51"/>
      <c r="HZ33" s="51"/>
      <c r="IA33" s="121"/>
      <c r="IB33" s="51"/>
      <c r="IC33" s="51"/>
      <c r="ID33" s="51"/>
      <c r="IE33" s="123"/>
      <c r="IF33" s="51"/>
      <c r="IG33" s="51"/>
      <c r="IH33" s="122"/>
      <c r="II33" s="122"/>
      <c r="IJ33" s="122"/>
      <c r="IK33" s="122"/>
      <c r="IL33" s="122"/>
      <c r="IM33" s="122"/>
      <c r="IN33" s="136" t="s">
        <v>243</v>
      </c>
      <c r="IO33" s="24" t="s">
        <v>243</v>
      </c>
      <c r="IP33" s="24">
        <v>12</v>
      </c>
      <c r="IQ33" s="24">
        <v>10</v>
      </c>
      <c r="IR33" s="24" t="s">
        <v>243</v>
      </c>
      <c r="IS33" s="24">
        <v>0</v>
      </c>
      <c r="IT33" s="24">
        <v>0</v>
      </c>
      <c r="IU33" s="155">
        <f>IFERROR((IP33/IQ33)*100,0)</f>
        <v>120</v>
      </c>
      <c r="IV33" s="24">
        <v>5</v>
      </c>
      <c r="IW33" s="24" t="s">
        <v>243</v>
      </c>
      <c r="IX33" s="151">
        <v>3</v>
      </c>
      <c r="IY33" s="150">
        <v>0</v>
      </c>
      <c r="IZ33" s="151">
        <v>17</v>
      </c>
      <c r="JA33" s="151">
        <v>2</v>
      </c>
      <c r="JB33" s="151">
        <v>9</v>
      </c>
      <c r="JC33" s="151">
        <v>0</v>
      </c>
      <c r="JD33" s="151">
        <v>1</v>
      </c>
      <c r="JE33" s="151">
        <v>0</v>
      </c>
      <c r="JF33" s="151">
        <v>0</v>
      </c>
      <c r="JG33" s="155">
        <f>IFERROR(IZ33/IX33,0)</f>
        <v>5.666666666666667</v>
      </c>
      <c r="JH33" s="136" t="s">
        <v>243</v>
      </c>
      <c r="JI33" s="24" t="s">
        <v>243</v>
      </c>
      <c r="JJ33" s="51">
        <v>0</v>
      </c>
      <c r="JK33" s="51">
        <v>0</v>
      </c>
      <c r="JL33" s="51" t="s">
        <v>243</v>
      </c>
      <c r="JM33" s="51">
        <v>0</v>
      </c>
      <c r="JN33" s="51">
        <v>0</v>
      </c>
      <c r="JO33" s="121"/>
      <c r="JP33" s="51">
        <v>1</v>
      </c>
      <c r="JQ33" s="51" t="s">
        <v>243</v>
      </c>
      <c r="JR33" s="51">
        <v>4</v>
      </c>
      <c r="JS33" s="123">
        <v>0</v>
      </c>
      <c r="JT33" s="122">
        <v>28</v>
      </c>
      <c r="JU33" s="122">
        <v>3</v>
      </c>
      <c r="JV33" s="122">
        <v>10</v>
      </c>
      <c r="JW33" s="122">
        <v>3</v>
      </c>
      <c r="JX33" s="122">
        <v>0</v>
      </c>
      <c r="JY33" s="122">
        <v>1</v>
      </c>
      <c r="JZ33" s="122">
        <v>0</v>
      </c>
      <c r="KA33" s="121">
        <f t="shared" ref="KA33:KA56" si="81">IFERROR(JT33/JR33,0)</f>
        <v>7</v>
      </c>
      <c r="KB33" s="136" t="s">
        <v>244</v>
      </c>
      <c r="KC33" s="51"/>
      <c r="KD33" s="51"/>
      <c r="KE33" s="51"/>
      <c r="KF33" s="51"/>
      <c r="KG33" s="51"/>
      <c r="KH33" s="51"/>
      <c r="KI33" s="51"/>
      <c r="KJ33" s="51"/>
      <c r="KK33" s="123"/>
      <c r="KL33" s="51"/>
      <c r="KM33" s="51"/>
      <c r="KN33" s="122"/>
      <c r="KO33" s="122"/>
      <c r="KP33" s="122"/>
      <c r="KQ33" s="122"/>
      <c r="KR33" s="122"/>
      <c r="KS33" s="122">
        <f>IFERROR(KL33/KJ33,0)</f>
        <v>0</v>
      </c>
      <c r="KT33" s="136" t="s">
        <v>243</v>
      </c>
      <c r="KU33" s="51" t="s">
        <v>244</v>
      </c>
      <c r="KV33" s="51"/>
      <c r="KW33" s="51"/>
      <c r="KX33" s="51"/>
      <c r="KY33" s="51"/>
      <c r="KZ33" s="51"/>
      <c r="LA33" s="121">
        <f>IFERROR((KV33/KW33)*100,0)</f>
        <v>0</v>
      </c>
      <c r="LB33" s="51"/>
      <c r="LC33" s="51" t="s">
        <v>243</v>
      </c>
      <c r="LD33" s="51">
        <f>3+1/6</f>
        <v>3.1666666666666665</v>
      </c>
      <c r="LE33" s="51">
        <v>0</v>
      </c>
      <c r="LF33" s="51">
        <v>19</v>
      </c>
      <c r="LG33" s="51">
        <v>1</v>
      </c>
      <c r="LH33" s="122">
        <v>8</v>
      </c>
      <c r="LI33" s="122">
        <v>0</v>
      </c>
      <c r="LJ33" s="122">
        <v>0</v>
      </c>
      <c r="LK33" s="122">
        <v>4</v>
      </c>
      <c r="LL33" s="122">
        <v>0</v>
      </c>
      <c r="LM33" s="121">
        <f t="shared" ref="LM33:LM56" si="82">IFERROR(LF33/LD33,0)</f>
        <v>6</v>
      </c>
      <c r="LN33" s="136" t="s">
        <v>244</v>
      </c>
      <c r="LO33" s="51"/>
      <c r="LU33" s="121"/>
      <c r="LV33" s="51"/>
      <c r="LW33" s="51"/>
      <c r="LX33" s="51"/>
      <c r="LY33" s="51"/>
      <c r="LZ33" s="46"/>
      <c r="MA33" s="51"/>
      <c r="MB33" s="122"/>
      <c r="MC33" s="122"/>
      <c r="MD33" s="122"/>
      <c r="ME33" s="122"/>
      <c r="MF33" s="122"/>
      <c r="MG33" s="121"/>
      <c r="MH33" s="136" t="s">
        <v>243</v>
      </c>
      <c r="MI33" s="24" t="s">
        <v>244</v>
      </c>
      <c r="MJ33" s="51"/>
      <c r="MK33" s="51"/>
      <c r="ML33" s="51"/>
      <c r="MM33" s="51"/>
      <c r="MN33" s="51"/>
      <c r="MO33" s="121">
        <f t="shared" si="22"/>
        <v>0</v>
      </c>
      <c r="MP33" s="51"/>
      <c r="MQ33" t="s">
        <v>244</v>
      </c>
      <c r="MR33" s="51"/>
      <c r="MS33" s="51"/>
      <c r="MT33" s="46"/>
      <c r="MV33" s="122"/>
      <c r="MW33" s="122"/>
      <c r="MX33" s="122"/>
      <c r="MY33" s="122"/>
      <c r="MZ33" s="122"/>
      <c r="NA33" s="122">
        <f>IFERROR(MT33/MR33,0)</f>
        <v>0</v>
      </c>
      <c r="NB33" s="136" t="s">
        <v>244</v>
      </c>
      <c r="NC33" s="24"/>
      <c r="ND33" s="51"/>
      <c r="NE33" s="51"/>
      <c r="NF33" s="51"/>
      <c r="NG33" s="51"/>
      <c r="NH33" s="51"/>
      <c r="NI33" s="121"/>
      <c r="NJ33" s="51"/>
      <c r="NL33" s="51"/>
      <c r="NM33" s="51"/>
      <c r="NN33" s="46"/>
      <c r="NP33" s="122"/>
      <c r="NQ33" s="122"/>
      <c r="NR33" s="122"/>
      <c r="NS33" s="122"/>
      <c r="NT33" s="122"/>
      <c r="NU33" s="122"/>
      <c r="NV33" s="136"/>
      <c r="NW33" s="24"/>
      <c r="NX33" s="51"/>
      <c r="NY33" s="51"/>
      <c r="NZ33" s="51"/>
      <c r="OA33" s="51"/>
      <c r="OB33" s="51"/>
      <c r="OC33" s="121"/>
      <c r="OD33" s="51"/>
      <c r="OF33" s="51"/>
      <c r="OG33" s="51"/>
      <c r="OH33" s="46"/>
      <c r="OI33" s="51"/>
      <c r="OJ33" s="122"/>
      <c r="OK33" s="122"/>
      <c r="OL33" s="122"/>
      <c r="OM33" s="122"/>
      <c r="ON33" s="122"/>
      <c r="OO33" s="122"/>
      <c r="OP33" s="136" t="s">
        <v>243</v>
      </c>
      <c r="OQ33" s="24" t="s">
        <v>243</v>
      </c>
      <c r="OR33" s="51">
        <v>71</v>
      </c>
      <c r="OS33" s="51">
        <v>55</v>
      </c>
      <c r="OT33" s="51" t="s">
        <v>244</v>
      </c>
      <c r="OU33" s="51">
        <v>7</v>
      </c>
      <c r="OV33" s="51">
        <v>0</v>
      </c>
      <c r="OW33" s="121">
        <f>IFERROR((OR33/OS33)*100,0)</f>
        <v>129.09090909090909</v>
      </c>
      <c r="OX33" s="51">
        <v>16</v>
      </c>
      <c r="OY33" t="s">
        <v>243</v>
      </c>
      <c r="OZ33" s="51">
        <v>4</v>
      </c>
      <c r="PA33" s="51">
        <v>0</v>
      </c>
      <c r="PB33" s="46">
        <v>28</v>
      </c>
      <c r="PC33" s="51">
        <v>2</v>
      </c>
      <c r="PD33" s="122">
        <v>10</v>
      </c>
      <c r="PE33" s="122">
        <v>3</v>
      </c>
      <c r="PF33" s="122">
        <v>0</v>
      </c>
      <c r="PG33" s="122">
        <v>1</v>
      </c>
      <c r="PH33" s="122">
        <v>1</v>
      </c>
      <c r="PI33" s="121">
        <f>IFERROR(PB33/OZ33,0)</f>
        <v>7</v>
      </c>
      <c r="PJ33" s="136" t="s">
        <v>244</v>
      </c>
      <c r="PK33" s="24"/>
      <c r="PL33" s="51"/>
      <c r="PM33" s="51"/>
      <c r="PN33" s="51"/>
      <c r="PO33" s="51"/>
      <c r="PP33" s="51"/>
      <c r="PQ33" s="121"/>
      <c r="PR33" s="51"/>
      <c r="PT33" s="51"/>
      <c r="PU33" s="51"/>
      <c r="PV33" s="46"/>
      <c r="PW33" s="51"/>
      <c r="PX33" s="122"/>
      <c r="PY33" s="122"/>
      <c r="PZ33" s="122"/>
      <c r="QA33" s="122"/>
      <c r="QB33" s="122"/>
      <c r="QC33" s="121"/>
      <c r="QD33" s="136" t="s">
        <v>244</v>
      </c>
      <c r="QE33" s="24"/>
      <c r="QF33" s="51"/>
      <c r="QG33" s="51"/>
      <c r="QH33" s="51"/>
      <c r="QI33" s="51"/>
      <c r="QJ33" s="51"/>
      <c r="QK33" s="121">
        <f>IFERROR((QF33/QG33)*100,0)</f>
        <v>0</v>
      </c>
      <c r="QL33" s="51"/>
      <c r="QN33" s="51"/>
      <c r="QO33" s="51"/>
      <c r="QP33" s="46"/>
      <c r="QQ33" s="51"/>
      <c r="QR33" s="122"/>
      <c r="QS33" s="122"/>
      <c r="QT33" s="122"/>
      <c r="QU33" s="122"/>
      <c r="QV33" s="122"/>
      <c r="QW33" s="121">
        <f>IFERROR(QP33/QN33,0)</f>
        <v>0</v>
      </c>
      <c r="QX33" s="136" t="s">
        <v>244</v>
      </c>
      <c r="QY33" s="24"/>
      <c r="QZ33" s="51"/>
      <c r="RA33" s="51"/>
      <c r="RB33" s="51"/>
      <c r="RC33" s="51"/>
      <c r="RD33" s="51"/>
      <c r="RE33" s="121">
        <f>IFERROR((QZ33/RA33)*100,0)</f>
        <v>0</v>
      </c>
      <c r="RF33" s="51"/>
      <c r="RH33" s="51"/>
      <c r="RI33" s="51"/>
      <c r="RJ33" s="46"/>
      <c r="RK33" s="51"/>
      <c r="RL33" s="122"/>
      <c r="RM33" s="122"/>
      <c r="RN33" s="122"/>
      <c r="RO33" s="122"/>
      <c r="RP33" s="122"/>
      <c r="RQ33" s="121">
        <f>IFERROR(RJ33/RH33,0)</f>
        <v>0</v>
      </c>
      <c r="RR33" s="136"/>
      <c r="RS33" s="24"/>
      <c r="RT33" s="51"/>
      <c r="RU33" s="51"/>
      <c r="RV33" s="51"/>
      <c r="RW33" s="51"/>
      <c r="RX33" s="51"/>
      <c r="RY33" s="121">
        <f>IFERROR((RT33/RU33)*100,0)</f>
        <v>0</v>
      </c>
      <c r="RZ33" s="51"/>
      <c r="SB33" s="51"/>
      <c r="SC33" s="51"/>
      <c r="SD33" s="46"/>
      <c r="SE33" s="51"/>
      <c r="SF33" s="122"/>
      <c r="SG33" s="122"/>
      <c r="SH33" s="122"/>
      <c r="SI33" s="122"/>
      <c r="SJ33" s="122"/>
      <c r="SK33" s="121">
        <f>IFERROR(SD33/SB33,0)</f>
        <v>0</v>
      </c>
      <c r="SL33" s="136"/>
      <c r="SM33" s="24"/>
      <c r="SN33" s="51"/>
      <c r="SO33" s="51"/>
      <c r="SP33" s="51"/>
      <c r="SQ33" s="51"/>
      <c r="SR33" s="51"/>
      <c r="SS33" s="121">
        <f>IFERROR((SN33/SO33)*100,0)</f>
        <v>0</v>
      </c>
      <c r="ST33" s="51"/>
      <c r="SV33" s="51"/>
      <c r="SW33" s="51"/>
      <c r="SX33" s="46"/>
      <c r="SY33" s="51"/>
      <c r="SZ33" s="122"/>
      <c r="TA33" s="122"/>
      <c r="TB33" s="122"/>
      <c r="TC33" s="122"/>
      <c r="TD33" s="122"/>
      <c r="TE33" s="121">
        <f>IFERROR(SX33/SV33,0)</f>
        <v>0</v>
      </c>
      <c r="TF33" s="136"/>
      <c r="TG33" s="24"/>
      <c r="TH33" s="51"/>
      <c r="TI33" s="51"/>
      <c r="TJ33" s="51"/>
      <c r="TK33" s="51"/>
      <c r="TL33" s="51"/>
      <c r="TM33" s="121">
        <f>IFERROR((TH33/TI33)*100,0)</f>
        <v>0</v>
      </c>
      <c r="TN33" s="51"/>
      <c r="TP33" s="51"/>
      <c r="TQ33" s="51"/>
      <c r="TR33" s="46"/>
      <c r="TS33" s="51"/>
      <c r="TT33" s="122"/>
      <c r="TU33" s="122"/>
      <c r="TV33" s="122"/>
      <c r="TW33" s="122"/>
      <c r="TX33" s="122"/>
      <c r="TY33" s="121">
        <f>IFERROR(TR33/TP33,0)</f>
        <v>0</v>
      </c>
      <c r="TZ33" s="136"/>
      <c r="UA33" s="24"/>
      <c r="UB33" s="51"/>
      <c r="UC33" s="51"/>
      <c r="UD33" s="51"/>
      <c r="UE33" s="51"/>
      <c r="UF33" s="51"/>
      <c r="UG33" s="121">
        <f>IFERROR((UB33/UC33)*100,0)</f>
        <v>0</v>
      </c>
      <c r="UH33" s="51"/>
      <c r="UJ33" s="51"/>
      <c r="UK33" s="51"/>
      <c r="UL33" s="46"/>
      <c r="UM33" s="51"/>
      <c r="UN33" s="122"/>
      <c r="UO33" s="122"/>
      <c r="UP33" s="122"/>
      <c r="UQ33" s="122"/>
      <c r="UR33" s="122"/>
      <c r="US33" s="121">
        <f>IFERROR(UL33/UJ33,0)</f>
        <v>0</v>
      </c>
      <c r="UT33" s="136"/>
      <c r="UU33" s="24"/>
      <c r="UV33" s="51"/>
      <c r="UW33" s="51"/>
      <c r="UX33" s="51"/>
      <c r="UY33" s="51"/>
      <c r="UZ33" s="51"/>
      <c r="VA33" s="121">
        <f>IFERROR((UV33/UW33)*100,0)</f>
        <v>0</v>
      </c>
      <c r="VB33" s="51"/>
      <c r="VD33" s="51"/>
      <c r="VE33" s="51"/>
      <c r="VF33" s="46"/>
      <c r="VG33" s="51"/>
      <c r="VH33" s="122"/>
      <c r="VI33" s="122"/>
      <c r="VJ33" s="122"/>
      <c r="VK33" s="122"/>
      <c r="VL33" s="122"/>
      <c r="VM33" s="121">
        <f>IFERROR(VF33/VD33,0)</f>
        <v>0</v>
      </c>
      <c r="VN33" s="136"/>
      <c r="VO33" s="24"/>
      <c r="VP33" s="51"/>
      <c r="VQ33" s="51"/>
      <c r="VR33" s="51"/>
      <c r="VS33" s="51"/>
      <c r="VT33" s="51"/>
      <c r="VU33" s="121">
        <f>IFERROR((VP33/VQ33)*100,0)</f>
        <v>0</v>
      </c>
      <c r="VV33" s="51"/>
      <c r="VX33" s="51"/>
      <c r="VY33" s="51"/>
      <c r="VZ33" s="46"/>
      <c r="WA33" s="51"/>
      <c r="WB33" s="122"/>
      <c r="WC33" s="122"/>
      <c r="WD33" s="122"/>
      <c r="WE33" s="122"/>
      <c r="WF33" s="122"/>
      <c r="WG33" s="121">
        <f>IFERROR(VZ33/VX33,0)</f>
        <v>0</v>
      </c>
      <c r="WH33" s="136"/>
      <c r="WI33" s="24"/>
      <c r="WJ33" s="51"/>
      <c r="WK33" s="51"/>
      <c r="WL33" s="51"/>
      <c r="WM33" s="51"/>
      <c r="WN33" s="51"/>
      <c r="WO33" s="121">
        <f>IFERROR((WJ33/WK33)*100,0)</f>
        <v>0</v>
      </c>
      <c r="WP33" s="51"/>
      <c r="WR33" s="51"/>
      <c r="WS33" s="51"/>
      <c r="WT33" s="46"/>
      <c r="WU33" s="51"/>
      <c r="WV33" s="122"/>
      <c r="WW33" s="122"/>
      <c r="WX33" s="122"/>
      <c r="WY33" s="122"/>
      <c r="WZ33" s="122"/>
      <c r="XA33" s="121">
        <f>IFERROR(WT33/WR33,0)</f>
        <v>0</v>
      </c>
      <c r="XB33" s="136"/>
      <c r="XC33" s="24"/>
      <c r="XD33" s="51"/>
      <c r="XE33" s="51"/>
      <c r="XF33" s="51"/>
      <c r="XG33" s="51"/>
      <c r="XH33" s="51"/>
      <c r="XI33" s="121">
        <f>IFERROR((XD33/XE33)*100,0)</f>
        <v>0</v>
      </c>
      <c r="XJ33" s="51"/>
      <c r="XL33" s="51"/>
      <c r="XM33" s="51"/>
      <c r="XN33" s="46"/>
      <c r="XO33" s="51"/>
      <c r="XP33" s="122"/>
      <c r="XQ33" s="122"/>
      <c r="XR33" s="122"/>
      <c r="XS33" s="122"/>
      <c r="XT33" s="122"/>
      <c r="XU33" s="121">
        <f t="shared" ref="XU33:XU56" si="83">IFERROR(XN33/XL33,0)</f>
        <v>0</v>
      </c>
      <c r="XV33" s="136"/>
      <c r="XW33" s="24"/>
      <c r="XX33" s="51"/>
      <c r="XY33" s="51"/>
      <c r="XZ33" s="51"/>
      <c r="YA33" s="51"/>
      <c r="YB33" s="51"/>
      <c r="YC33" s="121">
        <f>IFERROR((XX33/XY33)*100,0)</f>
        <v>0</v>
      </c>
      <c r="YD33" s="51"/>
      <c r="YF33" s="51"/>
      <c r="YG33" s="51"/>
      <c r="YH33" s="46"/>
      <c r="YI33" s="51"/>
      <c r="YJ33" s="122"/>
      <c r="YK33" s="122"/>
      <c r="YL33" s="122"/>
      <c r="YM33" s="122"/>
      <c r="YN33" s="122"/>
      <c r="YO33" s="121">
        <f>IFERROR(YH33/YF33,0)</f>
        <v>0</v>
      </c>
      <c r="YP33" s="136"/>
      <c r="YQ33" s="24"/>
      <c r="YR33" s="51"/>
      <c r="YS33" s="51"/>
      <c r="YT33" s="51"/>
      <c r="YU33" s="51"/>
      <c r="YV33" s="51"/>
      <c r="YW33" s="121">
        <f>IFERROR((YR33/YS33)*100,0)</f>
        <v>0</v>
      </c>
      <c r="YX33" s="51"/>
      <c r="YZ33" s="51"/>
      <c r="ZA33" s="51"/>
      <c r="ZB33" s="46"/>
      <c r="ZC33" s="51"/>
      <c r="ZD33" s="122"/>
      <c r="ZE33" s="122"/>
      <c r="ZF33" s="122"/>
      <c r="ZG33" s="122"/>
      <c r="ZH33" s="122"/>
      <c r="ZI33" s="121">
        <f>IFERROR(ZB33/YZ33,0)</f>
        <v>0</v>
      </c>
      <c r="ZJ33" s="136"/>
      <c r="ZK33" s="24"/>
      <c r="ZL33" s="51"/>
      <c r="ZM33" s="51"/>
      <c r="ZN33" s="51"/>
      <c r="ZO33" s="51"/>
      <c r="ZP33" s="51"/>
      <c r="ZQ33" s="121">
        <f>IFERROR((ZL33/ZM33)*100,0)</f>
        <v>0</v>
      </c>
      <c r="ZR33" s="51"/>
      <c r="ZT33" s="51"/>
      <c r="ZU33" s="51"/>
      <c r="ZV33" s="46"/>
      <c r="ZW33" s="51"/>
      <c r="ZX33" s="122"/>
      <c r="ZY33" s="122"/>
      <c r="ZZ33" s="122"/>
      <c r="AAA33" s="122"/>
      <c r="AAB33" s="122"/>
      <c r="AAC33" s="121">
        <f>IFERROR(ZV33/ZT33,0)</f>
        <v>0</v>
      </c>
      <c r="AAD33" s="136"/>
      <c r="AAE33" s="24"/>
      <c r="AAF33" s="51"/>
      <c r="AAG33" s="51"/>
      <c r="AAH33" s="51"/>
      <c r="AAI33" s="51"/>
      <c r="AAJ33" s="51"/>
      <c r="AAK33" s="121">
        <f>IFERROR((AAF33/AAG33)*100,0)</f>
        <v>0</v>
      </c>
      <c r="AAL33" s="51"/>
      <c r="AAN33" s="51"/>
      <c r="AAO33" s="51"/>
      <c r="AAP33" s="46"/>
      <c r="AAQ33" s="51"/>
      <c r="AAR33" s="122"/>
      <c r="AAS33" s="122"/>
      <c r="AAT33" s="122"/>
      <c r="AAU33" s="122"/>
      <c r="AAV33" s="122"/>
      <c r="AAW33" s="121">
        <f>IFERROR(AAP33/AAN33,0)</f>
        <v>0</v>
      </c>
      <c r="AAX33" s="136"/>
      <c r="AAY33" s="24"/>
      <c r="AAZ33" s="51"/>
      <c r="ABA33" s="51"/>
      <c r="ABB33" s="51"/>
      <c r="ABC33" s="51"/>
      <c r="ABD33" s="51"/>
      <c r="ABE33" s="121">
        <f>IFERROR((AAZ33/ABA33)*100,0)</f>
        <v>0</v>
      </c>
      <c r="ABF33" s="51"/>
      <c r="ABH33" s="51"/>
      <c r="ABI33" s="51"/>
      <c r="ABJ33" s="46"/>
      <c r="ABK33" s="51"/>
      <c r="ABL33" s="122"/>
      <c r="ABM33" s="122"/>
      <c r="ABN33" s="122"/>
      <c r="ABO33" s="122"/>
      <c r="ABP33" s="122"/>
      <c r="ABQ33" s="121">
        <f>IFERROR(ABJ33/ABH33,0)</f>
        <v>0</v>
      </c>
      <c r="ABS33">
        <f>SUM(J33,AD33,AX33,BR33,CL33,DF33,DZ33,ET33,FN33,GH33,HB33,HV33,IP33,JJ33,KD33,KV33,LP33,MJ33,ND33,NX33,OR33,PL33,QF33,QZ33,RT33,SN33,TH33,UB33,UV33,VP33,WJ33,AAF33)</f>
        <v>147</v>
      </c>
      <c r="ABT33">
        <f>ACE33</f>
        <v>12</v>
      </c>
      <c r="ABU33">
        <f>ABS33+ABT33</f>
        <v>159</v>
      </c>
      <c r="ABV33">
        <f>ABW33-ABU33</f>
        <v>0</v>
      </c>
      <c r="ABW33">
        <v>159</v>
      </c>
      <c r="ABX33">
        <v>1</v>
      </c>
      <c r="ABY33">
        <v>18</v>
      </c>
      <c r="ABZ33" s="119">
        <f>ABW33/ABY33</f>
        <v>8.8333333333333339</v>
      </c>
      <c r="ACA33">
        <v>10</v>
      </c>
      <c r="ACD33">
        <v>2</v>
      </c>
      <c r="ACE33">
        <f>SUM(ACA33:ACD33)</f>
        <v>12</v>
      </c>
      <c r="ACG33">
        <v>126</v>
      </c>
      <c r="ACH33">
        <v>10</v>
      </c>
      <c r="ACI33">
        <v>17.100000000000001</v>
      </c>
      <c r="ACJ33" s="119">
        <f>ACG33/ACI33</f>
        <v>7.3684210526315788</v>
      </c>
      <c r="ACK33">
        <v>16</v>
      </c>
      <c r="ACL33">
        <v>1</v>
      </c>
      <c r="ACN33">
        <v>4</v>
      </c>
      <c r="ACO33">
        <f>SUM(ACK33:ACN33)</f>
        <v>21</v>
      </c>
      <c r="ACQ33" s="130" t="s">
        <v>240</v>
      </c>
      <c r="ACR33">
        <v>33</v>
      </c>
      <c r="ACS33">
        <v>0</v>
      </c>
    </row>
    <row r="34" spans="1:773" ht="12.75" x14ac:dyDescent="0.2">
      <c r="A34" s="49">
        <v>18</v>
      </c>
      <c r="B34" s="116">
        <v>44521</v>
      </c>
      <c r="C34" s="116" t="str">
        <f t="shared" si="0"/>
        <v>Sunday</v>
      </c>
      <c r="D34" s="49" t="s">
        <v>240</v>
      </c>
      <c r="E34" s="11" t="s">
        <v>274</v>
      </c>
      <c r="F34" s="24" t="s">
        <v>151</v>
      </c>
      <c r="G34" s="24" t="s">
        <v>261</v>
      </c>
      <c r="H34" s="136" t="s">
        <v>243</v>
      </c>
      <c r="I34" s="24" t="s">
        <v>243</v>
      </c>
      <c r="J34" s="51">
        <v>6</v>
      </c>
      <c r="K34" s="51">
        <v>4</v>
      </c>
      <c r="L34" s="51" t="s">
        <v>244</v>
      </c>
      <c r="M34" s="51">
        <v>1</v>
      </c>
      <c r="N34" s="51">
        <v>0</v>
      </c>
      <c r="O34" s="121">
        <f>IFERROR((J34/K34)*100,0)</f>
        <v>150</v>
      </c>
      <c r="P34" s="51">
        <v>4</v>
      </c>
      <c r="Q34" s="51" t="s">
        <v>244</v>
      </c>
      <c r="R34" s="51"/>
      <c r="S34" s="123"/>
      <c r="T34" s="124"/>
      <c r="U34" s="51"/>
      <c r="V34" s="122"/>
      <c r="W34" s="122"/>
      <c r="X34" s="122"/>
      <c r="Y34" s="122"/>
      <c r="Z34" s="122"/>
      <c r="AA34" s="122">
        <f>IFERROR(T34/R34,0)</f>
        <v>0</v>
      </c>
      <c r="AB34" s="136" t="s">
        <v>243</v>
      </c>
      <c r="AC34" s="51" t="s">
        <v>243</v>
      </c>
      <c r="AD34" s="51">
        <v>1</v>
      </c>
      <c r="AE34" s="51">
        <v>2</v>
      </c>
      <c r="AF34" s="51" t="s">
        <v>243</v>
      </c>
      <c r="AG34" s="51">
        <v>0</v>
      </c>
      <c r="AH34" s="51">
        <v>0</v>
      </c>
      <c r="AI34" s="121">
        <f t="shared" si="76"/>
        <v>50</v>
      </c>
      <c r="AJ34" s="51">
        <v>5</v>
      </c>
      <c r="AK34" s="51" t="s">
        <v>244</v>
      </c>
      <c r="AL34" s="51"/>
      <c r="AM34" s="123"/>
      <c r="AN34" s="51"/>
      <c r="AO34" s="51"/>
      <c r="AP34" s="122"/>
      <c r="AQ34" s="122"/>
      <c r="AR34" s="122"/>
      <c r="AS34" s="122"/>
      <c r="AT34" s="122"/>
      <c r="AU34" s="121">
        <f>IFERROR(AN34/AL34,0)</f>
        <v>0</v>
      </c>
      <c r="AV34" s="136" t="s">
        <v>243</v>
      </c>
      <c r="AW34" s="51" t="s">
        <v>243</v>
      </c>
      <c r="AX34" s="51">
        <v>37</v>
      </c>
      <c r="AY34" s="51">
        <v>23</v>
      </c>
      <c r="AZ34" s="51" t="s">
        <v>244</v>
      </c>
      <c r="BA34" s="51">
        <v>6</v>
      </c>
      <c r="BB34" s="51">
        <v>0</v>
      </c>
      <c r="BC34" s="121">
        <f t="shared" si="77"/>
        <v>160.86956521739131</v>
      </c>
      <c r="BD34" s="51">
        <v>37</v>
      </c>
      <c r="BE34" s="51" t="s">
        <v>244</v>
      </c>
      <c r="BF34" s="51"/>
      <c r="BG34" s="123"/>
      <c r="BH34" s="51"/>
      <c r="BI34" s="51"/>
      <c r="BJ34" s="122"/>
      <c r="BK34" s="122"/>
      <c r="BL34" s="122"/>
      <c r="BM34" s="122"/>
      <c r="BN34" s="122"/>
      <c r="BO34" s="122"/>
      <c r="BP34" s="136" t="s">
        <v>244</v>
      </c>
      <c r="BQ34" s="51"/>
      <c r="BR34" s="51"/>
      <c r="BS34" s="51"/>
      <c r="BT34" s="51"/>
      <c r="BU34" s="51"/>
      <c r="BV34" s="51"/>
      <c r="BW34" s="121"/>
      <c r="BX34" s="51"/>
      <c r="BY34" s="51"/>
      <c r="BZ34" s="51"/>
      <c r="CA34" s="123"/>
      <c r="CB34" s="51"/>
      <c r="CC34" s="51"/>
      <c r="CD34" s="122"/>
      <c r="CE34" s="122"/>
      <c r="CF34" s="122"/>
      <c r="CG34" s="122"/>
      <c r="CH34" s="122"/>
      <c r="CI34" s="122"/>
      <c r="CJ34" s="136" t="s">
        <v>243</v>
      </c>
      <c r="CK34" s="51" t="s">
        <v>243</v>
      </c>
      <c r="CL34" s="51">
        <v>13</v>
      </c>
      <c r="CM34" s="51">
        <v>16</v>
      </c>
      <c r="CN34" s="51" t="s">
        <v>244</v>
      </c>
      <c r="CO34" s="51">
        <v>0</v>
      </c>
      <c r="CP34" s="51">
        <v>0</v>
      </c>
      <c r="CQ34" s="121">
        <f>IFERROR((CL34/CM34)*100,0)</f>
        <v>81.25</v>
      </c>
      <c r="CR34" s="51">
        <v>21</v>
      </c>
      <c r="CS34" s="51" t="s">
        <v>244</v>
      </c>
      <c r="CT34" s="51"/>
      <c r="CU34" s="123"/>
      <c r="CV34" s="51"/>
      <c r="CW34" s="51"/>
      <c r="CX34" s="122"/>
      <c r="CY34" s="122"/>
      <c r="CZ34" s="122"/>
      <c r="DA34" s="122"/>
      <c r="DB34" s="122"/>
      <c r="DC34" s="122"/>
      <c r="DD34" s="136" t="s">
        <v>243</v>
      </c>
      <c r="DE34" s="51" t="s">
        <v>243</v>
      </c>
      <c r="DF34" s="51">
        <v>1</v>
      </c>
      <c r="DG34" s="51">
        <v>4</v>
      </c>
      <c r="DH34" s="51" t="s">
        <v>266</v>
      </c>
      <c r="DI34" s="51">
        <v>0</v>
      </c>
      <c r="DJ34" s="51">
        <v>0</v>
      </c>
      <c r="DK34" s="121">
        <f>IFERROR((DF34/DG34)*100,0)</f>
        <v>25</v>
      </c>
      <c r="DL34" s="51">
        <v>3</v>
      </c>
      <c r="DM34" s="51" t="s">
        <v>244</v>
      </c>
      <c r="DN34" s="51"/>
      <c r="DO34" s="123"/>
      <c r="DP34" s="51"/>
      <c r="DQ34" s="51"/>
      <c r="DR34" s="122"/>
      <c r="DS34" s="122"/>
      <c r="DT34" s="122"/>
      <c r="DU34" s="122"/>
      <c r="DV34" s="122"/>
      <c r="DW34" s="122"/>
      <c r="DX34" s="136" t="s">
        <v>244</v>
      </c>
      <c r="DY34" s="51"/>
      <c r="DZ34" s="51"/>
      <c r="EA34" s="51"/>
      <c r="EB34" s="51"/>
      <c r="EC34" s="51"/>
      <c r="ED34" s="51"/>
      <c r="EE34" s="121">
        <f>IFERROR((DZ34/EA34)*100,0)</f>
        <v>0</v>
      </c>
      <c r="EF34" s="51"/>
      <c r="EG34" s="51"/>
      <c r="EH34" s="51"/>
      <c r="EI34" s="123"/>
      <c r="EJ34" s="51"/>
      <c r="EK34" s="51"/>
      <c r="EL34" s="122"/>
      <c r="EM34" s="122"/>
      <c r="EN34" s="122"/>
      <c r="EO34" s="122"/>
      <c r="EP34" s="122"/>
      <c r="EQ34" s="122">
        <f>IFERROR(EJ34/EH34,0)</f>
        <v>0</v>
      </c>
      <c r="ER34" s="136" t="s">
        <v>244</v>
      </c>
      <c r="ES34" s="51"/>
      <c r="ET34" s="51"/>
      <c r="EU34" s="51"/>
      <c r="EV34" s="51"/>
      <c r="EW34" s="51"/>
      <c r="EX34" s="51"/>
      <c r="EY34" s="121">
        <f>IFERROR((ET34/EU34)*100,0)</f>
        <v>0</v>
      </c>
      <c r="EZ34" s="51"/>
      <c r="FA34" s="51"/>
      <c r="FB34" s="51"/>
      <c r="FC34" s="123"/>
      <c r="FD34" s="51"/>
      <c r="FE34" s="51"/>
      <c r="FF34" s="122"/>
      <c r="FG34" s="122"/>
      <c r="FH34" s="122"/>
      <c r="FI34" s="122"/>
      <c r="FJ34" s="122"/>
      <c r="FK34" s="122">
        <f>IFERROR(FD34/FB34,0)</f>
        <v>0</v>
      </c>
      <c r="FL34" s="136" t="s">
        <v>244</v>
      </c>
      <c r="FM34" s="51"/>
      <c r="FN34" s="51"/>
      <c r="FO34" s="51"/>
      <c r="FP34" s="51"/>
      <c r="FQ34" s="51"/>
      <c r="FR34" s="51"/>
      <c r="FS34" s="121" t="e">
        <f>(FN34/FO34)*100</f>
        <v>#DIV/0!</v>
      </c>
      <c r="FT34" s="51"/>
      <c r="FU34" s="51"/>
      <c r="FV34" s="51"/>
      <c r="FW34" s="123"/>
      <c r="FX34" s="51"/>
      <c r="FY34" s="51"/>
      <c r="FZ34" s="122"/>
      <c r="GA34" s="122"/>
      <c r="GB34" s="122"/>
      <c r="GC34" s="122"/>
      <c r="GD34" s="122"/>
      <c r="GE34" s="122"/>
      <c r="GF34" s="136" t="s">
        <v>244</v>
      </c>
      <c r="GG34" s="51"/>
      <c r="GH34" s="51"/>
      <c r="GI34" s="51"/>
      <c r="GJ34" s="51"/>
      <c r="GK34" s="51"/>
      <c r="GL34" s="51"/>
      <c r="GM34" s="121">
        <f t="shared" si="78"/>
        <v>0</v>
      </c>
      <c r="GN34" s="51"/>
      <c r="GO34" s="51"/>
      <c r="GP34" s="51"/>
      <c r="GQ34" s="123"/>
      <c r="GR34" s="51"/>
      <c r="GS34" s="51"/>
      <c r="GT34" s="122"/>
      <c r="GU34" s="122"/>
      <c r="GV34" s="122"/>
      <c r="GW34" s="122"/>
      <c r="GX34" s="122"/>
      <c r="GY34" s="122">
        <f t="shared" si="79"/>
        <v>0</v>
      </c>
      <c r="GZ34" s="136" t="s">
        <v>244</v>
      </c>
      <c r="HA34" s="24"/>
      <c r="HB34" s="51"/>
      <c r="HC34" s="51"/>
      <c r="HD34" s="51"/>
      <c r="HE34" s="51"/>
      <c r="HF34" s="51"/>
      <c r="HG34" s="121">
        <f t="shared" si="80"/>
        <v>0</v>
      </c>
      <c r="HH34" s="51"/>
      <c r="HI34" s="51"/>
      <c r="HJ34" s="51"/>
      <c r="HK34" s="123"/>
      <c r="HL34" s="51"/>
      <c r="HM34" s="51"/>
      <c r="HN34" s="122"/>
      <c r="HO34" s="122"/>
      <c r="HP34" s="122"/>
      <c r="HQ34" s="122"/>
      <c r="HR34" s="122"/>
      <c r="HS34" s="121">
        <f>IFERROR(HL34/HJ34,0)</f>
        <v>0</v>
      </c>
      <c r="HT34" s="136" t="s">
        <v>244</v>
      </c>
      <c r="HU34" s="51"/>
      <c r="HV34" s="51"/>
      <c r="HW34" s="51"/>
      <c r="HX34" s="51"/>
      <c r="HY34" s="51"/>
      <c r="HZ34" s="51"/>
      <c r="IA34" s="121"/>
      <c r="IB34" s="51"/>
      <c r="IC34" s="51"/>
      <c r="ID34" s="51"/>
      <c r="IE34" s="123"/>
      <c r="IF34" s="51"/>
      <c r="IG34" s="51"/>
      <c r="IH34" s="122"/>
      <c r="II34" s="122"/>
      <c r="IJ34" s="122"/>
      <c r="IK34" s="122"/>
      <c r="IL34" s="122"/>
      <c r="IM34" s="122"/>
      <c r="IN34" s="136" t="s">
        <v>243</v>
      </c>
      <c r="IO34" s="51" t="s">
        <v>243</v>
      </c>
      <c r="IP34" s="51">
        <v>13</v>
      </c>
      <c r="IQ34" s="51">
        <v>12</v>
      </c>
      <c r="IR34" s="51" t="s">
        <v>266</v>
      </c>
      <c r="IS34" s="51">
        <v>0</v>
      </c>
      <c r="IT34" s="51">
        <v>1</v>
      </c>
      <c r="IU34" s="121">
        <f>IFERROR((IP34/IQ34)*100,0)</f>
        <v>108.33333333333333</v>
      </c>
      <c r="IV34" s="51">
        <v>12</v>
      </c>
      <c r="IW34" s="51" t="s">
        <v>243</v>
      </c>
      <c r="IX34" s="122">
        <v>4</v>
      </c>
      <c r="IY34" s="123">
        <v>0</v>
      </c>
      <c r="IZ34" s="122">
        <v>28</v>
      </c>
      <c r="JA34" s="122">
        <v>3</v>
      </c>
      <c r="JB34" s="122">
        <v>9</v>
      </c>
      <c r="JC34" s="122">
        <v>4</v>
      </c>
      <c r="JD34" s="122">
        <v>0</v>
      </c>
      <c r="JE34" s="122">
        <v>0</v>
      </c>
      <c r="JF34" s="122">
        <v>0</v>
      </c>
      <c r="JG34" s="121">
        <f>IFERROR(IZ34/IX34,0)</f>
        <v>7</v>
      </c>
      <c r="JH34" s="136" t="s">
        <v>243</v>
      </c>
      <c r="JI34" s="24" t="s">
        <v>244</v>
      </c>
      <c r="JJ34" s="51"/>
      <c r="JK34" s="51"/>
      <c r="JL34" s="51"/>
      <c r="JM34" s="51"/>
      <c r="JN34" s="51"/>
      <c r="JO34" s="121"/>
      <c r="JP34" s="51"/>
      <c r="JQ34" s="51" t="s">
        <v>243</v>
      </c>
      <c r="JR34" s="51">
        <v>3</v>
      </c>
      <c r="JS34" s="123">
        <v>0</v>
      </c>
      <c r="JT34" s="122">
        <v>19</v>
      </c>
      <c r="JU34" s="122">
        <v>2</v>
      </c>
      <c r="JV34" s="122">
        <v>10</v>
      </c>
      <c r="JW34" s="122">
        <v>1</v>
      </c>
      <c r="JX34" s="122">
        <v>1</v>
      </c>
      <c r="JY34" s="122">
        <v>1</v>
      </c>
      <c r="JZ34" s="122">
        <v>0</v>
      </c>
      <c r="KA34" s="121">
        <f t="shared" si="81"/>
        <v>6.333333333333333</v>
      </c>
      <c r="KB34" s="136" t="s">
        <v>244</v>
      </c>
      <c r="KC34" s="51"/>
      <c r="KD34" s="51"/>
      <c r="KE34" s="51"/>
      <c r="KF34" s="51"/>
      <c r="KG34" s="51"/>
      <c r="KH34" s="51"/>
      <c r="KI34" s="51"/>
      <c r="KJ34" s="51"/>
      <c r="KK34" s="123"/>
      <c r="KL34" s="51"/>
      <c r="KM34" s="51"/>
      <c r="KN34" s="122"/>
      <c r="KO34" s="122"/>
      <c r="KP34" s="122"/>
      <c r="KQ34" s="122"/>
      <c r="KR34" s="122"/>
      <c r="KS34" s="122">
        <f>IFERROR(KL34/KJ34,0)</f>
        <v>0</v>
      </c>
      <c r="KT34" s="136" t="s">
        <v>243</v>
      </c>
      <c r="KU34" s="51" t="s">
        <v>244</v>
      </c>
      <c r="KV34" s="51"/>
      <c r="KW34" s="51"/>
      <c r="KX34" s="51"/>
      <c r="KY34" s="51"/>
      <c r="KZ34" s="51"/>
      <c r="LA34" s="121">
        <f>IFERROR((KV34/KW34)*100,0)</f>
        <v>0</v>
      </c>
      <c r="LB34" s="51"/>
      <c r="LC34" s="51" t="s">
        <v>243</v>
      </c>
      <c r="LD34" s="51">
        <v>2</v>
      </c>
      <c r="LE34" s="51">
        <v>0</v>
      </c>
      <c r="LF34" s="51">
        <v>22</v>
      </c>
      <c r="LG34" s="51">
        <v>0</v>
      </c>
      <c r="LH34" s="122">
        <v>1</v>
      </c>
      <c r="LI34" s="122">
        <v>2</v>
      </c>
      <c r="LJ34" s="122">
        <v>1</v>
      </c>
      <c r="LK34" s="122">
        <v>0</v>
      </c>
      <c r="LL34" s="122">
        <v>0</v>
      </c>
      <c r="LM34" s="121">
        <f t="shared" si="82"/>
        <v>11</v>
      </c>
      <c r="LN34" s="136" t="s">
        <v>243</v>
      </c>
      <c r="LO34" s="51" t="s">
        <v>244</v>
      </c>
      <c r="LU34" s="121"/>
      <c r="LV34" s="51"/>
      <c r="LW34" s="51" t="s">
        <v>243</v>
      </c>
      <c r="LX34" s="51">
        <v>3</v>
      </c>
      <c r="LY34" s="51">
        <v>0</v>
      </c>
      <c r="LZ34" s="46">
        <v>25</v>
      </c>
      <c r="MA34" s="51">
        <v>0</v>
      </c>
      <c r="MB34" s="122">
        <v>5</v>
      </c>
      <c r="MC34" s="122">
        <v>4</v>
      </c>
      <c r="MD34" s="122">
        <v>0</v>
      </c>
      <c r="ME34" s="122">
        <v>0</v>
      </c>
      <c r="MF34" s="122">
        <v>0</v>
      </c>
      <c r="MG34" s="121">
        <f>IFERROR(LZ34/LX34,0)</f>
        <v>8.3333333333333339</v>
      </c>
      <c r="MH34" s="136" t="s">
        <v>243</v>
      </c>
      <c r="MI34" s="24" t="s">
        <v>243</v>
      </c>
      <c r="MJ34" s="51">
        <v>49</v>
      </c>
      <c r="MK34" s="51">
        <v>33</v>
      </c>
      <c r="ML34" s="51" t="s">
        <v>244</v>
      </c>
      <c r="MM34" s="51">
        <v>5</v>
      </c>
      <c r="MN34" s="51">
        <v>2</v>
      </c>
      <c r="MO34" s="121">
        <f t="shared" si="22"/>
        <v>148.4848484848485</v>
      </c>
      <c r="MP34" s="51">
        <v>35</v>
      </c>
      <c r="MQ34" t="s">
        <v>244</v>
      </c>
      <c r="MR34" s="51"/>
      <c r="MS34" s="51"/>
      <c r="MT34" s="46"/>
      <c r="MV34" s="122"/>
      <c r="MW34" s="122"/>
      <c r="MX34" s="122"/>
      <c r="MY34" s="122"/>
      <c r="MZ34" s="122"/>
      <c r="NA34" s="122">
        <f>IFERROR(MT34/MR34,0)</f>
        <v>0</v>
      </c>
      <c r="NB34" s="136" t="s">
        <v>244</v>
      </c>
      <c r="NC34" s="24"/>
      <c r="ND34" s="51"/>
      <c r="NE34" s="51"/>
      <c r="NF34" s="51"/>
      <c r="NG34" s="51"/>
      <c r="NH34" s="51"/>
      <c r="NI34" s="121"/>
      <c r="NJ34" s="51"/>
      <c r="NL34" s="51"/>
      <c r="NM34" s="51"/>
      <c r="NN34" s="46"/>
      <c r="NP34" s="122"/>
      <c r="NQ34" s="122"/>
      <c r="NR34" s="122"/>
      <c r="NS34" s="122"/>
      <c r="NT34" s="122"/>
      <c r="NU34" s="122"/>
      <c r="NV34" s="136" t="s">
        <v>243</v>
      </c>
      <c r="NW34" s="24" t="s">
        <v>244</v>
      </c>
      <c r="NX34" s="51"/>
      <c r="NY34" s="51"/>
      <c r="NZ34" s="51"/>
      <c r="OA34" s="51"/>
      <c r="OB34" s="51"/>
      <c r="OC34" s="121"/>
      <c r="OD34" s="51"/>
      <c r="OE34" t="s">
        <v>243</v>
      </c>
      <c r="OF34" s="51">
        <v>3</v>
      </c>
      <c r="OG34" s="51">
        <v>0</v>
      </c>
      <c r="OH34" s="46">
        <v>29</v>
      </c>
      <c r="OI34" s="51">
        <v>0</v>
      </c>
      <c r="OJ34" s="122">
        <v>4</v>
      </c>
      <c r="OK34" s="122">
        <v>5</v>
      </c>
      <c r="OL34" s="122">
        <v>0</v>
      </c>
      <c r="OM34" s="122">
        <v>0</v>
      </c>
      <c r="ON34" s="122">
        <v>0</v>
      </c>
      <c r="OO34" s="121">
        <f>IFERROR(OH34/OF34,0)</f>
        <v>9.6666666666666661</v>
      </c>
      <c r="OP34" s="136" t="s">
        <v>243</v>
      </c>
      <c r="OQ34" s="24" t="s">
        <v>243</v>
      </c>
      <c r="OR34" s="51">
        <v>18</v>
      </c>
      <c r="OS34" s="51">
        <v>20</v>
      </c>
      <c r="OT34" s="130" t="s">
        <v>244</v>
      </c>
      <c r="OU34" s="51">
        <v>4</v>
      </c>
      <c r="OV34" s="51">
        <v>0</v>
      </c>
      <c r="OW34" s="121">
        <f>IFERROR((OR34/OS34)*100,0)</f>
        <v>90</v>
      </c>
      <c r="OX34" s="51">
        <v>27</v>
      </c>
      <c r="OY34" t="s">
        <v>243</v>
      </c>
      <c r="OZ34" s="51">
        <v>4</v>
      </c>
      <c r="PA34" s="51">
        <v>0</v>
      </c>
      <c r="PB34" s="46">
        <v>26</v>
      </c>
      <c r="PC34" s="51">
        <v>2</v>
      </c>
      <c r="PD34" s="122">
        <v>11</v>
      </c>
      <c r="PE34" s="122">
        <v>2</v>
      </c>
      <c r="PF34" s="122">
        <v>0</v>
      </c>
      <c r="PG34" s="122">
        <v>2</v>
      </c>
      <c r="PH34" s="122">
        <v>1</v>
      </c>
      <c r="PI34" s="121">
        <f>IFERROR(PB34/OZ34,0)</f>
        <v>6.5</v>
      </c>
      <c r="PJ34" s="136" t="s">
        <v>244</v>
      </c>
      <c r="PK34" s="24" t="s">
        <v>244</v>
      </c>
      <c r="PL34" s="51" t="s">
        <v>244</v>
      </c>
      <c r="PM34" s="51" t="s">
        <v>244</v>
      </c>
      <c r="PN34" s="51" t="s">
        <v>244</v>
      </c>
      <c r="PO34" s="51" t="s">
        <v>244</v>
      </c>
      <c r="PP34" s="51" t="s">
        <v>244</v>
      </c>
      <c r="PQ34" s="51" t="s">
        <v>244</v>
      </c>
      <c r="PR34" s="51" t="s">
        <v>244</v>
      </c>
      <c r="PS34" s="51" t="s">
        <v>244</v>
      </c>
      <c r="PT34" s="51" t="s">
        <v>244</v>
      </c>
      <c r="PU34" s="51" t="s">
        <v>244</v>
      </c>
      <c r="PV34" s="51" t="s">
        <v>244</v>
      </c>
      <c r="PW34" s="51" t="s">
        <v>244</v>
      </c>
      <c r="PX34" s="51" t="s">
        <v>244</v>
      </c>
      <c r="PY34" s="51" t="s">
        <v>244</v>
      </c>
      <c r="PZ34" s="51" t="s">
        <v>244</v>
      </c>
      <c r="QA34" s="51" t="s">
        <v>244</v>
      </c>
      <c r="QB34" s="51" t="s">
        <v>244</v>
      </c>
      <c r="QC34" s="51" t="s">
        <v>244</v>
      </c>
      <c r="QD34" s="136" t="s">
        <v>244</v>
      </c>
      <c r="QE34" s="24" t="s">
        <v>244</v>
      </c>
      <c r="QF34" s="51" t="s">
        <v>244</v>
      </c>
      <c r="QG34" s="51" t="s">
        <v>244</v>
      </c>
      <c r="QH34" s="51" t="s">
        <v>244</v>
      </c>
      <c r="QI34" s="51" t="s">
        <v>244</v>
      </c>
      <c r="QJ34" s="51" t="s">
        <v>244</v>
      </c>
      <c r="QK34" s="51" t="s">
        <v>244</v>
      </c>
      <c r="QL34" s="51" t="s">
        <v>244</v>
      </c>
      <c r="QM34" s="51" t="s">
        <v>244</v>
      </c>
      <c r="QN34" s="51" t="s">
        <v>244</v>
      </c>
      <c r="QO34" s="51" t="s">
        <v>244</v>
      </c>
      <c r="QP34" s="51" t="s">
        <v>244</v>
      </c>
      <c r="QQ34" s="51" t="s">
        <v>244</v>
      </c>
      <c r="QR34" s="51" t="s">
        <v>244</v>
      </c>
      <c r="QS34" s="51" t="s">
        <v>244</v>
      </c>
      <c r="QT34" s="51" t="s">
        <v>244</v>
      </c>
      <c r="QU34" s="51" t="s">
        <v>244</v>
      </c>
      <c r="QV34" s="51" t="s">
        <v>244</v>
      </c>
      <c r="QW34" s="51" t="s">
        <v>244</v>
      </c>
      <c r="QX34" s="136" t="s">
        <v>244</v>
      </c>
      <c r="QY34" s="24"/>
      <c r="QZ34" s="51"/>
      <c r="RA34" s="51"/>
      <c r="RB34" s="51"/>
      <c r="RC34" s="51"/>
      <c r="RD34" s="51"/>
      <c r="RE34" s="121">
        <f>IFERROR((QZ34/RA34)*100,0)</f>
        <v>0</v>
      </c>
      <c r="RF34" s="51"/>
      <c r="RH34" s="51"/>
      <c r="RI34" s="51"/>
      <c r="RJ34" s="46"/>
      <c r="RK34" s="51"/>
      <c r="RL34" s="122"/>
      <c r="RM34" s="122"/>
      <c r="RN34" s="122"/>
      <c r="RO34" s="122"/>
      <c r="RP34" s="122"/>
      <c r="RQ34" s="121">
        <f>IFERROR(RJ34/RH34,0)</f>
        <v>0</v>
      </c>
      <c r="RR34" s="136"/>
      <c r="RS34" s="24"/>
      <c r="RT34" s="51"/>
      <c r="RU34" s="51"/>
      <c r="RV34" s="51"/>
      <c r="RW34" s="51"/>
      <c r="RX34" s="51"/>
      <c r="RY34" s="121">
        <f>IFERROR((RT34/RU34)*100,0)</f>
        <v>0</v>
      </c>
      <c r="RZ34" s="51"/>
      <c r="SB34" s="51"/>
      <c r="SC34" s="51"/>
      <c r="SD34" s="46"/>
      <c r="SE34" s="51"/>
      <c r="SF34" s="122"/>
      <c r="SG34" s="122"/>
      <c r="SH34" s="122"/>
      <c r="SI34" s="122"/>
      <c r="SJ34" s="122"/>
      <c r="SK34" s="121">
        <f>IFERROR(SD34/SB34,0)</f>
        <v>0</v>
      </c>
      <c r="SL34" s="136"/>
      <c r="SM34" s="24"/>
      <c r="SN34" s="51"/>
      <c r="SO34" s="51"/>
      <c r="SP34" s="51"/>
      <c r="SQ34" s="51"/>
      <c r="SR34" s="51"/>
      <c r="SS34" s="121">
        <f>IFERROR((SN34/SO34)*100,0)</f>
        <v>0</v>
      </c>
      <c r="ST34" s="51"/>
      <c r="SV34" s="51"/>
      <c r="SW34" s="51"/>
      <c r="SX34" s="46"/>
      <c r="SY34" s="51"/>
      <c r="SZ34" s="122"/>
      <c r="TA34" s="122"/>
      <c r="TB34" s="122"/>
      <c r="TC34" s="122"/>
      <c r="TD34" s="122"/>
      <c r="TE34" s="121">
        <f>IFERROR(SX34/SV34,0)</f>
        <v>0</v>
      </c>
      <c r="TF34" s="136"/>
      <c r="TG34" s="24"/>
      <c r="TH34" s="51"/>
      <c r="TI34" s="51"/>
      <c r="TJ34" s="51"/>
      <c r="TK34" s="51"/>
      <c r="TL34" s="51"/>
      <c r="TM34" s="121">
        <f>IFERROR((TH34/TI34)*100,0)</f>
        <v>0</v>
      </c>
      <c r="TN34" s="51"/>
      <c r="TP34" s="51"/>
      <c r="TQ34" s="51"/>
      <c r="TR34" s="46"/>
      <c r="TS34" s="51"/>
      <c r="TT34" s="122"/>
      <c r="TU34" s="122"/>
      <c r="TV34" s="122"/>
      <c r="TW34" s="122"/>
      <c r="TX34" s="122"/>
      <c r="TY34" s="121">
        <f>IFERROR(TR34/TP34,0)</f>
        <v>0</v>
      </c>
      <c r="TZ34" s="136"/>
      <c r="UA34" s="24"/>
      <c r="UB34" s="51"/>
      <c r="UC34" s="51"/>
      <c r="UD34" s="51"/>
      <c r="UE34" s="51"/>
      <c r="UF34" s="51"/>
      <c r="UG34" s="121">
        <f>IFERROR((UB34/UC34)*100,0)</f>
        <v>0</v>
      </c>
      <c r="UH34" s="51"/>
      <c r="UJ34" s="51"/>
      <c r="UK34" s="51"/>
      <c r="UL34" s="46"/>
      <c r="UM34" s="51"/>
      <c r="UN34" s="122"/>
      <c r="UO34" s="122"/>
      <c r="UP34" s="122"/>
      <c r="UQ34" s="122"/>
      <c r="UR34" s="122"/>
      <c r="US34" s="121">
        <f>IFERROR(UL34/UJ34,0)</f>
        <v>0</v>
      </c>
      <c r="UT34" s="136"/>
      <c r="UU34" s="24"/>
      <c r="UV34" s="51"/>
      <c r="UW34" s="51"/>
      <c r="UX34" s="51"/>
      <c r="UY34" s="51"/>
      <c r="UZ34" s="51"/>
      <c r="VA34" s="121">
        <f>IFERROR((UV34/UW34)*100,0)</f>
        <v>0</v>
      </c>
      <c r="VB34" s="51"/>
      <c r="VD34" s="51"/>
      <c r="VE34" s="51"/>
      <c r="VF34" s="46"/>
      <c r="VG34" s="51"/>
      <c r="VH34" s="122"/>
      <c r="VI34" s="122"/>
      <c r="VJ34" s="122"/>
      <c r="VK34" s="122"/>
      <c r="VL34" s="122"/>
      <c r="VM34" s="121">
        <f>IFERROR(VF34/VD34,0)</f>
        <v>0</v>
      </c>
      <c r="VN34" s="136"/>
      <c r="VO34" s="24"/>
      <c r="VP34" s="51"/>
      <c r="VQ34" s="51"/>
      <c r="VR34" s="51"/>
      <c r="VS34" s="51"/>
      <c r="VT34" s="51"/>
      <c r="VU34" s="121">
        <f>IFERROR((VP34/VQ34)*100,0)</f>
        <v>0</v>
      </c>
      <c r="VV34" s="51"/>
      <c r="VX34" s="51"/>
      <c r="VY34" s="51"/>
      <c r="VZ34" s="46"/>
      <c r="WA34" s="51"/>
      <c r="WB34" s="122"/>
      <c r="WC34" s="122"/>
      <c r="WD34" s="122"/>
      <c r="WE34" s="122"/>
      <c r="WF34" s="122"/>
      <c r="WG34" s="121">
        <f>IFERROR(VZ34/VX34,0)</f>
        <v>0</v>
      </c>
      <c r="WH34" s="136"/>
      <c r="WI34" s="24"/>
      <c r="WJ34" s="51"/>
      <c r="WK34" s="51"/>
      <c r="WL34" s="51"/>
      <c r="WM34" s="51"/>
      <c r="WN34" s="51"/>
      <c r="WO34" s="121">
        <f>IFERROR((WJ34/WK34)*100,0)</f>
        <v>0</v>
      </c>
      <c r="WP34" s="51"/>
      <c r="WR34" s="51"/>
      <c r="WS34" s="51"/>
      <c r="WT34" s="46"/>
      <c r="WU34" s="51"/>
      <c r="WV34" s="122"/>
      <c r="WW34" s="122"/>
      <c r="WX34" s="122"/>
      <c r="WY34" s="122"/>
      <c r="WZ34" s="122"/>
      <c r="XA34" s="121">
        <f>IFERROR(WT34/WR34,0)</f>
        <v>0</v>
      </c>
      <c r="XB34" s="136"/>
      <c r="XC34" s="24"/>
      <c r="XD34" s="51"/>
      <c r="XE34" s="51"/>
      <c r="XF34" s="51"/>
      <c r="XG34" s="51"/>
      <c r="XH34" s="51"/>
      <c r="XI34" s="121">
        <f>IFERROR((XD34/XE34)*100,0)</f>
        <v>0</v>
      </c>
      <c r="XJ34" s="51"/>
      <c r="XL34" s="51"/>
      <c r="XM34" s="51"/>
      <c r="XN34" s="46"/>
      <c r="XO34" s="51"/>
      <c r="XP34" s="122"/>
      <c r="XQ34" s="122"/>
      <c r="XR34" s="122"/>
      <c r="XS34" s="122"/>
      <c r="XT34" s="122"/>
      <c r="XU34" s="121">
        <f t="shared" si="83"/>
        <v>0</v>
      </c>
      <c r="XV34" s="136"/>
      <c r="XW34" s="24"/>
      <c r="XX34" s="51"/>
      <c r="XY34" s="51"/>
      <c r="XZ34" s="51"/>
      <c r="YA34" s="51"/>
      <c r="YB34" s="51"/>
      <c r="YC34" s="121">
        <f>IFERROR((XX34/XY34)*100,0)</f>
        <v>0</v>
      </c>
      <c r="YD34" s="51"/>
      <c r="YF34" s="51"/>
      <c r="YG34" s="51"/>
      <c r="YH34" s="46"/>
      <c r="YI34" s="51"/>
      <c r="YJ34" s="122"/>
      <c r="YK34" s="122"/>
      <c r="YL34" s="122"/>
      <c r="YM34" s="122"/>
      <c r="YN34" s="122"/>
      <c r="YO34" s="121">
        <f>IFERROR(YH34/YF34,0)</f>
        <v>0</v>
      </c>
      <c r="YP34" s="136"/>
      <c r="YQ34" s="24"/>
      <c r="YR34" s="51"/>
      <c r="YS34" s="51"/>
      <c r="YT34" s="51"/>
      <c r="YU34" s="51"/>
      <c r="YV34" s="51"/>
      <c r="YW34" s="121">
        <f>IFERROR((YR34/YS34)*100,0)</f>
        <v>0</v>
      </c>
      <c r="YX34" s="51"/>
      <c r="YZ34" s="51"/>
      <c r="ZA34" s="51"/>
      <c r="ZB34" s="46"/>
      <c r="ZC34" s="51"/>
      <c r="ZD34" s="122"/>
      <c r="ZE34" s="122"/>
      <c r="ZF34" s="122"/>
      <c r="ZG34" s="122"/>
      <c r="ZH34" s="122"/>
      <c r="ZI34" s="121">
        <f>IFERROR(ZB34/YZ34,0)</f>
        <v>0</v>
      </c>
      <c r="ZJ34" s="136"/>
      <c r="ZK34" s="24"/>
      <c r="ZL34" s="51"/>
      <c r="ZM34" s="51"/>
      <c r="ZN34" s="51"/>
      <c r="ZO34" s="51"/>
      <c r="ZP34" s="51"/>
      <c r="ZQ34" s="121">
        <f>IFERROR((ZL34/ZM34)*100,0)</f>
        <v>0</v>
      </c>
      <c r="ZR34" s="51"/>
      <c r="ZT34" s="51"/>
      <c r="ZU34" s="51"/>
      <c r="ZV34" s="46"/>
      <c r="ZW34" s="51"/>
      <c r="ZX34" s="122"/>
      <c r="ZY34" s="122"/>
      <c r="ZZ34" s="122"/>
      <c r="AAA34" s="122"/>
      <c r="AAB34" s="122"/>
      <c r="AAC34" s="121">
        <f>IFERROR(ZV34/ZT34,0)</f>
        <v>0</v>
      </c>
      <c r="AAD34" s="136"/>
      <c r="AAE34" s="24"/>
      <c r="AAF34" s="51"/>
      <c r="AAG34" s="51"/>
      <c r="AAH34" s="51"/>
      <c r="AAI34" s="51"/>
      <c r="AAJ34" s="51"/>
      <c r="AAK34" s="121">
        <f>IFERROR((AAF34/AAG34)*100,0)</f>
        <v>0</v>
      </c>
      <c r="AAL34" s="51"/>
      <c r="AAN34" s="51"/>
      <c r="AAO34" s="51"/>
      <c r="AAP34" s="46"/>
      <c r="AAQ34" s="51"/>
      <c r="AAR34" s="122"/>
      <c r="AAS34" s="122"/>
      <c r="AAT34" s="122"/>
      <c r="AAU34" s="122"/>
      <c r="AAV34" s="122"/>
      <c r="AAW34" s="121">
        <f>IFERROR(AAP34/AAN34,0)</f>
        <v>0</v>
      </c>
      <c r="AAX34" s="136"/>
      <c r="AAY34" s="24"/>
      <c r="AAZ34" s="51"/>
      <c r="ABA34" s="51"/>
      <c r="ABB34" s="51"/>
      <c r="ABC34" s="51"/>
      <c r="ABD34" s="51"/>
      <c r="ABE34" s="121">
        <f>IFERROR((AAZ34/ABA34)*100,0)</f>
        <v>0</v>
      </c>
      <c r="ABF34" s="51"/>
      <c r="ABH34" s="51"/>
      <c r="ABI34" s="51"/>
      <c r="ABJ34" s="46"/>
      <c r="ABK34" s="51"/>
      <c r="ABL34" s="122"/>
      <c r="ABM34" s="122"/>
      <c r="ABN34" s="122"/>
      <c r="ABO34" s="122"/>
      <c r="ABP34" s="122"/>
      <c r="ABQ34" s="121">
        <f>IFERROR(ABJ34/ABH34,0)</f>
        <v>0</v>
      </c>
      <c r="ABS34">
        <f>SUM(J34,AD34,AX34,BR34,CL34,DF34,DZ34,ET34,FN34,GH34,HB34,HV34,IP34,JJ34,KD34,KV34,LP34,MJ34,ND34,NX34,OR34,PL34,QF34,QZ34,RT34,SN34,TH34,UB34,UV34,VP34,WJ34,AAF34)</f>
        <v>138</v>
      </c>
      <c r="ABT34">
        <f>ACE34</f>
        <v>28</v>
      </c>
      <c r="ABU34">
        <f>ABS34+ABT34</f>
        <v>166</v>
      </c>
      <c r="ABV34">
        <f>ABW34-ABU34</f>
        <v>0</v>
      </c>
      <c r="ABW34">
        <v>166</v>
      </c>
      <c r="ABX34">
        <v>7</v>
      </c>
      <c r="ABY34">
        <v>19</v>
      </c>
      <c r="ABZ34" s="119">
        <f>ABW34/ABY34</f>
        <v>8.7368421052631575</v>
      </c>
      <c r="ACA34">
        <v>13</v>
      </c>
      <c r="ACB34">
        <v>0</v>
      </c>
      <c r="ACC34">
        <v>4</v>
      </c>
      <c r="ACD34">
        <v>11</v>
      </c>
      <c r="ACE34">
        <f>SUM(ACA34:ACD34)</f>
        <v>28</v>
      </c>
      <c r="ACG34">
        <v>152</v>
      </c>
      <c r="ACH34">
        <v>7</v>
      </c>
      <c r="ACI34">
        <v>19</v>
      </c>
      <c r="ACJ34" s="119">
        <f>ACG34/ACI34</f>
        <v>8</v>
      </c>
      <c r="ACK34">
        <v>7</v>
      </c>
      <c r="ACL34">
        <v>1</v>
      </c>
      <c r="ACM34">
        <v>1</v>
      </c>
      <c r="ACN34">
        <v>2</v>
      </c>
      <c r="ACO34">
        <f>SUM(ACK34:ACN34)</f>
        <v>11</v>
      </c>
      <c r="ACQ34" s="91" t="s">
        <v>240</v>
      </c>
      <c r="ACR34">
        <v>14</v>
      </c>
      <c r="ACS34">
        <v>0</v>
      </c>
    </row>
    <row r="35" spans="1:773" ht="12.75" hidden="1" x14ac:dyDescent="0.2">
      <c r="A35" s="49">
        <v>49</v>
      </c>
      <c r="B35" s="116">
        <v>44542</v>
      </c>
      <c r="C35" s="49" t="str">
        <f t="shared" ref="C35:C56" si="84">TEXT(B35,"dddd")</f>
        <v>Sunday</v>
      </c>
      <c r="D35" s="49" t="s">
        <v>240</v>
      </c>
      <c r="E35" s="11" t="s">
        <v>275</v>
      </c>
      <c r="F35" s="24"/>
      <c r="G35" s="24"/>
      <c r="H35" s="24"/>
      <c r="I35" s="24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24"/>
      <c r="AC35" s="51"/>
      <c r="AD35" s="51"/>
      <c r="AE35" s="51"/>
      <c r="AF35" s="51"/>
      <c r="AG35" s="51"/>
      <c r="AH35" s="51"/>
      <c r="AI35" s="121">
        <f t="shared" si="76"/>
        <v>0</v>
      </c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24"/>
      <c r="AW35" s="51"/>
      <c r="AX35" s="51"/>
      <c r="AY35" s="51"/>
      <c r="AZ35" s="51"/>
      <c r="BA35" s="51"/>
      <c r="BB35" s="51"/>
      <c r="BC35" s="121">
        <f t="shared" si="77"/>
        <v>0</v>
      </c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24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24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24"/>
      <c r="DE35" s="51"/>
      <c r="DF35" s="51"/>
      <c r="DG35" s="51"/>
      <c r="DH35" s="51"/>
      <c r="DI35" s="51"/>
      <c r="DJ35" s="51"/>
      <c r="DK35" s="51"/>
      <c r="DL35" s="51"/>
      <c r="DM35" s="51"/>
      <c r="DN35" s="51"/>
      <c r="DO35" s="51"/>
      <c r="DP35" s="51"/>
      <c r="DQ35" s="51"/>
      <c r="DR35" s="51"/>
      <c r="DS35" s="51"/>
      <c r="DT35" s="51"/>
      <c r="DU35" s="51"/>
      <c r="DV35" s="51"/>
      <c r="DW35" s="51"/>
      <c r="DX35" s="24"/>
      <c r="DY35" s="51"/>
      <c r="DZ35" s="51"/>
      <c r="EA35" s="51"/>
      <c r="EB35" s="51"/>
      <c r="EC35" s="51"/>
      <c r="ED35" s="51"/>
      <c r="EE35" s="51"/>
      <c r="EF35" s="51"/>
      <c r="EG35" s="51"/>
      <c r="EH35" s="51"/>
      <c r="EI35" s="51"/>
      <c r="EJ35" s="51"/>
      <c r="EK35" s="51"/>
      <c r="EL35" s="51"/>
      <c r="EM35" s="51"/>
      <c r="EN35" s="51"/>
      <c r="EO35" s="51"/>
      <c r="EP35" s="51"/>
      <c r="EQ35" s="51"/>
      <c r="ER35" s="24"/>
      <c r="ES35" s="51"/>
      <c r="ET35" s="51"/>
      <c r="EU35" s="51"/>
      <c r="EV35" s="51"/>
      <c r="EW35" s="51"/>
      <c r="EX35" s="51"/>
      <c r="EY35" s="51"/>
      <c r="EZ35" s="51"/>
      <c r="FA35" s="51"/>
      <c r="FB35" s="51"/>
      <c r="FC35" s="51"/>
      <c r="FD35" s="51"/>
      <c r="FE35" s="51"/>
      <c r="FF35" s="51"/>
      <c r="FG35" s="51"/>
      <c r="FH35" s="51"/>
      <c r="FI35" s="51"/>
      <c r="FJ35" s="51"/>
      <c r="FK35" s="51"/>
      <c r="FL35" s="24"/>
      <c r="FM35" s="51"/>
      <c r="FN35" s="51"/>
      <c r="FO35" s="51"/>
      <c r="FP35" s="51"/>
      <c r="FQ35" s="51"/>
      <c r="FR35" s="51"/>
      <c r="FS35" s="51"/>
      <c r="FT35" s="51"/>
      <c r="FU35" s="51"/>
      <c r="FV35" s="51"/>
      <c r="FW35" s="51"/>
      <c r="FX35" s="51"/>
      <c r="FY35" s="51"/>
      <c r="FZ35" s="51"/>
      <c r="GA35" s="51"/>
      <c r="GB35" s="51"/>
      <c r="GC35" s="51"/>
      <c r="GD35" s="51"/>
      <c r="GE35" s="51"/>
      <c r="GF35" s="24"/>
      <c r="GG35" s="51"/>
      <c r="GH35" s="51"/>
      <c r="GI35" s="51"/>
      <c r="GJ35" s="51"/>
      <c r="GK35" s="51"/>
      <c r="GL35" s="51"/>
      <c r="GM35" s="121">
        <f t="shared" si="78"/>
        <v>0</v>
      </c>
      <c r="GN35" s="51"/>
      <c r="GO35" s="51"/>
      <c r="GP35" s="51"/>
      <c r="GQ35" s="51"/>
      <c r="GR35" s="51"/>
      <c r="GS35" s="51"/>
      <c r="GT35" s="51"/>
      <c r="GU35" s="51"/>
      <c r="GV35" s="51"/>
      <c r="GW35" s="51"/>
      <c r="GX35" s="51"/>
      <c r="GY35" s="122">
        <f t="shared" si="79"/>
        <v>0</v>
      </c>
      <c r="GZ35" s="24"/>
      <c r="HA35" s="24"/>
      <c r="HB35" s="51"/>
      <c r="HC35" s="51"/>
      <c r="HD35" s="51"/>
      <c r="HE35" s="51"/>
      <c r="HF35" s="51"/>
      <c r="HG35" s="121">
        <f t="shared" si="80"/>
        <v>0</v>
      </c>
      <c r="HH35" s="51"/>
      <c r="HI35" s="51"/>
      <c r="HJ35" s="51"/>
      <c r="HK35" s="51"/>
      <c r="HL35" s="51"/>
      <c r="HM35" s="51"/>
      <c r="HN35" s="51"/>
      <c r="HO35" s="51"/>
      <c r="HP35" s="51"/>
      <c r="HQ35" s="51"/>
      <c r="HR35" s="51"/>
      <c r="HS35" s="51"/>
      <c r="HT35" s="24"/>
      <c r="HU35" s="51"/>
      <c r="HV35" s="51"/>
      <c r="HW35" s="51"/>
      <c r="HX35" s="51"/>
      <c r="HY35" s="51"/>
      <c r="HZ35" s="51"/>
      <c r="IA35" s="51"/>
      <c r="IB35" s="51"/>
      <c r="IC35" s="51"/>
      <c r="ID35" s="51"/>
      <c r="IE35" s="51"/>
      <c r="IF35" s="51"/>
      <c r="IG35" s="51"/>
      <c r="IH35" s="51"/>
      <c r="II35" s="51"/>
      <c r="IJ35" s="51"/>
      <c r="IK35" s="51"/>
      <c r="IL35" s="51"/>
      <c r="IM35" s="51"/>
      <c r="IN35" s="24"/>
      <c r="IO35" s="51"/>
      <c r="IP35" s="51"/>
      <c r="IQ35" s="51"/>
      <c r="IR35" s="51"/>
      <c r="IS35" s="51"/>
      <c r="IT35" s="51"/>
      <c r="IU35" s="51"/>
      <c r="IV35" s="51"/>
      <c r="IW35" s="51"/>
      <c r="IX35" s="51"/>
      <c r="IY35" s="51"/>
      <c r="IZ35" s="51"/>
      <c r="JA35" s="51"/>
      <c r="JB35" s="51"/>
      <c r="JC35" s="51"/>
      <c r="JD35" s="51"/>
      <c r="JE35" s="51"/>
      <c r="JF35" s="51"/>
      <c r="JG35" s="51"/>
      <c r="JH35" s="24"/>
      <c r="JI35" s="24"/>
      <c r="JJ35" s="51"/>
      <c r="JK35" s="51"/>
      <c r="JL35" s="51"/>
      <c r="JM35" s="51"/>
      <c r="JN35" s="51"/>
      <c r="JO35" s="51"/>
      <c r="JP35" s="51"/>
      <c r="JQ35" s="51"/>
      <c r="JR35" s="51"/>
      <c r="JS35" s="51"/>
      <c r="JT35" s="51"/>
      <c r="JU35" s="51"/>
      <c r="JV35" s="51"/>
      <c r="JW35" s="51"/>
      <c r="JX35" s="51"/>
      <c r="JY35" s="51"/>
      <c r="JZ35" s="51"/>
      <c r="KA35" s="121">
        <f t="shared" si="81"/>
        <v>0</v>
      </c>
      <c r="KB35" s="24"/>
      <c r="KC35" s="51"/>
      <c r="KD35" s="51"/>
      <c r="KE35" s="51"/>
      <c r="KF35" s="51"/>
      <c r="KG35" s="51"/>
      <c r="KH35" s="51"/>
      <c r="KI35" s="51"/>
      <c r="KJ35" s="51"/>
      <c r="KK35" s="51"/>
      <c r="KL35" s="51"/>
      <c r="KM35" s="51"/>
      <c r="KN35" s="51"/>
      <c r="KO35" s="51"/>
      <c r="KP35" s="51"/>
      <c r="KQ35" s="51"/>
      <c r="KR35" s="51"/>
      <c r="KS35" s="51"/>
      <c r="KT35" s="24"/>
      <c r="KU35" s="51"/>
      <c r="KV35" s="51"/>
      <c r="KW35" s="51"/>
      <c r="KX35" s="51"/>
      <c r="KY35" s="51"/>
      <c r="KZ35" s="51"/>
      <c r="LA35" s="51"/>
      <c r="LB35" s="51"/>
      <c r="LC35" s="51"/>
      <c r="LD35" s="51"/>
      <c r="LE35" s="51"/>
      <c r="LF35" s="51"/>
      <c r="LG35" s="51"/>
      <c r="LH35" s="51"/>
      <c r="LI35" s="51"/>
      <c r="LJ35" s="51"/>
      <c r="LK35" s="51"/>
      <c r="LL35" s="51"/>
      <c r="LM35" s="121">
        <f t="shared" si="82"/>
        <v>0</v>
      </c>
      <c r="LN35" s="24"/>
      <c r="LU35" s="121">
        <f>IFERROR((LP35/LQ35)*100,0)</f>
        <v>0</v>
      </c>
      <c r="LV35" s="51"/>
      <c r="LX35" s="51"/>
      <c r="LY35" s="51"/>
      <c r="LZ35" s="51"/>
      <c r="MA35" s="51"/>
      <c r="MB35" s="51"/>
      <c r="MC35" s="51"/>
      <c r="MD35" s="51"/>
      <c r="ME35" s="51"/>
      <c r="MF35" s="51"/>
      <c r="MG35" s="51"/>
      <c r="MH35" s="53"/>
      <c r="MI35" s="154"/>
      <c r="MO35" s="121">
        <f t="shared" si="22"/>
        <v>0</v>
      </c>
      <c r="MP35" s="51"/>
      <c r="MR35" s="51"/>
      <c r="MS35" s="51"/>
      <c r="MT35" s="51"/>
      <c r="MU35" s="51"/>
      <c r="MV35" s="51"/>
      <c r="MW35" s="51"/>
      <c r="MX35" s="51"/>
      <c r="MY35" s="51"/>
      <c r="MZ35" s="51"/>
      <c r="NA35" s="51"/>
      <c r="NB35" s="53"/>
      <c r="NC35" s="154"/>
      <c r="NI35" s="51"/>
      <c r="NJ35" s="51"/>
      <c r="NL35" s="51"/>
      <c r="NM35" s="51"/>
      <c r="NN35" s="51"/>
      <c r="NO35" s="51"/>
      <c r="NP35" s="51"/>
      <c r="NQ35" s="51"/>
      <c r="NR35" s="51"/>
      <c r="NS35" s="51"/>
      <c r="NT35" s="51"/>
      <c r="NU35" s="51"/>
      <c r="NV35" s="53"/>
      <c r="NW35" s="154"/>
      <c r="OC35" s="51"/>
      <c r="OD35" s="51"/>
      <c r="OF35" s="51"/>
      <c r="OG35" s="51"/>
      <c r="OH35" s="51"/>
      <c r="OI35" s="51"/>
      <c r="OJ35" s="51"/>
      <c r="OK35" s="51"/>
      <c r="OL35" s="51"/>
      <c r="OM35" s="51"/>
      <c r="ON35" s="51"/>
      <c r="OO35" s="51"/>
      <c r="OP35" s="53"/>
      <c r="OQ35" s="154"/>
      <c r="OW35" s="51"/>
      <c r="OX35" s="51"/>
      <c r="OZ35" s="51"/>
      <c r="PA35" s="51"/>
      <c r="PB35" s="51"/>
      <c r="PC35" s="51"/>
      <c r="PD35" s="51"/>
      <c r="PE35" s="51"/>
      <c r="PF35" s="51"/>
      <c r="PG35" s="51"/>
      <c r="PH35" s="51"/>
      <c r="PI35" s="51"/>
      <c r="PJ35" s="53"/>
      <c r="PK35" s="154"/>
      <c r="PQ35" s="51"/>
      <c r="PR35" s="51"/>
      <c r="PT35" s="51"/>
      <c r="PU35" s="51"/>
      <c r="PV35" s="51"/>
      <c r="PW35" s="51"/>
      <c r="PX35" s="51"/>
      <c r="PY35" s="51"/>
      <c r="PZ35" s="51"/>
      <c r="QA35" s="51"/>
      <c r="QB35" s="51"/>
      <c r="QC35" s="51"/>
      <c r="QD35" s="53"/>
      <c r="QE35" s="154"/>
      <c r="QK35" s="121">
        <f t="shared" ref="QK35:QK56" si="85">IFERROR((QF35/QG35)*100,0)</f>
        <v>0</v>
      </c>
      <c r="QL35" s="51"/>
      <c r="QN35" s="51"/>
      <c r="QO35" s="51"/>
      <c r="QP35" s="51"/>
      <c r="QQ35" s="51"/>
      <c r="QR35" s="51"/>
      <c r="QS35" s="51"/>
      <c r="QT35" s="51"/>
      <c r="QU35" s="51"/>
      <c r="QV35" s="51"/>
      <c r="QW35" s="51"/>
      <c r="QX35" s="53"/>
      <c r="QY35" s="154"/>
      <c r="RE35" s="51"/>
      <c r="RF35" s="51"/>
      <c r="RH35" s="51"/>
      <c r="RI35" s="51"/>
      <c r="RJ35" s="51"/>
      <c r="RK35" s="51"/>
      <c r="RL35" s="51"/>
      <c r="RM35" s="51"/>
      <c r="RN35" s="51"/>
      <c r="RO35" s="51"/>
      <c r="RP35" s="51"/>
      <c r="RQ35" s="51"/>
      <c r="RR35" s="53"/>
      <c r="RS35" s="154"/>
      <c r="RY35" s="51"/>
      <c r="RZ35" s="51"/>
      <c r="SB35" s="51"/>
      <c r="SC35" s="51"/>
      <c r="SD35" s="51"/>
      <c r="SE35" s="51"/>
      <c r="SF35" s="51"/>
      <c r="SG35" s="51"/>
      <c r="SH35" s="51"/>
      <c r="SI35" s="51"/>
      <c r="SJ35" s="51"/>
      <c r="SK35" s="51"/>
      <c r="SL35" s="53"/>
      <c r="SM35" s="154"/>
      <c r="SS35" s="51"/>
      <c r="ST35" s="51"/>
      <c r="SV35" s="51"/>
      <c r="SW35" s="51"/>
      <c r="SX35" s="51"/>
      <c r="SY35" s="51"/>
      <c r="SZ35" s="51"/>
      <c r="TA35" s="51"/>
      <c r="TB35" s="51"/>
      <c r="TC35" s="51"/>
      <c r="TD35" s="51"/>
      <c r="TE35" s="51"/>
      <c r="TF35" s="53"/>
      <c r="TG35" s="154"/>
      <c r="TM35" s="51"/>
      <c r="TN35" s="51"/>
      <c r="TP35" s="51"/>
      <c r="TQ35" s="51"/>
      <c r="TR35" s="51"/>
      <c r="TS35" s="51"/>
      <c r="TT35" s="51"/>
      <c r="TU35" s="51"/>
      <c r="TV35" s="51"/>
      <c r="TW35" s="51"/>
      <c r="TX35" s="51"/>
      <c r="TY35" s="51"/>
      <c r="TZ35" s="53"/>
      <c r="UA35" s="154"/>
      <c r="UG35" s="51"/>
      <c r="UH35" s="51"/>
      <c r="UJ35" s="51"/>
      <c r="UK35" s="51"/>
      <c r="UL35" s="51"/>
      <c r="UM35" s="51"/>
      <c r="UN35" s="51"/>
      <c r="UO35" s="51"/>
      <c r="UP35" s="51"/>
      <c r="UQ35" s="51"/>
      <c r="UR35" s="51"/>
      <c r="US35" s="51"/>
      <c r="UT35" s="53"/>
      <c r="UU35" s="154"/>
      <c r="VA35" s="51"/>
      <c r="VB35" s="51"/>
      <c r="VD35" s="51"/>
      <c r="VE35" s="51"/>
      <c r="VF35" s="51"/>
      <c r="VG35" s="51"/>
      <c r="VH35" s="51"/>
      <c r="VI35" s="51"/>
      <c r="VJ35" s="51"/>
      <c r="VK35" s="51"/>
      <c r="VL35" s="51"/>
      <c r="VM35" s="51"/>
      <c r="VN35" s="53"/>
      <c r="VO35" s="154"/>
      <c r="VU35" s="51"/>
      <c r="VV35" s="51"/>
      <c r="VX35" s="51"/>
      <c r="VY35" s="51"/>
      <c r="VZ35" s="51"/>
      <c r="WA35" s="51"/>
      <c r="WB35" s="51"/>
      <c r="WC35" s="51"/>
      <c r="WD35" s="51"/>
      <c r="WE35" s="51"/>
      <c r="WF35" s="51"/>
      <c r="WG35" s="51"/>
      <c r="WH35" s="53"/>
      <c r="WI35" s="154"/>
      <c r="WO35" s="51"/>
      <c r="WP35" s="51"/>
      <c r="WR35" s="51"/>
      <c r="WS35" s="51"/>
      <c r="WT35" s="51"/>
      <c r="WU35" s="51"/>
      <c r="WV35" s="51"/>
      <c r="WW35" s="51"/>
      <c r="WX35" s="51"/>
      <c r="WY35" s="51"/>
      <c r="WZ35" s="51"/>
      <c r="XA35" s="51"/>
      <c r="XB35" s="53"/>
      <c r="XC35" s="154"/>
      <c r="XI35" s="51"/>
      <c r="XJ35" s="51"/>
      <c r="XL35" s="51"/>
      <c r="XM35" s="51"/>
      <c r="XN35" s="51"/>
      <c r="XO35" s="51"/>
      <c r="XP35" s="51"/>
      <c r="XQ35" s="51"/>
      <c r="XR35" s="51"/>
      <c r="XS35" s="51"/>
      <c r="XT35" s="51"/>
      <c r="XU35" s="121">
        <f t="shared" si="83"/>
        <v>0</v>
      </c>
      <c r="XV35" s="53"/>
      <c r="XW35" s="154"/>
      <c r="YC35" s="51"/>
      <c r="YD35" s="51"/>
      <c r="YF35" s="51"/>
      <c r="YG35" s="51"/>
      <c r="YH35" s="51"/>
      <c r="YI35" s="51"/>
      <c r="YJ35" s="51"/>
      <c r="YK35" s="51"/>
      <c r="YL35" s="51"/>
      <c r="YM35" s="51"/>
      <c r="YN35" s="51"/>
      <c r="YO35" s="51"/>
      <c r="YP35" s="53"/>
      <c r="YQ35" s="154"/>
      <c r="YW35" s="51"/>
      <c r="YX35" s="51"/>
      <c r="YZ35" s="51"/>
      <c r="ZA35" s="51"/>
      <c r="ZB35" s="51"/>
      <c r="ZC35" s="51"/>
      <c r="ZD35" s="51"/>
      <c r="ZE35" s="51"/>
      <c r="ZF35" s="51"/>
      <c r="ZG35" s="51"/>
      <c r="ZH35" s="51"/>
      <c r="ZI35" s="51"/>
      <c r="ZJ35" s="53"/>
      <c r="ZK35" s="154"/>
      <c r="ZQ35" s="51"/>
      <c r="ZR35" s="51"/>
      <c r="ZT35" s="51"/>
      <c r="ZU35" s="51"/>
      <c r="ZV35" s="51"/>
      <c r="ZW35" s="51"/>
      <c r="ZX35" s="51"/>
      <c r="ZY35" s="51"/>
      <c r="ZZ35" s="51"/>
      <c r="AAA35" s="51"/>
      <c r="AAB35" s="51"/>
      <c r="AAC35" s="51"/>
      <c r="AAD35" s="53"/>
      <c r="AAE35" s="154"/>
      <c r="AAK35" s="51"/>
      <c r="AAL35" s="51"/>
      <c r="AAN35" s="51"/>
      <c r="AAO35" s="51"/>
      <c r="AAP35" s="51"/>
      <c r="AAQ35" s="51"/>
      <c r="AAR35" s="51"/>
      <c r="AAS35" s="51"/>
      <c r="AAT35" s="51"/>
      <c r="AAU35" s="51"/>
      <c r="AAV35" s="51"/>
      <c r="AAW35" s="51"/>
      <c r="AAX35" s="53"/>
      <c r="AAY35" s="154"/>
      <c r="ABE35" s="51"/>
      <c r="ABF35" s="51"/>
      <c r="ABH35" s="51"/>
      <c r="ABI35" s="51"/>
      <c r="ABJ35" s="51"/>
      <c r="ABK35" s="51"/>
      <c r="ABL35" s="51"/>
      <c r="ABM35" s="51"/>
      <c r="ABN35" s="51"/>
      <c r="ABO35" s="51"/>
      <c r="ABP35" s="51"/>
      <c r="ABQ35" s="51"/>
      <c r="ACQ35" s="91"/>
    </row>
    <row r="36" spans="1:773" ht="12.75" hidden="1" x14ac:dyDescent="0.2">
      <c r="A36" s="49">
        <v>19</v>
      </c>
      <c r="B36" s="116">
        <v>44549</v>
      </c>
      <c r="C36" s="116" t="str">
        <f t="shared" si="84"/>
        <v>Sunday</v>
      </c>
      <c r="D36" s="49" t="s">
        <v>240</v>
      </c>
      <c r="E36" s="11" t="s">
        <v>276</v>
      </c>
      <c r="F36" s="24" t="s">
        <v>155</v>
      </c>
      <c r="G36" s="24" t="s">
        <v>261</v>
      </c>
      <c r="H36" s="136" t="s">
        <v>243</v>
      </c>
      <c r="I36" s="24" t="s">
        <v>243</v>
      </c>
      <c r="J36" s="51">
        <v>9</v>
      </c>
      <c r="K36" s="51">
        <v>11</v>
      </c>
      <c r="L36" s="51" t="s">
        <v>244</v>
      </c>
      <c r="M36" s="51">
        <v>0</v>
      </c>
      <c r="N36" s="51">
        <v>0</v>
      </c>
      <c r="O36" s="121">
        <f t="shared" ref="O36:O56" si="86">IFERROR((J36/K36)*100,0)</f>
        <v>81.818181818181827</v>
      </c>
      <c r="P36" s="51">
        <v>13</v>
      </c>
      <c r="Q36" s="51" t="s">
        <v>244</v>
      </c>
      <c r="R36" s="51"/>
      <c r="S36" s="123"/>
      <c r="T36" s="124"/>
      <c r="U36" s="51"/>
      <c r="V36" s="122"/>
      <c r="W36" s="122"/>
      <c r="X36" s="122"/>
      <c r="Y36" s="122"/>
      <c r="Z36" s="122"/>
      <c r="AA36" s="122">
        <f t="shared" ref="AA36:AA48" si="87">IFERROR(T36/R36,0)</f>
        <v>0</v>
      </c>
      <c r="AB36" s="136" t="s">
        <v>243</v>
      </c>
      <c r="AC36" s="51" t="s">
        <v>244</v>
      </c>
      <c r="AD36" s="51"/>
      <c r="AE36" s="51"/>
      <c r="AF36" s="51"/>
      <c r="AG36" s="51"/>
      <c r="AH36" s="51"/>
      <c r="AI36" s="121">
        <f t="shared" si="76"/>
        <v>0</v>
      </c>
      <c r="AJ36" s="51"/>
      <c r="AK36" s="51" t="s">
        <v>243</v>
      </c>
      <c r="AL36" s="51">
        <v>2</v>
      </c>
      <c r="AM36" s="123">
        <v>0</v>
      </c>
      <c r="AN36" s="51">
        <v>14</v>
      </c>
      <c r="AO36" s="51">
        <v>1</v>
      </c>
      <c r="AP36" s="122">
        <v>4</v>
      </c>
      <c r="AQ36" s="122">
        <v>1</v>
      </c>
      <c r="AR36" s="122">
        <v>0</v>
      </c>
      <c r="AS36" s="122">
        <v>0</v>
      </c>
      <c r="AT36" s="122">
        <v>0</v>
      </c>
      <c r="AU36" s="121">
        <f t="shared" ref="AU36:AU55" si="88">IFERROR(AN36/AL36,0)</f>
        <v>7</v>
      </c>
      <c r="AV36" s="136" t="s">
        <v>243</v>
      </c>
      <c r="AW36" s="51" t="s">
        <v>243</v>
      </c>
      <c r="AX36" s="51">
        <v>9</v>
      </c>
      <c r="AY36" s="51">
        <v>5</v>
      </c>
      <c r="AZ36" s="51" t="s">
        <v>244</v>
      </c>
      <c r="BA36" s="51">
        <v>2</v>
      </c>
      <c r="BB36" s="51">
        <v>0</v>
      </c>
      <c r="BC36" s="121">
        <f t="shared" si="77"/>
        <v>180</v>
      </c>
      <c r="BD36" s="51">
        <v>8</v>
      </c>
      <c r="BE36" s="51" t="s">
        <v>244</v>
      </c>
      <c r="BF36" s="51"/>
      <c r="BG36" s="123"/>
      <c r="BH36" s="51"/>
      <c r="BI36" s="51"/>
      <c r="BJ36" s="122"/>
      <c r="BK36" s="122"/>
      <c r="BL36" s="122"/>
      <c r="BM36" s="122"/>
      <c r="BN36" s="122"/>
      <c r="BO36" s="122"/>
      <c r="BP36" s="136" t="s">
        <v>244</v>
      </c>
      <c r="BQ36" s="51"/>
      <c r="BR36" s="51"/>
      <c r="BS36" s="51"/>
      <c r="BT36" s="51"/>
      <c r="BU36" s="51"/>
      <c r="BV36" s="51"/>
      <c r="BW36" s="121"/>
      <c r="BX36" s="51"/>
      <c r="BY36" s="51"/>
      <c r="BZ36" s="51"/>
      <c r="CA36" s="123"/>
      <c r="CB36" s="51"/>
      <c r="CC36" s="51"/>
      <c r="CD36" s="122"/>
      <c r="CE36" s="122"/>
      <c r="CF36" s="122"/>
      <c r="CG36" s="122"/>
      <c r="CH36" s="122"/>
      <c r="CI36" s="122"/>
      <c r="CJ36" s="136" t="s">
        <v>244</v>
      </c>
      <c r="CK36" s="51"/>
      <c r="CL36" s="51"/>
      <c r="CM36" s="51"/>
      <c r="CN36" s="51"/>
      <c r="CO36" s="51"/>
      <c r="CP36" s="51"/>
      <c r="CQ36" s="121">
        <f t="shared" ref="CQ36:CQ48" si="89">IFERROR((CL36/CM36)*100,0)</f>
        <v>0</v>
      </c>
      <c r="CR36" s="51"/>
      <c r="CS36" s="51"/>
      <c r="CT36" s="51"/>
      <c r="CU36" s="123"/>
      <c r="CV36" s="51"/>
      <c r="CW36" s="51"/>
      <c r="CX36" s="122"/>
      <c r="CY36" s="122"/>
      <c r="CZ36" s="122"/>
      <c r="DA36" s="122"/>
      <c r="DB36" s="122"/>
      <c r="DC36" s="122"/>
      <c r="DD36" s="136" t="s">
        <v>243</v>
      </c>
      <c r="DE36" s="51" t="s">
        <v>243</v>
      </c>
      <c r="DF36" s="51">
        <v>31</v>
      </c>
      <c r="DG36" s="51">
        <v>26</v>
      </c>
      <c r="DH36" s="51" t="s">
        <v>266</v>
      </c>
      <c r="DI36" s="51">
        <v>3</v>
      </c>
      <c r="DJ36" s="51">
        <v>0</v>
      </c>
      <c r="DK36" s="121">
        <f t="shared" ref="DK36:DK54" si="90">IFERROR((DF36/DG36)*100,0)</f>
        <v>119.23076923076923</v>
      </c>
      <c r="DL36" s="51">
        <v>36</v>
      </c>
      <c r="DM36" s="51" t="s">
        <v>244</v>
      </c>
      <c r="DN36" s="51"/>
      <c r="DO36" s="123"/>
      <c r="DP36" s="51"/>
      <c r="DQ36" s="51"/>
      <c r="DR36" s="122"/>
      <c r="DS36" s="122"/>
      <c r="DT36" s="122"/>
      <c r="DU36" s="122"/>
      <c r="DV36" s="122"/>
      <c r="DW36" s="122"/>
      <c r="DX36" s="136" t="s">
        <v>244</v>
      </c>
      <c r="DY36" s="51"/>
      <c r="DZ36" s="51"/>
      <c r="EA36" s="51"/>
      <c r="EB36" s="51"/>
      <c r="EC36" s="51"/>
      <c r="ED36" s="51"/>
      <c r="EE36" s="121">
        <f t="shared" ref="EE36:EE53" si="91">IFERROR((DZ36/EA36)*100,0)</f>
        <v>0</v>
      </c>
      <c r="EF36" s="51"/>
      <c r="EG36" s="51"/>
      <c r="EH36" s="51"/>
      <c r="EI36" s="123"/>
      <c r="EJ36" s="51"/>
      <c r="EK36" s="51"/>
      <c r="EL36" s="122"/>
      <c r="EM36" s="122"/>
      <c r="EN36" s="122"/>
      <c r="EO36" s="122"/>
      <c r="EP36" s="122"/>
      <c r="EQ36" s="122">
        <f t="shared" ref="EQ36:EQ48" si="92">IFERROR(EJ36/EH36,0)</f>
        <v>0</v>
      </c>
      <c r="ER36" s="136" t="s">
        <v>244</v>
      </c>
      <c r="ES36" s="51"/>
      <c r="ET36" s="51"/>
      <c r="EU36" s="51"/>
      <c r="EV36" s="51"/>
      <c r="EW36" s="51"/>
      <c r="EX36" s="51"/>
      <c r="EY36" s="121">
        <f t="shared" ref="EY36:EY48" si="93">IFERROR((ET36/EU36)*100,0)</f>
        <v>0</v>
      </c>
      <c r="EZ36" s="51"/>
      <c r="FA36" s="51"/>
      <c r="FB36" s="51"/>
      <c r="FC36" s="123"/>
      <c r="FD36" s="51"/>
      <c r="FE36" s="51"/>
      <c r="FF36" s="122"/>
      <c r="FG36" s="122"/>
      <c r="FH36" s="122"/>
      <c r="FI36" s="122"/>
      <c r="FJ36" s="122"/>
      <c r="FK36" s="122">
        <f t="shared" ref="FK36:FK53" si="94">IFERROR(FD36/FB36,0)</f>
        <v>0</v>
      </c>
      <c r="FL36" s="136" t="s">
        <v>244</v>
      </c>
      <c r="FM36" s="51"/>
      <c r="FN36" s="51"/>
      <c r="FO36" s="51"/>
      <c r="FP36" s="51"/>
      <c r="FQ36" s="51"/>
      <c r="FR36" s="51"/>
      <c r="FS36" s="121" t="e">
        <f t="shared" ref="FS36:FS55" si="95">(FN36/FO36)*100</f>
        <v>#DIV/0!</v>
      </c>
      <c r="FT36" s="51"/>
      <c r="FU36" s="51"/>
      <c r="FV36" s="51"/>
      <c r="FW36" s="123"/>
      <c r="FX36" s="51"/>
      <c r="FY36" s="51"/>
      <c r="FZ36" s="122"/>
      <c r="GA36" s="122"/>
      <c r="GB36" s="122"/>
      <c r="GC36" s="122"/>
      <c r="GD36" s="122"/>
      <c r="GE36" s="122"/>
      <c r="GF36" s="136" t="s">
        <v>244</v>
      </c>
      <c r="GG36" s="51"/>
      <c r="GH36" s="51"/>
      <c r="GI36" s="51"/>
      <c r="GJ36" s="51"/>
      <c r="GK36" s="51"/>
      <c r="GL36" s="51"/>
      <c r="GM36" s="121">
        <f t="shared" si="78"/>
        <v>0</v>
      </c>
      <c r="GN36" s="51"/>
      <c r="GO36" s="51"/>
      <c r="GP36" s="51"/>
      <c r="GQ36" s="123"/>
      <c r="GR36" s="51"/>
      <c r="GS36" s="51"/>
      <c r="GT36" s="122"/>
      <c r="GU36" s="122"/>
      <c r="GV36" s="122"/>
      <c r="GW36" s="122"/>
      <c r="GX36" s="122"/>
      <c r="GY36" s="122">
        <f t="shared" si="79"/>
        <v>0</v>
      </c>
      <c r="GZ36" s="136" t="s">
        <v>244</v>
      </c>
      <c r="HA36" s="24"/>
      <c r="HB36" s="51"/>
      <c r="HC36" s="51"/>
      <c r="HD36" s="51"/>
      <c r="HE36" s="51"/>
      <c r="HF36" s="51"/>
      <c r="HG36" s="121">
        <f t="shared" si="80"/>
        <v>0</v>
      </c>
      <c r="HH36" s="51"/>
      <c r="HI36" s="51"/>
      <c r="HJ36" s="51"/>
      <c r="HK36" s="123"/>
      <c r="HL36" s="51"/>
      <c r="HM36" s="51"/>
      <c r="HN36" s="122"/>
      <c r="HO36" s="122"/>
      <c r="HP36" s="122"/>
      <c r="HQ36" s="122"/>
      <c r="HR36" s="122"/>
      <c r="HS36" s="121">
        <f t="shared" ref="HS36:HS54" si="96">IFERROR(HL36/HJ36,0)</f>
        <v>0</v>
      </c>
      <c r="HT36" s="136" t="s">
        <v>244</v>
      </c>
      <c r="HU36" s="51"/>
      <c r="HV36" s="51"/>
      <c r="HW36" s="51"/>
      <c r="HX36" s="51"/>
      <c r="HY36" s="51"/>
      <c r="HZ36" s="51"/>
      <c r="IA36" s="121"/>
      <c r="IB36" s="51"/>
      <c r="IC36" s="51"/>
      <c r="ID36" s="51"/>
      <c r="IE36" s="123"/>
      <c r="IF36" s="51"/>
      <c r="IG36" s="51"/>
      <c r="IH36" s="122"/>
      <c r="II36" s="122"/>
      <c r="IJ36" s="122"/>
      <c r="IK36" s="122"/>
      <c r="IL36" s="122"/>
      <c r="IM36" s="122"/>
      <c r="IN36" s="136" t="s">
        <v>243</v>
      </c>
      <c r="IO36" s="51" t="s">
        <v>243</v>
      </c>
      <c r="IP36" s="51">
        <v>1</v>
      </c>
      <c r="IQ36" s="51">
        <v>4</v>
      </c>
      <c r="IR36" s="51" t="s">
        <v>244</v>
      </c>
      <c r="IS36" s="51">
        <v>0</v>
      </c>
      <c r="IT36" s="51">
        <v>0</v>
      </c>
      <c r="IU36" s="121">
        <f t="shared" ref="IU36:IU47" si="97">IFERROR((IP36/IQ36)*100,0)</f>
        <v>25</v>
      </c>
      <c r="IV36" s="51">
        <v>2</v>
      </c>
      <c r="IW36" s="51" t="s">
        <v>243</v>
      </c>
      <c r="IX36" s="122">
        <v>3</v>
      </c>
      <c r="IY36" s="123">
        <v>0</v>
      </c>
      <c r="IZ36" s="122">
        <v>21</v>
      </c>
      <c r="JA36" s="122">
        <v>1</v>
      </c>
      <c r="JB36" s="122">
        <v>8</v>
      </c>
      <c r="JC36" s="122">
        <v>2</v>
      </c>
      <c r="JD36" s="122">
        <v>0</v>
      </c>
      <c r="JE36" s="122">
        <v>3</v>
      </c>
      <c r="JF36" s="122">
        <v>0</v>
      </c>
      <c r="JG36" s="121">
        <f t="shared" ref="JG36:JG47" si="98">IFERROR(IZ36/IX36,0)</f>
        <v>7</v>
      </c>
      <c r="JH36" s="136" t="s">
        <v>243</v>
      </c>
      <c r="JI36" s="24" t="s">
        <v>243</v>
      </c>
      <c r="JJ36" s="51">
        <v>8</v>
      </c>
      <c r="JK36" s="51">
        <v>9</v>
      </c>
      <c r="JL36" s="51" t="s">
        <v>244</v>
      </c>
      <c r="JM36" s="51">
        <v>0</v>
      </c>
      <c r="JN36" s="51">
        <v>0</v>
      </c>
      <c r="JO36" s="121">
        <f>(JJ36/JK36)*100</f>
        <v>88.888888888888886</v>
      </c>
      <c r="JP36" s="51">
        <v>10</v>
      </c>
      <c r="JQ36" s="51" t="s">
        <v>243</v>
      </c>
      <c r="JR36" s="51">
        <v>3</v>
      </c>
      <c r="JS36" s="123">
        <v>0</v>
      </c>
      <c r="JT36" s="122">
        <v>19</v>
      </c>
      <c r="JU36" s="122">
        <v>2</v>
      </c>
      <c r="JV36" s="122">
        <v>10</v>
      </c>
      <c r="JW36" s="122">
        <v>3</v>
      </c>
      <c r="JX36" s="122">
        <v>0</v>
      </c>
      <c r="JY36" s="122">
        <v>2</v>
      </c>
      <c r="JZ36" s="122">
        <v>0</v>
      </c>
      <c r="KA36" s="121">
        <f t="shared" si="81"/>
        <v>6.333333333333333</v>
      </c>
      <c r="KB36" s="136" t="s">
        <v>244</v>
      </c>
      <c r="KC36" s="51"/>
      <c r="KD36" s="51"/>
      <c r="KE36" s="51"/>
      <c r="KF36" s="51"/>
      <c r="KG36" s="51"/>
      <c r="KH36" s="51"/>
      <c r="KI36" s="51"/>
      <c r="KJ36" s="51"/>
      <c r="KK36" s="123"/>
      <c r="KL36" s="51"/>
      <c r="KM36" s="51"/>
      <c r="KN36" s="122"/>
      <c r="KO36" s="122"/>
      <c r="KP36" s="122"/>
      <c r="KQ36" s="122"/>
      <c r="KR36" s="122"/>
      <c r="KS36" s="122">
        <f t="shared" ref="KS36:KS53" si="99">IFERROR(KL36/KJ36,0)</f>
        <v>0</v>
      </c>
      <c r="KT36" s="136" t="s">
        <v>243</v>
      </c>
      <c r="KU36" s="51" t="s">
        <v>244</v>
      </c>
      <c r="KV36" s="51"/>
      <c r="KW36" s="51"/>
      <c r="KX36" s="51"/>
      <c r="KY36" s="51"/>
      <c r="KZ36" s="51"/>
      <c r="LA36" s="121">
        <f t="shared" ref="LA36:LA56" si="100">IFERROR((KV36/KW36)*100,0)</f>
        <v>0</v>
      </c>
      <c r="LB36" s="51"/>
      <c r="LC36" s="51" t="s">
        <v>243</v>
      </c>
      <c r="LD36" s="51">
        <v>2.8333333333333299</v>
      </c>
      <c r="LE36" s="51">
        <v>0</v>
      </c>
      <c r="LF36" s="51">
        <v>22</v>
      </c>
      <c r="LG36" s="51">
        <v>1</v>
      </c>
      <c r="LH36" s="122">
        <v>4</v>
      </c>
      <c r="LI36" s="122">
        <v>2</v>
      </c>
      <c r="LJ36" s="122">
        <v>0</v>
      </c>
      <c r="LK36" s="122">
        <v>1</v>
      </c>
      <c r="LL36" s="122">
        <v>0</v>
      </c>
      <c r="LM36" s="121">
        <f t="shared" si="82"/>
        <v>7.7647058823529509</v>
      </c>
      <c r="LN36" s="136" t="s">
        <v>243</v>
      </c>
      <c r="LO36" s="51" t="s">
        <v>243</v>
      </c>
      <c r="LP36">
        <v>7</v>
      </c>
      <c r="LQ36">
        <v>5</v>
      </c>
      <c r="LR36" t="s">
        <v>243</v>
      </c>
      <c r="LS36">
        <v>0</v>
      </c>
      <c r="LT36">
        <v>0</v>
      </c>
      <c r="LU36" s="121">
        <f>IFERROR((LP36/LQ36)*100,0)</f>
        <v>140</v>
      </c>
      <c r="LV36" s="51">
        <v>4</v>
      </c>
      <c r="LW36" s="51" t="s">
        <v>244</v>
      </c>
      <c r="LX36" s="51"/>
      <c r="LY36" s="51"/>
      <c r="LZ36" s="46"/>
      <c r="MA36" s="51"/>
      <c r="MB36" s="122"/>
      <c r="MC36" s="122"/>
      <c r="MD36" s="122"/>
      <c r="ME36" s="122"/>
      <c r="MF36" s="122"/>
      <c r="MG36" s="121"/>
      <c r="MH36" s="136" t="s">
        <v>243</v>
      </c>
      <c r="MI36" s="24" t="s">
        <v>243</v>
      </c>
      <c r="MJ36" s="51">
        <v>8</v>
      </c>
      <c r="MK36" s="51">
        <v>8</v>
      </c>
      <c r="ML36" s="51" t="s">
        <v>244</v>
      </c>
      <c r="MM36" s="51">
        <v>0</v>
      </c>
      <c r="MN36" s="51">
        <v>0</v>
      </c>
      <c r="MO36" s="121">
        <f t="shared" ref="MO36:MO59" si="101">IFERROR((MJ36/MK36)*100,0)</f>
        <v>100</v>
      </c>
      <c r="MP36" s="51">
        <v>9</v>
      </c>
      <c r="MQ36" t="s">
        <v>244</v>
      </c>
      <c r="MR36" s="51"/>
      <c r="MS36" s="51"/>
      <c r="MT36" s="46"/>
      <c r="MV36" s="122"/>
      <c r="MW36" s="122"/>
      <c r="MX36" s="122"/>
      <c r="MY36" s="122"/>
      <c r="MZ36" s="122"/>
      <c r="NA36" s="122">
        <f t="shared" ref="NA36:NA48" si="102">IFERROR(MT36/MR36,0)</f>
        <v>0</v>
      </c>
      <c r="NB36" s="136" t="s">
        <v>244</v>
      </c>
      <c r="NC36" s="24"/>
      <c r="ND36" s="51"/>
      <c r="NE36" s="51"/>
      <c r="NF36" s="51"/>
      <c r="NG36" s="51"/>
      <c r="NH36" s="51"/>
      <c r="NI36" s="121"/>
      <c r="NJ36" s="51"/>
      <c r="NL36" s="51"/>
      <c r="NM36" s="51"/>
      <c r="NN36" s="46"/>
      <c r="NP36" s="122"/>
      <c r="NQ36" s="122"/>
      <c r="NR36" s="122"/>
      <c r="NS36" s="122"/>
      <c r="NT36" s="122"/>
      <c r="NU36" s="122"/>
      <c r="NV36" s="136"/>
      <c r="NW36" s="24"/>
      <c r="NX36" s="51"/>
      <c r="NY36" s="51"/>
      <c r="NZ36" s="51"/>
      <c r="OA36" s="51"/>
      <c r="OB36" s="51"/>
      <c r="OC36" s="121"/>
      <c r="OD36" s="51"/>
      <c r="OF36" s="51"/>
      <c r="OG36" s="51"/>
      <c r="OH36" s="46"/>
      <c r="OI36" s="51"/>
      <c r="OJ36" s="122"/>
      <c r="OK36" s="122"/>
      <c r="OL36" s="122"/>
      <c r="OM36" s="122"/>
      <c r="ON36" s="122"/>
      <c r="OO36" s="122"/>
      <c r="OP36" s="136" t="s">
        <v>243</v>
      </c>
      <c r="OQ36" s="24" t="s">
        <v>243</v>
      </c>
      <c r="OR36" s="51">
        <v>31</v>
      </c>
      <c r="OS36" s="51">
        <v>27</v>
      </c>
      <c r="OT36" s="51" t="s">
        <v>244</v>
      </c>
      <c r="OU36" s="51">
        <v>4</v>
      </c>
      <c r="OV36" s="51">
        <v>0</v>
      </c>
      <c r="OW36" s="121">
        <f t="shared" ref="OW36:OW42" si="103">IFERROR((OR36/OS36)*100,0)</f>
        <v>114.81481481481481</v>
      </c>
      <c r="OX36" s="51">
        <v>32</v>
      </c>
      <c r="OY36" t="s">
        <v>243</v>
      </c>
      <c r="OZ36" s="51">
        <v>4</v>
      </c>
      <c r="PA36" s="51">
        <v>0</v>
      </c>
      <c r="PB36" s="46">
        <v>32</v>
      </c>
      <c r="PC36" s="51">
        <v>1</v>
      </c>
      <c r="PD36" s="122">
        <v>4</v>
      </c>
      <c r="PE36" s="122">
        <v>3</v>
      </c>
      <c r="PF36" s="122">
        <v>0</v>
      </c>
      <c r="PG36" s="122">
        <v>1</v>
      </c>
      <c r="PH36" s="122">
        <v>0</v>
      </c>
      <c r="PI36" s="121">
        <f t="shared" ref="PI36:PI41" si="104">IFERROR(PB36/OZ36,0)</f>
        <v>8</v>
      </c>
      <c r="PJ36" s="136" t="s">
        <v>244</v>
      </c>
      <c r="PK36" s="24"/>
      <c r="PL36" s="51"/>
      <c r="PM36" s="51"/>
      <c r="PN36" s="51"/>
      <c r="PO36" s="51"/>
      <c r="PP36" s="51"/>
      <c r="PQ36" s="121"/>
      <c r="PR36" s="51"/>
      <c r="PT36" s="51"/>
      <c r="PU36" s="51"/>
      <c r="PV36" s="46"/>
      <c r="PW36" s="51"/>
      <c r="PX36" s="122"/>
      <c r="PY36" s="122"/>
      <c r="PZ36" s="122"/>
      <c r="QA36" s="122"/>
      <c r="QB36" s="122"/>
      <c r="QC36" s="121"/>
      <c r="QD36" s="136" t="s">
        <v>243</v>
      </c>
      <c r="QE36" s="24" t="s">
        <v>243</v>
      </c>
      <c r="QF36" s="51">
        <v>16</v>
      </c>
      <c r="QG36" s="51">
        <v>13</v>
      </c>
      <c r="QH36" s="51" t="s">
        <v>266</v>
      </c>
      <c r="QI36" s="51">
        <v>1</v>
      </c>
      <c r="QJ36" s="51">
        <v>0</v>
      </c>
      <c r="QK36" s="121">
        <f t="shared" si="85"/>
        <v>123.07692307692308</v>
      </c>
      <c r="QL36" s="51">
        <v>12</v>
      </c>
      <c r="QM36" t="s">
        <v>243</v>
      </c>
      <c r="QN36" s="51">
        <v>1</v>
      </c>
      <c r="QO36" s="51">
        <v>0</v>
      </c>
      <c r="QP36" s="46">
        <v>11</v>
      </c>
      <c r="QQ36" s="51">
        <v>0</v>
      </c>
      <c r="QR36" s="122">
        <v>1</v>
      </c>
      <c r="QS36" s="122">
        <v>0</v>
      </c>
      <c r="QT36" s="122">
        <v>0</v>
      </c>
      <c r="QU36" s="122">
        <v>5</v>
      </c>
      <c r="QV36" s="122">
        <v>0</v>
      </c>
      <c r="QW36" s="121">
        <f t="shared" ref="QW36:QW48" si="105">IFERROR(QP36/QN36,0)</f>
        <v>11</v>
      </c>
      <c r="QX36" s="136" t="s">
        <v>243</v>
      </c>
      <c r="QY36" s="24" t="s">
        <v>244</v>
      </c>
      <c r="QZ36" s="51"/>
      <c r="RA36" s="51"/>
      <c r="RB36" s="51"/>
      <c r="RC36" s="51"/>
      <c r="RD36" s="51"/>
      <c r="RE36" s="121">
        <f t="shared" ref="RE36:RE48" si="106">IFERROR((QZ36/RA36)*100,0)</f>
        <v>0</v>
      </c>
      <c r="RF36" s="51"/>
      <c r="RG36" t="s">
        <v>243</v>
      </c>
      <c r="RH36" s="51">
        <v>2</v>
      </c>
      <c r="RI36" s="51">
        <v>0</v>
      </c>
      <c r="RJ36" s="46">
        <v>15</v>
      </c>
      <c r="RK36" s="51">
        <v>0</v>
      </c>
      <c r="RL36" s="122">
        <v>5</v>
      </c>
      <c r="RM36" s="122">
        <v>0</v>
      </c>
      <c r="RN36" s="122">
        <v>1</v>
      </c>
      <c r="RO36" s="122">
        <v>0</v>
      </c>
      <c r="RP36" s="122">
        <v>0</v>
      </c>
      <c r="RQ36" s="121">
        <f t="shared" ref="RQ36:RQ48" si="107">IFERROR(RJ36/RH36,0)</f>
        <v>7.5</v>
      </c>
      <c r="RR36" s="136"/>
      <c r="RS36" s="24"/>
      <c r="RT36" s="51"/>
      <c r="RU36" s="51"/>
      <c r="RV36" s="51"/>
      <c r="RW36" s="51"/>
      <c r="RX36" s="51"/>
      <c r="RY36" s="121">
        <f t="shared" ref="RY36:RY56" si="108">IFERROR((RT36/RU36)*100,0)</f>
        <v>0</v>
      </c>
      <c r="RZ36" s="51"/>
      <c r="SB36" s="51"/>
      <c r="SC36" s="51"/>
      <c r="SD36" s="46"/>
      <c r="SE36" s="51"/>
      <c r="SF36" s="122"/>
      <c r="SG36" s="122"/>
      <c r="SH36" s="122"/>
      <c r="SI36" s="122"/>
      <c r="SJ36" s="122"/>
      <c r="SK36" s="121">
        <f t="shared" ref="SK36:SK53" si="109">IFERROR(SD36/SB36,0)</f>
        <v>0</v>
      </c>
      <c r="SL36" s="136"/>
      <c r="SM36" s="24"/>
      <c r="SN36" s="51"/>
      <c r="SO36" s="51"/>
      <c r="SP36" s="51"/>
      <c r="SQ36" s="51"/>
      <c r="SR36" s="51"/>
      <c r="SS36" s="121">
        <f t="shared" ref="SS36:SS48" si="110">IFERROR((SN36/SO36)*100,0)</f>
        <v>0</v>
      </c>
      <c r="ST36" s="51"/>
      <c r="SV36" s="51"/>
      <c r="SW36" s="51"/>
      <c r="SX36" s="46"/>
      <c r="SY36" s="51"/>
      <c r="SZ36" s="122"/>
      <c r="TA36" s="122"/>
      <c r="TB36" s="122"/>
      <c r="TC36" s="122"/>
      <c r="TD36" s="122"/>
      <c r="TE36" s="121">
        <f t="shared" ref="TE36:TE48" si="111">IFERROR(SX36/SV36,0)</f>
        <v>0</v>
      </c>
      <c r="TF36" s="136"/>
      <c r="TG36" s="24"/>
      <c r="TH36" s="51"/>
      <c r="TI36" s="51"/>
      <c r="TJ36" s="51"/>
      <c r="TK36" s="51"/>
      <c r="TL36" s="51"/>
      <c r="TM36" s="121">
        <f t="shared" ref="TM36:TM48" si="112">IFERROR((TH36/TI36)*100,0)</f>
        <v>0</v>
      </c>
      <c r="TN36" s="51"/>
      <c r="TP36" s="51"/>
      <c r="TQ36" s="51"/>
      <c r="TR36" s="46"/>
      <c r="TS36" s="51"/>
      <c r="TT36" s="122"/>
      <c r="TU36" s="122"/>
      <c r="TV36" s="122"/>
      <c r="TW36" s="122"/>
      <c r="TX36" s="122"/>
      <c r="TY36" s="121">
        <f t="shared" ref="TY36:TY48" si="113">IFERROR(TR36/TP36,0)</f>
        <v>0</v>
      </c>
      <c r="TZ36" s="136"/>
      <c r="UA36" s="24"/>
      <c r="UB36" s="51"/>
      <c r="UC36" s="51"/>
      <c r="UD36" s="51"/>
      <c r="UE36" s="51"/>
      <c r="UF36" s="51"/>
      <c r="UG36" s="121">
        <f t="shared" ref="UG36:UG48" si="114">IFERROR((UB36/UC36)*100,0)</f>
        <v>0</v>
      </c>
      <c r="UH36" s="51"/>
      <c r="UJ36" s="51"/>
      <c r="UK36" s="51"/>
      <c r="UL36" s="46"/>
      <c r="UM36" s="51"/>
      <c r="UN36" s="122"/>
      <c r="UO36" s="122"/>
      <c r="UP36" s="122"/>
      <c r="UQ36" s="122"/>
      <c r="UR36" s="122"/>
      <c r="US36" s="121">
        <f t="shared" ref="US36:US48" si="115">IFERROR(UL36/UJ36,0)</f>
        <v>0</v>
      </c>
      <c r="UT36" s="136"/>
      <c r="UU36" s="24"/>
      <c r="UV36" s="51"/>
      <c r="UW36" s="51"/>
      <c r="UX36" s="51"/>
      <c r="UY36" s="51"/>
      <c r="UZ36" s="51"/>
      <c r="VA36" s="121">
        <f t="shared" ref="VA36:VA56" si="116">IFERROR((UV36/UW36)*100,0)</f>
        <v>0</v>
      </c>
      <c r="VB36" s="51"/>
      <c r="VD36" s="51"/>
      <c r="VE36" s="51"/>
      <c r="VF36" s="46"/>
      <c r="VG36" s="51"/>
      <c r="VH36" s="122"/>
      <c r="VI36" s="122"/>
      <c r="VJ36" s="122"/>
      <c r="VK36" s="122"/>
      <c r="VL36" s="122"/>
      <c r="VM36" s="121">
        <f t="shared" ref="VM36:VM56" si="117">IFERROR(VF36/VD36,0)</f>
        <v>0</v>
      </c>
      <c r="VN36" s="136"/>
      <c r="VO36" s="24"/>
      <c r="VP36" s="51"/>
      <c r="VQ36" s="51"/>
      <c r="VR36" s="51"/>
      <c r="VS36" s="51"/>
      <c r="VT36" s="51"/>
      <c r="VU36" s="121">
        <f t="shared" ref="VU36:VU48" si="118">IFERROR((VP36/VQ36)*100,0)</f>
        <v>0</v>
      </c>
      <c r="VV36" s="51"/>
      <c r="VX36" s="51"/>
      <c r="VY36" s="51"/>
      <c r="VZ36" s="46"/>
      <c r="WA36" s="51"/>
      <c r="WB36" s="122"/>
      <c r="WC36" s="122"/>
      <c r="WD36" s="122"/>
      <c r="WE36" s="122"/>
      <c r="WF36" s="122"/>
      <c r="WG36" s="121">
        <f t="shared" ref="WG36:WG48" si="119">IFERROR(VZ36/VX36,0)</f>
        <v>0</v>
      </c>
      <c r="WH36" s="136"/>
      <c r="WI36" s="24"/>
      <c r="WJ36" s="51"/>
      <c r="WK36" s="51"/>
      <c r="WL36" s="51"/>
      <c r="WM36" s="51"/>
      <c r="WN36" s="51"/>
      <c r="WO36" s="121">
        <f t="shared" ref="WO36:WO56" si="120">IFERROR((WJ36/WK36)*100,0)</f>
        <v>0</v>
      </c>
      <c r="WP36" s="51"/>
      <c r="WR36" s="51"/>
      <c r="WS36" s="51"/>
      <c r="WT36" s="46"/>
      <c r="WU36" s="51"/>
      <c r="WV36" s="122"/>
      <c r="WW36" s="122"/>
      <c r="WX36" s="122"/>
      <c r="WY36" s="122"/>
      <c r="WZ36" s="122"/>
      <c r="XA36" s="121">
        <f t="shared" ref="XA36:XA48" si="121">IFERROR(WT36/WR36,0)</f>
        <v>0</v>
      </c>
      <c r="XB36" s="136"/>
      <c r="XC36" s="24"/>
      <c r="XD36" s="51"/>
      <c r="XE36" s="51"/>
      <c r="XF36" s="51"/>
      <c r="XG36" s="51"/>
      <c r="XH36" s="51"/>
      <c r="XI36" s="121">
        <f t="shared" ref="XI36:XI56" si="122">IFERROR((XD36/XE36)*100,0)</f>
        <v>0</v>
      </c>
      <c r="XJ36" s="51"/>
      <c r="XL36" s="51"/>
      <c r="XM36" s="51"/>
      <c r="XN36" s="46"/>
      <c r="XO36" s="51"/>
      <c r="XP36" s="122"/>
      <c r="XQ36" s="122"/>
      <c r="XR36" s="122"/>
      <c r="XS36" s="122"/>
      <c r="XT36" s="122"/>
      <c r="XU36" s="121">
        <f t="shared" si="83"/>
        <v>0</v>
      </c>
      <c r="XV36" s="152"/>
      <c r="XW36" s="24"/>
      <c r="XX36" s="51"/>
      <c r="XY36" s="51"/>
      <c r="XZ36" s="51"/>
      <c r="YA36" s="51"/>
      <c r="YB36" s="51"/>
      <c r="YC36" s="121">
        <f t="shared" ref="YC36:YC48" si="123">IFERROR((XX36/XY36)*100,0)</f>
        <v>0</v>
      </c>
      <c r="YD36" s="51"/>
      <c r="YF36" s="51"/>
      <c r="YG36" s="51"/>
      <c r="YH36" s="46"/>
      <c r="YI36" s="51"/>
      <c r="YJ36" s="122"/>
      <c r="YK36" s="122"/>
      <c r="YL36" s="122"/>
      <c r="YM36" s="122"/>
      <c r="YN36" s="122"/>
      <c r="YO36" s="121">
        <f t="shared" ref="YO36:YO48" si="124">IFERROR(YH36/YF36,0)</f>
        <v>0</v>
      </c>
      <c r="YP36" s="136"/>
      <c r="YQ36" s="24"/>
      <c r="YR36" s="51"/>
      <c r="YS36" s="51"/>
      <c r="YT36" s="51"/>
      <c r="YU36" s="51"/>
      <c r="YV36" s="51"/>
      <c r="YW36" s="121">
        <f t="shared" ref="YW36:YW48" si="125">IFERROR((YR36/YS36)*100,0)</f>
        <v>0</v>
      </c>
      <c r="YX36" s="51"/>
      <c r="YZ36" s="51"/>
      <c r="ZA36" s="51"/>
      <c r="ZB36" s="46"/>
      <c r="ZC36" s="51"/>
      <c r="ZD36" s="122"/>
      <c r="ZE36" s="122"/>
      <c r="ZF36" s="122"/>
      <c r="ZG36" s="122"/>
      <c r="ZH36" s="122"/>
      <c r="ZI36" s="121">
        <f t="shared" ref="ZI36:ZI48" si="126">IFERROR(ZB36/YZ36,0)</f>
        <v>0</v>
      </c>
      <c r="ZJ36" s="136"/>
      <c r="ZK36" s="24"/>
      <c r="ZL36" s="51"/>
      <c r="ZM36" s="51"/>
      <c r="ZN36" s="51"/>
      <c r="ZO36" s="51"/>
      <c r="ZP36" s="51"/>
      <c r="ZQ36" s="121">
        <f t="shared" ref="ZQ36:ZQ48" si="127">IFERROR((ZL36/ZM36)*100,0)</f>
        <v>0</v>
      </c>
      <c r="ZR36" s="51"/>
      <c r="ZT36" s="51"/>
      <c r="ZU36" s="51"/>
      <c r="ZV36" s="46"/>
      <c r="ZW36" s="51"/>
      <c r="ZX36" s="122"/>
      <c r="ZY36" s="122"/>
      <c r="ZZ36" s="122"/>
      <c r="AAA36" s="122"/>
      <c r="AAB36" s="122"/>
      <c r="AAC36" s="121">
        <f t="shared" ref="AAC36:AAC48" si="128">IFERROR(ZV36/ZT36,0)</f>
        <v>0</v>
      </c>
      <c r="AAD36" s="136"/>
      <c r="AAE36" s="24"/>
      <c r="AAF36" s="51"/>
      <c r="AAG36" s="51"/>
      <c r="AAH36" s="51"/>
      <c r="AAI36" s="51"/>
      <c r="AAJ36" s="51"/>
      <c r="AAK36" s="121">
        <f t="shared" ref="AAK36:AAK48" si="129">IFERROR((AAF36/AAG36)*100,0)</f>
        <v>0</v>
      </c>
      <c r="AAL36" s="51"/>
      <c r="AAN36" s="51"/>
      <c r="AAO36" s="51"/>
      <c r="AAP36" s="46"/>
      <c r="AAQ36" s="51"/>
      <c r="AAR36" s="122"/>
      <c r="AAS36" s="122"/>
      <c r="AAT36" s="122"/>
      <c r="AAU36" s="122"/>
      <c r="AAV36" s="122"/>
      <c r="AAW36" s="121">
        <f t="shared" ref="AAW36:AAW48" si="130">IFERROR(AAP36/AAN36,0)</f>
        <v>0</v>
      </c>
      <c r="AAX36" s="136"/>
      <c r="AAY36" s="24"/>
      <c r="AAZ36" s="51"/>
      <c r="ABA36" s="51"/>
      <c r="ABB36" s="51"/>
      <c r="ABC36" s="51"/>
      <c r="ABD36" s="51"/>
      <c r="ABE36" s="121">
        <f t="shared" ref="ABE36:ABE53" si="131">IFERROR((AAZ36/ABA36)*100,0)</f>
        <v>0</v>
      </c>
      <c r="ABF36" s="51"/>
      <c r="ABH36" s="51"/>
      <c r="ABI36" s="51"/>
      <c r="ABJ36" s="46"/>
      <c r="ABK36" s="51"/>
      <c r="ABL36" s="122"/>
      <c r="ABM36" s="122"/>
      <c r="ABN36" s="122"/>
      <c r="ABO36" s="122"/>
      <c r="ABP36" s="122"/>
      <c r="ABQ36" s="121">
        <f t="shared" ref="ABQ36:ABQ53" si="132">IFERROR(ABJ36/ABH36,0)</f>
        <v>0</v>
      </c>
      <c r="ABS36">
        <f t="shared" ref="ABS36:ABS48" si="133">SUM(J36,AD36,AX36,BR36,CL36,DF36,DZ36,ET36,FN36,GH36,HB36,HV36,IP36,JJ36,KD36,KV36,LP36,MJ36,ND36,NX36,OR36,PL36,QF36,QZ36,RT36,SN36,TH36,UB36,UV36,VP36,WJ36,AAF36)</f>
        <v>120</v>
      </c>
      <c r="ABT36">
        <f t="shared" ref="ABT36:ABT56" si="134">ACE36</f>
        <v>20</v>
      </c>
      <c r="ABU36">
        <f t="shared" ref="ABU36:ABU53" si="135">ABS36+ABT36</f>
        <v>140</v>
      </c>
      <c r="ABV36">
        <f t="shared" ref="ABV36:ABV56" si="136">ABW36-ABU36</f>
        <v>0</v>
      </c>
      <c r="ABW36">
        <v>140</v>
      </c>
      <c r="ABX36">
        <v>8</v>
      </c>
      <c r="ABY36">
        <v>18</v>
      </c>
      <c r="ABZ36" s="119">
        <f t="shared" ref="ABZ36:ABZ51" si="137">ABW36/ABY36</f>
        <v>7.7777777777777777</v>
      </c>
      <c r="ACA36">
        <v>18</v>
      </c>
      <c r="ACD36">
        <v>2</v>
      </c>
      <c r="ACE36">
        <f t="shared" ref="ACE36:ACE51" si="138">SUM(ACA36:ACD36)</f>
        <v>20</v>
      </c>
      <c r="ACG36">
        <v>141</v>
      </c>
      <c r="ACH36">
        <v>6</v>
      </c>
      <c r="ACI36">
        <v>17.5</v>
      </c>
      <c r="ACJ36" s="119">
        <f t="shared" ref="ACJ36:ACJ53" si="139">ACG36/ACI36</f>
        <v>8.0571428571428569</v>
      </c>
      <c r="ACK36">
        <v>13</v>
      </c>
      <c r="ACM36">
        <v>5</v>
      </c>
      <c r="ACN36">
        <v>2</v>
      </c>
      <c r="ACO36">
        <f t="shared" ref="ACO36:ACO47" si="140">SUM(ACK36:ACN36)</f>
        <v>20</v>
      </c>
      <c r="ACQ36" s="51" t="s">
        <v>276</v>
      </c>
      <c r="ACR36">
        <v>0</v>
      </c>
      <c r="ACS36">
        <v>4</v>
      </c>
    </row>
    <row r="37" spans="1:773" ht="12.75" x14ac:dyDescent="0.2">
      <c r="A37" s="49">
        <v>20</v>
      </c>
      <c r="B37" s="116">
        <v>44574</v>
      </c>
      <c r="C37" s="116" t="str">
        <f t="shared" si="84"/>
        <v>Thursday</v>
      </c>
      <c r="D37" s="49" t="s">
        <v>240</v>
      </c>
      <c r="E37" s="11" t="s">
        <v>277</v>
      </c>
      <c r="F37" s="24" t="s">
        <v>122</v>
      </c>
      <c r="G37" s="24" t="s">
        <v>261</v>
      </c>
      <c r="H37" s="136" t="s">
        <v>243</v>
      </c>
      <c r="I37" s="24" t="s">
        <v>243</v>
      </c>
      <c r="J37" s="51">
        <v>7</v>
      </c>
      <c r="K37" s="51">
        <v>5</v>
      </c>
      <c r="L37" s="51" t="s">
        <v>244</v>
      </c>
      <c r="M37" s="51">
        <v>0</v>
      </c>
      <c r="N37" s="51">
        <v>0</v>
      </c>
      <c r="O37" s="121">
        <f t="shared" si="86"/>
        <v>140</v>
      </c>
      <c r="P37" s="51">
        <v>4</v>
      </c>
      <c r="Q37" s="51" t="s">
        <v>244</v>
      </c>
      <c r="R37" s="51"/>
      <c r="S37" s="123"/>
      <c r="T37" s="124"/>
      <c r="U37" s="51"/>
      <c r="V37" s="122"/>
      <c r="W37" s="122"/>
      <c r="X37" s="122"/>
      <c r="Y37" s="122"/>
      <c r="Z37" s="122"/>
      <c r="AA37" s="122">
        <f t="shared" si="87"/>
        <v>0</v>
      </c>
      <c r="AB37" s="136" t="s">
        <v>243</v>
      </c>
      <c r="AC37" s="51" t="s">
        <v>243</v>
      </c>
      <c r="AD37" s="51">
        <v>17</v>
      </c>
      <c r="AE37" s="51">
        <v>11</v>
      </c>
      <c r="AF37" s="51" t="s">
        <v>243</v>
      </c>
      <c r="AG37" s="51">
        <v>1</v>
      </c>
      <c r="AH37" s="51">
        <v>0</v>
      </c>
      <c r="AI37" s="121">
        <f t="shared" si="76"/>
        <v>154.54545454545453</v>
      </c>
      <c r="AJ37" s="51">
        <v>4</v>
      </c>
      <c r="AK37" s="51" t="s">
        <v>243</v>
      </c>
      <c r="AL37" s="51">
        <v>2</v>
      </c>
      <c r="AM37" s="123">
        <v>0</v>
      </c>
      <c r="AN37" s="51">
        <v>24</v>
      </c>
      <c r="AO37" s="51">
        <v>1</v>
      </c>
      <c r="AP37" s="122">
        <v>2</v>
      </c>
      <c r="AQ37" s="122">
        <v>3</v>
      </c>
      <c r="AR37" s="122">
        <v>0</v>
      </c>
      <c r="AS37" s="122">
        <v>1</v>
      </c>
      <c r="AT37" s="122">
        <v>0</v>
      </c>
      <c r="AU37" s="121">
        <f t="shared" si="88"/>
        <v>12</v>
      </c>
      <c r="AV37" s="136" t="s">
        <v>244</v>
      </c>
      <c r="AW37" s="51"/>
      <c r="AX37" s="51"/>
      <c r="AY37" s="51"/>
      <c r="AZ37" s="51"/>
      <c r="BA37" s="51"/>
      <c r="BB37" s="51"/>
      <c r="BC37" s="121">
        <f t="shared" si="77"/>
        <v>0</v>
      </c>
      <c r="BD37" s="51"/>
      <c r="BE37" s="51"/>
      <c r="BF37" s="51"/>
      <c r="BG37" s="123"/>
      <c r="BH37" s="51"/>
      <c r="BI37" s="51"/>
      <c r="BJ37" s="122"/>
      <c r="BK37" s="122"/>
      <c r="BL37" s="122"/>
      <c r="BM37" s="122"/>
      <c r="BN37" s="122"/>
      <c r="BO37" s="122"/>
      <c r="BP37" s="136" t="s">
        <v>244</v>
      </c>
      <c r="BQ37" s="51"/>
      <c r="BR37" s="51"/>
      <c r="BS37" s="51"/>
      <c r="BT37" s="51"/>
      <c r="BU37" s="51"/>
      <c r="BV37" s="51"/>
      <c r="BW37" s="121"/>
      <c r="BX37" s="51"/>
      <c r="BY37" s="51"/>
      <c r="BZ37" s="51"/>
      <c r="CA37" s="123"/>
      <c r="CB37" s="51"/>
      <c r="CC37" s="51"/>
      <c r="CD37" s="122"/>
      <c r="CE37" s="122"/>
      <c r="CF37" s="122"/>
      <c r="CG37" s="122"/>
      <c r="CH37" s="122"/>
      <c r="CI37" s="122"/>
      <c r="CJ37" s="136" t="s">
        <v>244</v>
      </c>
      <c r="CK37" s="51"/>
      <c r="CL37" s="51"/>
      <c r="CM37" s="51"/>
      <c r="CN37" s="51"/>
      <c r="CO37" s="51"/>
      <c r="CP37" s="51"/>
      <c r="CQ37" s="121">
        <f t="shared" si="89"/>
        <v>0</v>
      </c>
      <c r="CR37" s="51"/>
      <c r="CS37" s="51"/>
      <c r="CT37" s="51"/>
      <c r="CU37" s="123"/>
      <c r="CV37" s="51"/>
      <c r="CW37" s="51"/>
      <c r="CX37" s="122"/>
      <c r="CY37" s="122"/>
      <c r="CZ37" s="122"/>
      <c r="DA37" s="122"/>
      <c r="DB37" s="122"/>
      <c r="DC37" s="122"/>
      <c r="DD37" s="136" t="s">
        <v>244</v>
      </c>
      <c r="DE37" s="51"/>
      <c r="DF37" s="51"/>
      <c r="DG37" s="51"/>
      <c r="DH37" s="51"/>
      <c r="DI37" s="51"/>
      <c r="DJ37" s="51"/>
      <c r="DK37" s="121">
        <f t="shared" si="90"/>
        <v>0</v>
      </c>
      <c r="DL37" s="51"/>
      <c r="DM37" s="51"/>
      <c r="DN37" s="51"/>
      <c r="DO37" s="123"/>
      <c r="DP37" s="51"/>
      <c r="DQ37" s="51"/>
      <c r="DR37" s="122"/>
      <c r="DS37" s="122"/>
      <c r="DT37" s="122"/>
      <c r="DU37" s="122"/>
      <c r="DV37" s="122"/>
      <c r="DW37" s="122"/>
      <c r="DX37" s="136" t="s">
        <v>244</v>
      </c>
      <c r="DY37" s="51"/>
      <c r="DZ37" s="51"/>
      <c r="EA37" s="51"/>
      <c r="EB37" s="51"/>
      <c r="EC37" s="51"/>
      <c r="ED37" s="51"/>
      <c r="EE37" s="121">
        <f t="shared" si="91"/>
        <v>0</v>
      </c>
      <c r="EF37" s="51"/>
      <c r="EG37" s="51"/>
      <c r="EH37" s="51"/>
      <c r="EI37" s="123"/>
      <c r="EJ37" s="51"/>
      <c r="EK37" s="51"/>
      <c r="EL37" s="122"/>
      <c r="EM37" s="122"/>
      <c r="EN37" s="122"/>
      <c r="EO37" s="122"/>
      <c r="EP37" s="122"/>
      <c r="EQ37" s="122">
        <f t="shared" si="92"/>
        <v>0</v>
      </c>
      <c r="ER37" s="136" t="s">
        <v>244</v>
      </c>
      <c r="ES37" s="51"/>
      <c r="ET37" s="51"/>
      <c r="EU37" s="51"/>
      <c r="EV37" s="51"/>
      <c r="EW37" s="51"/>
      <c r="EX37" s="51"/>
      <c r="EY37" s="121">
        <f t="shared" si="93"/>
        <v>0</v>
      </c>
      <c r="EZ37" s="51"/>
      <c r="FA37" s="51"/>
      <c r="FB37" s="51"/>
      <c r="FC37" s="123"/>
      <c r="FD37" s="51"/>
      <c r="FE37" s="51"/>
      <c r="FF37" s="122"/>
      <c r="FG37" s="122"/>
      <c r="FH37" s="122"/>
      <c r="FI37" s="122"/>
      <c r="FJ37" s="122"/>
      <c r="FK37" s="122">
        <f t="shared" si="94"/>
        <v>0</v>
      </c>
      <c r="FL37" s="136" t="s">
        <v>244</v>
      </c>
      <c r="FM37" s="51"/>
      <c r="FN37" s="51"/>
      <c r="FO37" s="51"/>
      <c r="FP37" s="51"/>
      <c r="FQ37" s="51"/>
      <c r="FR37" s="51"/>
      <c r="FS37" s="121" t="e">
        <f t="shared" si="95"/>
        <v>#DIV/0!</v>
      </c>
      <c r="FT37" s="51"/>
      <c r="FU37" s="51"/>
      <c r="FV37" s="51"/>
      <c r="FW37" s="123"/>
      <c r="FX37" s="51"/>
      <c r="FY37" s="51"/>
      <c r="FZ37" s="122"/>
      <c r="GA37" s="122"/>
      <c r="GB37" s="122"/>
      <c r="GC37" s="122"/>
      <c r="GD37" s="122"/>
      <c r="GE37" s="122"/>
      <c r="GF37" s="136" t="s">
        <v>244</v>
      </c>
      <c r="GG37" s="51"/>
      <c r="GH37" s="51"/>
      <c r="GI37" s="51"/>
      <c r="GJ37" s="51"/>
      <c r="GK37" s="51"/>
      <c r="GL37" s="51"/>
      <c r="GM37" s="121">
        <f t="shared" si="78"/>
        <v>0</v>
      </c>
      <c r="GN37" s="51"/>
      <c r="GO37" s="51"/>
      <c r="GP37" s="51"/>
      <c r="GQ37" s="123"/>
      <c r="GR37" s="51"/>
      <c r="GS37" s="51"/>
      <c r="GT37" s="122"/>
      <c r="GU37" s="122"/>
      <c r="GV37" s="122"/>
      <c r="GW37" s="122"/>
      <c r="GX37" s="122"/>
      <c r="GY37" s="122">
        <f t="shared" si="79"/>
        <v>0</v>
      </c>
      <c r="GZ37" s="136" t="s">
        <v>244</v>
      </c>
      <c r="HA37" s="24"/>
      <c r="HB37" s="51"/>
      <c r="HC37" s="51"/>
      <c r="HD37" s="51"/>
      <c r="HE37" s="51"/>
      <c r="HF37" s="51"/>
      <c r="HG37" s="121">
        <f t="shared" si="80"/>
        <v>0</v>
      </c>
      <c r="HH37" s="51"/>
      <c r="HI37" s="51"/>
      <c r="HJ37" s="51"/>
      <c r="HK37" s="123"/>
      <c r="HL37" s="51"/>
      <c r="HM37" s="51"/>
      <c r="HN37" s="122"/>
      <c r="HO37" s="122"/>
      <c r="HP37" s="122"/>
      <c r="HQ37" s="122"/>
      <c r="HR37" s="122"/>
      <c r="HS37" s="121">
        <f t="shared" si="96"/>
        <v>0</v>
      </c>
      <c r="HT37" s="136" t="s">
        <v>244</v>
      </c>
      <c r="HU37" s="51"/>
      <c r="HV37" s="51"/>
      <c r="HW37" s="51"/>
      <c r="HX37" s="51"/>
      <c r="HY37" s="51"/>
      <c r="HZ37" s="51"/>
      <c r="IA37" s="121"/>
      <c r="IB37" s="51"/>
      <c r="IC37" s="51"/>
      <c r="ID37" s="51"/>
      <c r="IE37" s="123"/>
      <c r="IF37" s="51"/>
      <c r="IG37" s="51"/>
      <c r="IH37" s="122"/>
      <c r="II37" s="122"/>
      <c r="IJ37" s="122"/>
      <c r="IK37" s="122"/>
      <c r="IL37" s="122"/>
      <c r="IM37" s="122"/>
      <c r="IN37" s="136" t="s">
        <v>243</v>
      </c>
      <c r="IO37" s="51" t="s">
        <v>243</v>
      </c>
      <c r="IP37" s="51">
        <v>0</v>
      </c>
      <c r="IQ37" s="51">
        <v>2</v>
      </c>
      <c r="IR37" s="51" t="s">
        <v>244</v>
      </c>
      <c r="IS37" s="51">
        <v>0</v>
      </c>
      <c r="IT37" s="51">
        <v>0</v>
      </c>
      <c r="IU37" s="121">
        <f t="shared" si="97"/>
        <v>0</v>
      </c>
      <c r="IV37" s="51">
        <v>1</v>
      </c>
      <c r="IW37" s="51" t="s">
        <v>243</v>
      </c>
      <c r="IX37" s="122">
        <v>4</v>
      </c>
      <c r="IY37" s="123">
        <v>0</v>
      </c>
      <c r="IZ37" s="122">
        <v>12</v>
      </c>
      <c r="JA37" s="122">
        <v>3</v>
      </c>
      <c r="JB37" s="122">
        <v>15</v>
      </c>
      <c r="JC37" s="122">
        <v>0</v>
      </c>
      <c r="JD37" s="122">
        <v>0</v>
      </c>
      <c r="JE37" s="122">
        <v>0</v>
      </c>
      <c r="JF37" s="122">
        <v>0</v>
      </c>
      <c r="JG37" s="121">
        <f t="shared" si="98"/>
        <v>3</v>
      </c>
      <c r="JH37" s="136" t="s">
        <v>244</v>
      </c>
      <c r="JI37" s="24"/>
      <c r="JJ37" s="51"/>
      <c r="JK37" s="51"/>
      <c r="JL37" s="51"/>
      <c r="JM37" s="51"/>
      <c r="JN37" s="51"/>
      <c r="JO37" s="121"/>
      <c r="JP37" s="51"/>
      <c r="JQ37" s="51"/>
      <c r="JR37" s="51"/>
      <c r="JS37" s="123"/>
      <c r="JT37" s="122"/>
      <c r="JU37" s="122"/>
      <c r="JV37" s="122"/>
      <c r="JW37" s="122"/>
      <c r="JX37" s="122"/>
      <c r="JY37" s="122"/>
      <c r="JZ37" s="122"/>
      <c r="KA37" s="121">
        <f t="shared" si="81"/>
        <v>0</v>
      </c>
      <c r="KB37" s="136" t="s">
        <v>244</v>
      </c>
      <c r="KC37" s="51"/>
      <c r="KD37" s="51"/>
      <c r="KE37" s="51"/>
      <c r="KF37" s="51"/>
      <c r="KG37" s="51"/>
      <c r="KH37" s="51"/>
      <c r="KI37" s="51"/>
      <c r="KJ37" s="51"/>
      <c r="KK37" s="123"/>
      <c r="KL37" s="51"/>
      <c r="KM37" s="51"/>
      <c r="KN37" s="122"/>
      <c r="KO37" s="122"/>
      <c r="KP37" s="122"/>
      <c r="KQ37" s="122"/>
      <c r="KR37" s="122"/>
      <c r="KS37" s="122">
        <f t="shared" si="99"/>
        <v>0</v>
      </c>
      <c r="KT37" s="136" t="s">
        <v>243</v>
      </c>
      <c r="KU37" s="51" t="s">
        <v>243</v>
      </c>
      <c r="KV37" s="51">
        <v>16</v>
      </c>
      <c r="KW37" s="51">
        <v>20</v>
      </c>
      <c r="KX37" s="51" t="s">
        <v>266</v>
      </c>
      <c r="KY37" s="51">
        <v>0</v>
      </c>
      <c r="KZ37" s="51">
        <v>0</v>
      </c>
      <c r="LA37" s="121">
        <f t="shared" si="100"/>
        <v>80</v>
      </c>
      <c r="LB37" s="51">
        <v>7</v>
      </c>
      <c r="LC37" s="51" t="s">
        <v>243</v>
      </c>
      <c r="LD37" s="51">
        <v>2</v>
      </c>
      <c r="LE37" s="51">
        <v>0</v>
      </c>
      <c r="LF37" s="51">
        <v>28</v>
      </c>
      <c r="LG37" s="51">
        <v>0</v>
      </c>
      <c r="LH37" s="122">
        <v>5</v>
      </c>
      <c r="LI37" s="122">
        <v>1</v>
      </c>
      <c r="LJ37" s="122">
        <v>2</v>
      </c>
      <c r="LK37" s="122">
        <v>5</v>
      </c>
      <c r="LL37" s="122">
        <v>0</v>
      </c>
      <c r="LM37" s="121">
        <f t="shared" si="82"/>
        <v>14</v>
      </c>
      <c r="LN37" s="136" t="s">
        <v>244</v>
      </c>
      <c r="LO37" s="51"/>
      <c r="LU37" s="121"/>
      <c r="LV37" s="51"/>
      <c r="LW37" s="51"/>
      <c r="LX37" s="51"/>
      <c r="LY37" s="51"/>
      <c r="LZ37" s="46"/>
      <c r="MA37" s="51"/>
      <c r="MB37" s="122"/>
      <c r="MC37" s="122"/>
      <c r="MD37" s="122"/>
      <c r="ME37" s="122"/>
      <c r="MF37" s="122"/>
      <c r="MG37" s="121"/>
      <c r="MH37" s="136"/>
      <c r="MI37" s="24"/>
      <c r="MJ37" s="51"/>
      <c r="MK37" s="51"/>
      <c r="ML37" s="51"/>
      <c r="MM37" s="51"/>
      <c r="MN37" s="51"/>
      <c r="MO37" s="121">
        <f t="shared" si="101"/>
        <v>0</v>
      </c>
      <c r="MP37" s="51"/>
      <c r="MR37" s="51"/>
      <c r="MS37" s="51"/>
      <c r="MT37" s="46"/>
      <c r="MV37" s="122"/>
      <c r="MW37" s="122"/>
      <c r="MX37" s="122"/>
      <c r="MY37" s="122"/>
      <c r="MZ37" s="122"/>
      <c r="NA37" s="122">
        <f t="shared" si="102"/>
        <v>0</v>
      </c>
      <c r="NB37" s="136" t="s">
        <v>244</v>
      </c>
      <c r="NC37" s="24"/>
      <c r="ND37" s="51"/>
      <c r="NE37" s="51"/>
      <c r="NF37" s="51"/>
      <c r="NG37" s="51"/>
      <c r="NH37" s="51"/>
      <c r="NI37" s="121"/>
      <c r="NJ37" s="51"/>
      <c r="NL37" s="51"/>
      <c r="NM37" s="51"/>
      <c r="NN37" s="46"/>
      <c r="NP37" s="122"/>
      <c r="NQ37" s="122"/>
      <c r="NR37" s="122"/>
      <c r="NS37" s="122"/>
      <c r="NT37" s="122"/>
      <c r="NU37" s="122"/>
      <c r="NV37" s="136" t="s">
        <v>243</v>
      </c>
      <c r="NW37" s="24" t="s">
        <v>243</v>
      </c>
      <c r="NX37" s="51">
        <v>0</v>
      </c>
      <c r="NY37" s="51">
        <v>1</v>
      </c>
      <c r="NZ37" s="51" t="s">
        <v>244</v>
      </c>
      <c r="OA37" s="51">
        <v>0</v>
      </c>
      <c r="OB37" s="51">
        <v>0</v>
      </c>
      <c r="OC37" s="121">
        <f>IFERROR((NX37/NY37)*100,0)</f>
        <v>0</v>
      </c>
      <c r="OD37" s="51">
        <v>1</v>
      </c>
      <c r="OE37" t="s">
        <v>243</v>
      </c>
      <c r="OF37" s="51">
        <v>4</v>
      </c>
      <c r="OG37" s="51">
        <v>0</v>
      </c>
      <c r="OH37" s="46">
        <v>42</v>
      </c>
      <c r="OI37" s="51">
        <v>1</v>
      </c>
      <c r="OJ37" s="122">
        <v>2</v>
      </c>
      <c r="OK37" s="122">
        <v>2</v>
      </c>
      <c r="OL37" s="122">
        <v>2</v>
      </c>
      <c r="OM37" s="122">
        <v>0</v>
      </c>
      <c r="ON37" s="122">
        <v>0</v>
      </c>
      <c r="OO37" s="121">
        <f>IFERROR(OH37/OF37,0)</f>
        <v>10.5</v>
      </c>
      <c r="OP37" s="136" t="s">
        <v>243</v>
      </c>
      <c r="OQ37" s="24" t="s">
        <v>243</v>
      </c>
      <c r="OR37" s="51">
        <v>32</v>
      </c>
      <c r="OS37" s="51">
        <v>25</v>
      </c>
      <c r="OT37" s="51" t="s">
        <v>266</v>
      </c>
      <c r="OU37" s="51">
        <v>2</v>
      </c>
      <c r="OV37" s="51">
        <v>1</v>
      </c>
      <c r="OW37" s="121">
        <f t="shared" si="103"/>
        <v>128</v>
      </c>
      <c r="OX37" s="51">
        <v>12</v>
      </c>
      <c r="OY37" t="s">
        <v>243</v>
      </c>
      <c r="OZ37" s="51">
        <v>3</v>
      </c>
      <c r="PA37" s="51">
        <v>0</v>
      </c>
      <c r="PB37" s="46">
        <v>20</v>
      </c>
      <c r="PC37" s="51">
        <v>0</v>
      </c>
      <c r="PD37" s="122">
        <v>7</v>
      </c>
      <c r="PE37" s="122">
        <v>1</v>
      </c>
      <c r="PF37" s="122">
        <v>1</v>
      </c>
      <c r="PG37" s="122">
        <v>0</v>
      </c>
      <c r="PH37" s="122">
        <v>0</v>
      </c>
      <c r="PI37" s="121">
        <f t="shared" si="104"/>
        <v>6.666666666666667</v>
      </c>
      <c r="PJ37" s="136" t="s">
        <v>244</v>
      </c>
      <c r="PK37" s="24"/>
      <c r="PL37" s="51"/>
      <c r="PM37" s="51"/>
      <c r="PN37" s="51"/>
      <c r="PO37" s="51"/>
      <c r="PP37" s="51"/>
      <c r="PQ37" s="121"/>
      <c r="PR37" s="51"/>
      <c r="PT37" s="51"/>
      <c r="PU37" s="51"/>
      <c r="PV37" s="46"/>
      <c r="PW37" s="51"/>
      <c r="PX37" s="122"/>
      <c r="PY37" s="122"/>
      <c r="PZ37" s="122"/>
      <c r="QA37" s="122"/>
      <c r="QB37" s="122"/>
      <c r="QC37" s="121"/>
      <c r="QD37" s="136" t="s">
        <v>244</v>
      </c>
      <c r="QE37" s="24"/>
      <c r="QF37" s="51"/>
      <c r="QG37" s="51"/>
      <c r="QH37" s="51"/>
      <c r="QI37" s="51"/>
      <c r="QJ37" s="51"/>
      <c r="QK37" s="121">
        <f t="shared" si="85"/>
        <v>0</v>
      </c>
      <c r="QL37" s="51"/>
      <c r="QN37" s="51"/>
      <c r="QO37" s="51"/>
      <c r="QP37" s="46"/>
      <c r="QQ37" s="51"/>
      <c r="QR37" s="122"/>
      <c r="QS37" s="122"/>
      <c r="QT37" s="122"/>
      <c r="QU37" s="122"/>
      <c r="QV37" s="122"/>
      <c r="QW37" s="121">
        <f t="shared" si="105"/>
        <v>0</v>
      </c>
      <c r="QX37" s="136" t="s">
        <v>243</v>
      </c>
      <c r="QY37" s="24" t="s">
        <v>243</v>
      </c>
      <c r="QZ37" s="51">
        <v>10</v>
      </c>
      <c r="RA37" s="51">
        <v>9</v>
      </c>
      <c r="RB37" s="51" t="s">
        <v>266</v>
      </c>
      <c r="RC37" s="51">
        <v>1</v>
      </c>
      <c r="RD37" s="51">
        <v>0</v>
      </c>
      <c r="RE37" s="121">
        <f t="shared" si="106"/>
        <v>111.11111111111111</v>
      </c>
      <c r="RF37" s="51">
        <v>1</v>
      </c>
      <c r="RG37" t="s">
        <v>243</v>
      </c>
      <c r="RH37" s="51">
        <v>3</v>
      </c>
      <c r="RI37" s="51">
        <v>0</v>
      </c>
      <c r="RJ37" s="46">
        <v>19</v>
      </c>
      <c r="RK37" s="51">
        <v>0</v>
      </c>
      <c r="RL37" s="122">
        <v>8</v>
      </c>
      <c r="RM37" s="122">
        <v>1</v>
      </c>
      <c r="RN37" s="122">
        <v>0</v>
      </c>
      <c r="RO37" s="122">
        <v>4</v>
      </c>
      <c r="RP37" s="122">
        <v>0</v>
      </c>
      <c r="RQ37" s="121">
        <f t="shared" si="107"/>
        <v>6.333333333333333</v>
      </c>
      <c r="RR37" s="136"/>
      <c r="RS37" s="24"/>
      <c r="RT37" s="51"/>
      <c r="RU37" s="51"/>
      <c r="RV37" s="51"/>
      <c r="RW37" s="51"/>
      <c r="RX37" s="51"/>
      <c r="RY37" s="121">
        <f t="shared" si="108"/>
        <v>0</v>
      </c>
      <c r="RZ37" s="51"/>
      <c r="SB37" s="51"/>
      <c r="SC37" s="51"/>
      <c r="SD37" s="46"/>
      <c r="SE37" s="51"/>
      <c r="SF37" s="122"/>
      <c r="SG37" s="122"/>
      <c r="SH37" s="122"/>
      <c r="SI37" s="122"/>
      <c r="SJ37" s="122"/>
      <c r="SK37" s="121">
        <f t="shared" si="109"/>
        <v>0</v>
      </c>
      <c r="SL37" s="136"/>
      <c r="SM37" s="24"/>
      <c r="SN37" s="51"/>
      <c r="SO37" s="51"/>
      <c r="SP37" s="51"/>
      <c r="SQ37" s="51"/>
      <c r="SR37" s="51"/>
      <c r="SS37" s="121">
        <f t="shared" si="110"/>
        <v>0</v>
      </c>
      <c r="ST37" s="51"/>
      <c r="SV37" s="51"/>
      <c r="SW37" s="51"/>
      <c r="SX37" s="46"/>
      <c r="SY37" s="51"/>
      <c r="SZ37" s="122"/>
      <c r="TA37" s="122"/>
      <c r="TB37" s="122"/>
      <c r="TC37" s="122"/>
      <c r="TD37" s="122"/>
      <c r="TE37" s="121">
        <f t="shared" si="111"/>
        <v>0</v>
      </c>
      <c r="TF37" s="136"/>
      <c r="TG37" s="24"/>
      <c r="TH37" s="51"/>
      <c r="TI37" s="51"/>
      <c r="TJ37" s="51"/>
      <c r="TK37" s="51"/>
      <c r="TL37" s="51"/>
      <c r="TM37" s="121">
        <f t="shared" si="112"/>
        <v>0</v>
      </c>
      <c r="TN37" s="51"/>
      <c r="TP37" s="51"/>
      <c r="TQ37" s="51"/>
      <c r="TR37" s="46"/>
      <c r="TS37" s="51"/>
      <c r="TT37" s="122"/>
      <c r="TU37" s="122"/>
      <c r="TV37" s="122"/>
      <c r="TW37" s="122"/>
      <c r="TX37" s="122"/>
      <c r="TY37" s="121">
        <f t="shared" si="113"/>
        <v>0</v>
      </c>
      <c r="TZ37" s="136"/>
      <c r="UA37" s="24"/>
      <c r="UB37" s="51"/>
      <c r="UC37" s="51"/>
      <c r="UD37" s="51"/>
      <c r="UE37" s="51"/>
      <c r="UF37" s="51"/>
      <c r="UG37" s="121">
        <f t="shared" si="114"/>
        <v>0</v>
      </c>
      <c r="UH37" s="51"/>
      <c r="UJ37" s="51"/>
      <c r="UK37" s="51"/>
      <c r="UL37" s="46"/>
      <c r="UM37" s="51"/>
      <c r="UN37" s="122"/>
      <c r="UO37" s="122"/>
      <c r="UP37" s="122"/>
      <c r="UQ37" s="122"/>
      <c r="UR37" s="122"/>
      <c r="US37" s="121">
        <f t="shared" si="115"/>
        <v>0</v>
      </c>
      <c r="UT37" s="136"/>
      <c r="UU37" s="24"/>
      <c r="UV37" s="51"/>
      <c r="UW37" s="51"/>
      <c r="UX37" s="51"/>
      <c r="UY37" s="51"/>
      <c r="UZ37" s="51"/>
      <c r="VA37" s="121">
        <f t="shared" si="116"/>
        <v>0</v>
      </c>
      <c r="VB37" s="51"/>
      <c r="VD37" s="51"/>
      <c r="VE37" s="51"/>
      <c r="VF37" s="46"/>
      <c r="VG37" s="51"/>
      <c r="VH37" s="122"/>
      <c r="VI37" s="122"/>
      <c r="VJ37" s="122"/>
      <c r="VK37" s="122"/>
      <c r="VL37" s="122"/>
      <c r="VM37" s="121">
        <f t="shared" si="117"/>
        <v>0</v>
      </c>
      <c r="VN37" s="136" t="s">
        <v>243</v>
      </c>
      <c r="VO37" s="24" t="s">
        <v>243</v>
      </c>
      <c r="VP37" s="51">
        <v>38</v>
      </c>
      <c r="VQ37" s="51">
        <v>21</v>
      </c>
      <c r="VR37" s="51" t="s">
        <v>243</v>
      </c>
      <c r="VS37" s="51">
        <v>4</v>
      </c>
      <c r="VT37" s="51">
        <v>0</v>
      </c>
      <c r="VU37" s="121">
        <f t="shared" si="118"/>
        <v>180.95238095238096</v>
      </c>
      <c r="VV37" s="51">
        <v>6</v>
      </c>
      <c r="VW37" t="s">
        <v>244</v>
      </c>
      <c r="VX37" s="51"/>
      <c r="VY37" s="51"/>
      <c r="VZ37" s="46"/>
      <c r="WA37" s="51"/>
      <c r="WB37" s="122"/>
      <c r="WC37" s="122"/>
      <c r="WD37" s="122"/>
      <c r="WE37" s="122"/>
      <c r="WF37" s="122"/>
      <c r="WG37" s="121">
        <f t="shared" si="119"/>
        <v>0</v>
      </c>
      <c r="WH37" s="136" t="s">
        <v>243</v>
      </c>
      <c r="WI37" s="24" t="s">
        <v>243</v>
      </c>
      <c r="WJ37" s="51">
        <v>0</v>
      </c>
      <c r="WK37" s="51">
        <v>2</v>
      </c>
      <c r="WL37" s="51" t="s">
        <v>266</v>
      </c>
      <c r="WM37" s="51">
        <v>0</v>
      </c>
      <c r="WN37" s="51">
        <v>0</v>
      </c>
      <c r="WO37" s="121">
        <f t="shared" si="120"/>
        <v>0</v>
      </c>
      <c r="WP37" s="51">
        <v>1</v>
      </c>
      <c r="WQ37" t="s">
        <v>244</v>
      </c>
      <c r="WR37" s="51"/>
      <c r="WS37" s="51"/>
      <c r="WT37" s="46"/>
      <c r="WU37" s="51"/>
      <c r="WV37" s="122"/>
      <c r="WW37" s="122"/>
      <c r="WX37" s="122"/>
      <c r="WY37" s="122"/>
      <c r="WZ37" s="122"/>
      <c r="XA37" s="121">
        <f t="shared" si="121"/>
        <v>0</v>
      </c>
      <c r="XB37" s="136"/>
      <c r="XC37" s="24"/>
      <c r="XD37" s="51"/>
      <c r="XE37" s="51"/>
      <c r="XF37" s="51"/>
      <c r="XG37" s="51"/>
      <c r="XH37" s="51"/>
      <c r="XI37" s="121">
        <f t="shared" si="122"/>
        <v>0</v>
      </c>
      <c r="XJ37" s="51"/>
      <c r="XL37" s="51"/>
      <c r="XM37" s="51"/>
      <c r="XN37" s="46"/>
      <c r="XO37" s="51"/>
      <c r="XP37" s="122"/>
      <c r="XQ37" s="122"/>
      <c r="XR37" s="122"/>
      <c r="XS37" s="122"/>
      <c r="XT37" s="122"/>
      <c r="XU37" s="121">
        <f t="shared" si="83"/>
        <v>0</v>
      </c>
      <c r="XV37" s="136" t="s">
        <v>243</v>
      </c>
      <c r="XW37" s="24" t="s">
        <v>243</v>
      </c>
      <c r="XX37" s="51">
        <v>13</v>
      </c>
      <c r="XY37" s="51">
        <v>12</v>
      </c>
      <c r="XZ37" s="51" t="s">
        <v>266</v>
      </c>
      <c r="YA37" s="51">
        <v>1</v>
      </c>
      <c r="YB37" s="51">
        <v>1</v>
      </c>
      <c r="YC37" s="121">
        <f t="shared" si="123"/>
        <v>108.33333333333333</v>
      </c>
      <c r="YD37" s="51">
        <v>3</v>
      </c>
      <c r="YE37" t="s">
        <v>244</v>
      </c>
      <c r="YF37" s="51"/>
      <c r="YG37" s="51"/>
      <c r="YH37" s="46"/>
      <c r="YI37" s="51"/>
      <c r="YJ37" s="122"/>
      <c r="YK37" s="122"/>
      <c r="YL37" s="122"/>
      <c r="YM37" s="122"/>
      <c r="YN37" s="122"/>
      <c r="YO37" s="121">
        <f t="shared" si="124"/>
        <v>0</v>
      </c>
      <c r="YP37" s="136"/>
      <c r="YQ37" s="24"/>
      <c r="YR37" s="51"/>
      <c r="YS37" s="51"/>
      <c r="YT37" s="51"/>
      <c r="YU37" s="51"/>
      <c r="YV37" s="51"/>
      <c r="YW37" s="121">
        <f t="shared" si="125"/>
        <v>0</v>
      </c>
      <c r="YX37" s="51"/>
      <c r="YZ37" s="51"/>
      <c r="ZA37" s="51"/>
      <c r="ZB37" s="46"/>
      <c r="ZC37" s="51"/>
      <c r="ZD37" s="122"/>
      <c r="ZE37" s="122"/>
      <c r="ZF37" s="122"/>
      <c r="ZG37" s="122"/>
      <c r="ZH37" s="122"/>
      <c r="ZI37" s="121">
        <f t="shared" si="126"/>
        <v>0</v>
      </c>
      <c r="ZJ37" s="136"/>
      <c r="ZK37" s="24"/>
      <c r="ZL37" s="51"/>
      <c r="ZM37" s="51"/>
      <c r="ZN37" s="51"/>
      <c r="ZO37" s="51"/>
      <c r="ZP37" s="51"/>
      <c r="ZQ37" s="121">
        <f t="shared" si="127"/>
        <v>0</v>
      </c>
      <c r="ZR37" s="51"/>
      <c r="ZT37" s="51"/>
      <c r="ZU37" s="51"/>
      <c r="ZV37" s="46"/>
      <c r="ZW37" s="51"/>
      <c r="ZX37" s="122"/>
      <c r="ZY37" s="122"/>
      <c r="ZZ37" s="122"/>
      <c r="AAA37" s="122"/>
      <c r="AAB37" s="122"/>
      <c r="AAC37" s="121">
        <f t="shared" si="128"/>
        <v>0</v>
      </c>
      <c r="AAD37" s="136"/>
      <c r="AAE37" s="24"/>
      <c r="AAF37" s="51"/>
      <c r="AAG37" s="51"/>
      <c r="AAH37" s="51"/>
      <c r="AAI37" s="51"/>
      <c r="AAJ37" s="51"/>
      <c r="AAK37" s="121">
        <f t="shared" si="129"/>
        <v>0</v>
      </c>
      <c r="AAL37" s="51"/>
      <c r="AAN37" s="51"/>
      <c r="AAO37" s="51"/>
      <c r="AAP37" s="46"/>
      <c r="AAQ37" s="51"/>
      <c r="AAR37" s="122"/>
      <c r="AAS37" s="122"/>
      <c r="AAT37" s="122"/>
      <c r="AAU37" s="122"/>
      <c r="AAV37" s="122"/>
      <c r="AAW37" s="121">
        <f t="shared" si="130"/>
        <v>0</v>
      </c>
      <c r="AAX37" s="136"/>
      <c r="AAY37" s="24"/>
      <c r="AAZ37" s="51"/>
      <c r="ABA37" s="51"/>
      <c r="ABB37" s="51"/>
      <c r="ABC37" s="51"/>
      <c r="ABD37" s="51"/>
      <c r="ABE37" s="121">
        <f t="shared" si="131"/>
        <v>0</v>
      </c>
      <c r="ABF37" s="51"/>
      <c r="ABH37" s="51"/>
      <c r="ABI37" s="51"/>
      <c r="ABJ37" s="46"/>
      <c r="ABK37" s="51"/>
      <c r="ABL37" s="122"/>
      <c r="ABM37" s="122"/>
      <c r="ABN37" s="122"/>
      <c r="ABO37" s="122"/>
      <c r="ABP37" s="122"/>
      <c r="ABQ37" s="121">
        <f t="shared" si="132"/>
        <v>0</v>
      </c>
      <c r="ABS37">
        <f t="shared" si="133"/>
        <v>120</v>
      </c>
      <c r="ABT37">
        <f t="shared" si="134"/>
        <v>7</v>
      </c>
      <c r="ABU37">
        <f t="shared" si="135"/>
        <v>127</v>
      </c>
      <c r="ABV37">
        <f t="shared" si="136"/>
        <v>13</v>
      </c>
      <c r="ABW37">
        <v>140</v>
      </c>
      <c r="ABX37">
        <v>8</v>
      </c>
      <c r="ABY37">
        <v>18</v>
      </c>
      <c r="ABZ37" s="119">
        <f t="shared" si="137"/>
        <v>7.7777777777777777</v>
      </c>
      <c r="ACA37">
        <v>6</v>
      </c>
      <c r="ACC37">
        <v>1</v>
      </c>
      <c r="ACE37">
        <f t="shared" si="138"/>
        <v>7</v>
      </c>
      <c r="ACG37">
        <v>149</v>
      </c>
      <c r="ACH37">
        <v>5</v>
      </c>
      <c r="ACI37">
        <v>18</v>
      </c>
      <c r="ACJ37" s="119">
        <f t="shared" si="139"/>
        <v>8.2777777777777786</v>
      </c>
      <c r="ACK37">
        <v>10</v>
      </c>
      <c r="ACN37">
        <v>4</v>
      </c>
      <c r="ACO37">
        <f t="shared" si="140"/>
        <v>14</v>
      </c>
      <c r="ACQ37" s="51" t="s">
        <v>277</v>
      </c>
      <c r="ACR37">
        <v>9</v>
      </c>
      <c r="ACS37">
        <v>0</v>
      </c>
    </row>
    <row r="38" spans="1:773" ht="12.75" x14ac:dyDescent="0.2">
      <c r="A38" s="49">
        <v>21</v>
      </c>
      <c r="B38" s="116">
        <v>44584</v>
      </c>
      <c r="C38" s="116" t="str">
        <f t="shared" si="84"/>
        <v>Sunday</v>
      </c>
      <c r="D38" s="49" t="s">
        <v>240</v>
      </c>
      <c r="E38" s="11" t="s">
        <v>278</v>
      </c>
      <c r="F38" s="24" t="s">
        <v>151</v>
      </c>
      <c r="G38" s="24" t="s">
        <v>261</v>
      </c>
      <c r="H38" s="136" t="s">
        <v>243</v>
      </c>
      <c r="I38" s="24" t="s">
        <v>244</v>
      </c>
      <c r="J38" s="51"/>
      <c r="K38" s="51"/>
      <c r="L38" s="51"/>
      <c r="M38" s="51"/>
      <c r="N38" s="51"/>
      <c r="O38" s="121">
        <f t="shared" si="86"/>
        <v>0</v>
      </c>
      <c r="P38" s="51"/>
      <c r="Q38" s="51"/>
      <c r="R38" s="51"/>
      <c r="S38" s="123"/>
      <c r="T38" s="124"/>
      <c r="U38" s="51"/>
      <c r="V38" s="122"/>
      <c r="W38" s="122"/>
      <c r="X38" s="122"/>
      <c r="Y38" s="122"/>
      <c r="Z38" s="122"/>
      <c r="AA38" s="122">
        <f t="shared" si="87"/>
        <v>0</v>
      </c>
      <c r="AB38" s="136" t="s">
        <v>243</v>
      </c>
      <c r="AC38" s="51" t="s">
        <v>243</v>
      </c>
      <c r="AD38" s="51">
        <v>22</v>
      </c>
      <c r="AE38" s="51">
        <v>26</v>
      </c>
      <c r="AF38" s="51" t="s">
        <v>266</v>
      </c>
      <c r="AG38" s="51">
        <v>2</v>
      </c>
      <c r="AH38" s="51">
        <v>0</v>
      </c>
      <c r="AI38" s="121">
        <f t="shared" si="76"/>
        <v>84.615384615384613</v>
      </c>
      <c r="AJ38" s="51">
        <v>36</v>
      </c>
      <c r="AK38" s="51" t="s">
        <v>244</v>
      </c>
      <c r="AL38" s="51"/>
      <c r="AM38" s="123"/>
      <c r="AN38" s="51"/>
      <c r="AO38" s="51"/>
      <c r="AP38" s="122"/>
      <c r="AQ38" s="122"/>
      <c r="AR38" s="122"/>
      <c r="AS38" s="122"/>
      <c r="AT38" s="122"/>
      <c r="AU38" s="121">
        <f t="shared" si="88"/>
        <v>0</v>
      </c>
      <c r="AV38" s="136" t="s">
        <v>244</v>
      </c>
      <c r="AW38" s="51"/>
      <c r="AX38" s="51"/>
      <c r="AY38" s="51"/>
      <c r="AZ38" s="51"/>
      <c r="BA38" s="51"/>
      <c r="BB38" s="51"/>
      <c r="BC38" s="121">
        <f t="shared" si="77"/>
        <v>0</v>
      </c>
      <c r="BD38" s="51"/>
      <c r="BE38" s="51"/>
      <c r="BF38" s="51"/>
      <c r="BG38" s="123"/>
      <c r="BH38" s="51"/>
      <c r="BI38" s="51"/>
      <c r="BJ38" s="122"/>
      <c r="BK38" s="122"/>
      <c r="BL38" s="122"/>
      <c r="BM38" s="122"/>
      <c r="BN38" s="122"/>
      <c r="BO38" s="122"/>
      <c r="BP38" s="136" t="s">
        <v>244</v>
      </c>
      <c r="BQ38" s="51"/>
      <c r="BR38" s="51"/>
      <c r="BS38" s="51"/>
      <c r="BT38" s="51"/>
      <c r="BU38" s="51"/>
      <c r="BV38" s="51"/>
      <c r="BW38" s="121"/>
      <c r="BX38" s="51"/>
      <c r="BY38" s="51"/>
      <c r="BZ38" s="51"/>
      <c r="CA38" s="123"/>
      <c r="CB38" s="51"/>
      <c r="CC38" s="51"/>
      <c r="CD38" s="122"/>
      <c r="CE38" s="122"/>
      <c r="CF38" s="122"/>
      <c r="CG38" s="122"/>
      <c r="CH38" s="122"/>
      <c r="CI38" s="122"/>
      <c r="CJ38" s="136" t="s">
        <v>244</v>
      </c>
      <c r="CK38" s="51"/>
      <c r="CL38" s="51"/>
      <c r="CM38" s="51"/>
      <c r="CN38" s="51"/>
      <c r="CO38" s="51"/>
      <c r="CP38" s="51"/>
      <c r="CQ38" s="121">
        <f t="shared" si="89"/>
        <v>0</v>
      </c>
      <c r="CR38" s="51"/>
      <c r="CS38" s="51"/>
      <c r="CT38" s="51"/>
      <c r="CU38" s="123"/>
      <c r="CV38" s="51"/>
      <c r="CW38" s="51"/>
      <c r="CX38" s="122"/>
      <c r="CY38" s="122"/>
      <c r="CZ38" s="122"/>
      <c r="DA38" s="122"/>
      <c r="DB38" s="122"/>
      <c r="DC38" s="122"/>
      <c r="DD38" s="136" t="s">
        <v>243</v>
      </c>
      <c r="DE38" s="51" t="s">
        <v>243</v>
      </c>
      <c r="DF38" s="51">
        <v>35</v>
      </c>
      <c r="DG38" s="51">
        <v>20</v>
      </c>
      <c r="DH38" s="51" t="s">
        <v>244</v>
      </c>
      <c r="DI38" s="51">
        <v>6</v>
      </c>
      <c r="DJ38" s="51">
        <v>0</v>
      </c>
      <c r="DK38" s="121">
        <f t="shared" si="90"/>
        <v>175</v>
      </c>
      <c r="DL38" s="51">
        <v>27</v>
      </c>
      <c r="DM38" s="51" t="s">
        <v>244</v>
      </c>
      <c r="DN38" s="51"/>
      <c r="DO38" s="123"/>
      <c r="DP38" s="51"/>
      <c r="DQ38" s="51"/>
      <c r="DR38" s="122"/>
      <c r="DS38" s="122"/>
      <c r="DT38" s="122"/>
      <c r="DU38" s="122"/>
      <c r="DV38" s="122"/>
      <c r="DW38" s="122"/>
      <c r="DX38" s="136" t="s">
        <v>244</v>
      </c>
      <c r="DY38" s="51"/>
      <c r="DZ38" s="51"/>
      <c r="EA38" s="51"/>
      <c r="EB38" s="51"/>
      <c r="EC38" s="51"/>
      <c r="ED38" s="51"/>
      <c r="EE38" s="121">
        <f t="shared" si="91"/>
        <v>0</v>
      </c>
      <c r="EF38" s="51"/>
      <c r="EG38" s="51"/>
      <c r="EH38" s="51"/>
      <c r="EI38" s="123"/>
      <c r="EJ38" s="51"/>
      <c r="EK38" s="51"/>
      <c r="EL38" s="122"/>
      <c r="EM38" s="122"/>
      <c r="EN38" s="122"/>
      <c r="EO38" s="122"/>
      <c r="EP38" s="122"/>
      <c r="EQ38" s="122">
        <f t="shared" si="92"/>
        <v>0</v>
      </c>
      <c r="ER38" s="136" t="s">
        <v>244</v>
      </c>
      <c r="ES38" s="51"/>
      <c r="ET38" s="51"/>
      <c r="EU38" s="51"/>
      <c r="EV38" s="51"/>
      <c r="EW38" s="51"/>
      <c r="EX38" s="51"/>
      <c r="EY38" s="121">
        <f t="shared" si="93"/>
        <v>0</v>
      </c>
      <c r="EZ38" s="51"/>
      <c r="FA38" s="51"/>
      <c r="FB38" s="51"/>
      <c r="FC38" s="123"/>
      <c r="FD38" s="51"/>
      <c r="FE38" s="51"/>
      <c r="FF38" s="122"/>
      <c r="FG38" s="122"/>
      <c r="FH38" s="122"/>
      <c r="FI38" s="122"/>
      <c r="FJ38" s="122"/>
      <c r="FK38" s="122">
        <f t="shared" si="94"/>
        <v>0</v>
      </c>
      <c r="FL38" s="136" t="s">
        <v>244</v>
      </c>
      <c r="FM38" s="51"/>
      <c r="FN38" s="51"/>
      <c r="FO38" s="51"/>
      <c r="FP38" s="51"/>
      <c r="FQ38" s="51"/>
      <c r="FR38" s="51"/>
      <c r="FS38" s="121" t="e">
        <f t="shared" si="95"/>
        <v>#DIV/0!</v>
      </c>
      <c r="FT38" s="51"/>
      <c r="FU38" s="51"/>
      <c r="FV38" s="51"/>
      <c r="FW38" s="123"/>
      <c r="FX38" s="51"/>
      <c r="FY38" s="51"/>
      <c r="FZ38" s="122"/>
      <c r="GA38" s="122"/>
      <c r="GB38" s="122"/>
      <c r="GC38" s="122"/>
      <c r="GD38" s="122"/>
      <c r="GE38" s="122"/>
      <c r="GF38" s="136" t="s">
        <v>244</v>
      </c>
      <c r="GG38" s="51"/>
      <c r="GH38" s="51"/>
      <c r="GI38" s="51"/>
      <c r="GJ38" s="51"/>
      <c r="GK38" s="51"/>
      <c r="GL38" s="51"/>
      <c r="GM38" s="121">
        <f t="shared" si="78"/>
        <v>0</v>
      </c>
      <c r="GN38" s="51"/>
      <c r="GO38" s="51"/>
      <c r="GP38" s="51"/>
      <c r="GQ38" s="123"/>
      <c r="GR38" s="51"/>
      <c r="GS38" s="51"/>
      <c r="GT38" s="122"/>
      <c r="GU38" s="122"/>
      <c r="GV38" s="122"/>
      <c r="GW38" s="122"/>
      <c r="GX38" s="122"/>
      <c r="GY38" s="122">
        <f t="shared" si="79"/>
        <v>0</v>
      </c>
      <c r="GZ38" s="136" t="s">
        <v>244</v>
      </c>
      <c r="HA38" s="24"/>
      <c r="HB38" s="51"/>
      <c r="HC38" s="51"/>
      <c r="HD38" s="51"/>
      <c r="HE38" s="51"/>
      <c r="HF38" s="51"/>
      <c r="HG38" s="121">
        <f t="shared" si="80"/>
        <v>0</v>
      </c>
      <c r="HH38" s="51"/>
      <c r="HI38" s="51"/>
      <c r="HJ38" s="51"/>
      <c r="HK38" s="123"/>
      <c r="HL38" s="51"/>
      <c r="HM38" s="51"/>
      <c r="HN38" s="122"/>
      <c r="HO38" s="122"/>
      <c r="HP38" s="122"/>
      <c r="HQ38" s="122"/>
      <c r="HR38" s="122"/>
      <c r="HS38" s="121">
        <f t="shared" si="96"/>
        <v>0</v>
      </c>
      <c r="HT38" s="136" t="s">
        <v>243</v>
      </c>
      <c r="HU38" s="51" t="s">
        <v>243</v>
      </c>
      <c r="HV38" s="51">
        <v>16</v>
      </c>
      <c r="HW38" s="51">
        <v>14</v>
      </c>
      <c r="HX38" s="51" t="s">
        <v>266</v>
      </c>
      <c r="HY38" s="51">
        <v>1</v>
      </c>
      <c r="HZ38" s="51">
        <v>0</v>
      </c>
      <c r="IA38" s="121">
        <f>(HV38/HW38)*100</f>
        <v>114.28571428571428</v>
      </c>
      <c r="IB38" s="51">
        <v>14</v>
      </c>
      <c r="IC38" s="51" t="s">
        <v>244</v>
      </c>
      <c r="ID38" s="51"/>
      <c r="IE38" s="123"/>
      <c r="IF38" s="51"/>
      <c r="IG38" s="51"/>
      <c r="IH38" s="122"/>
      <c r="II38" s="122"/>
      <c r="IJ38" s="122"/>
      <c r="IK38" s="122"/>
      <c r="IL38" s="122"/>
      <c r="IM38" s="122"/>
      <c r="IN38" s="136" t="s">
        <v>243</v>
      </c>
      <c r="IO38" s="51" t="s">
        <v>244</v>
      </c>
      <c r="IP38" s="51"/>
      <c r="IQ38" s="51"/>
      <c r="IR38" s="51"/>
      <c r="IS38" s="51"/>
      <c r="IT38" s="51"/>
      <c r="IU38" s="121">
        <f t="shared" si="97"/>
        <v>0</v>
      </c>
      <c r="IV38" s="51"/>
      <c r="IW38" s="51" t="s">
        <v>243</v>
      </c>
      <c r="IX38" s="122">
        <v>4</v>
      </c>
      <c r="IY38" s="123">
        <v>0</v>
      </c>
      <c r="IZ38" s="122">
        <v>27</v>
      </c>
      <c r="JA38" s="122">
        <v>1</v>
      </c>
      <c r="JB38" s="122">
        <v>11</v>
      </c>
      <c r="JC38" s="122">
        <v>2</v>
      </c>
      <c r="JD38" s="122">
        <v>1</v>
      </c>
      <c r="JE38" s="122">
        <v>2</v>
      </c>
      <c r="JF38" s="122">
        <v>0</v>
      </c>
      <c r="JG38" s="121">
        <f t="shared" si="98"/>
        <v>6.75</v>
      </c>
      <c r="JH38" s="136" t="s">
        <v>243</v>
      </c>
      <c r="JI38" s="24" t="s">
        <v>244</v>
      </c>
      <c r="JJ38" s="51"/>
      <c r="JK38" s="51"/>
      <c r="JL38" s="51"/>
      <c r="JM38" s="51"/>
      <c r="JN38" s="51"/>
      <c r="JO38" s="121"/>
      <c r="JP38" s="51"/>
      <c r="JQ38" s="51" t="s">
        <v>243</v>
      </c>
      <c r="JR38" s="51">
        <v>2</v>
      </c>
      <c r="JS38" s="123">
        <v>0</v>
      </c>
      <c r="JT38" s="122">
        <v>17</v>
      </c>
      <c r="JU38" s="122">
        <v>1</v>
      </c>
      <c r="JV38" s="122">
        <v>2</v>
      </c>
      <c r="JW38" s="122">
        <v>2</v>
      </c>
      <c r="JX38" s="122">
        <v>0</v>
      </c>
      <c r="JY38" s="122">
        <v>1</v>
      </c>
      <c r="JZ38" s="122">
        <v>0</v>
      </c>
      <c r="KA38" s="121">
        <f t="shared" si="81"/>
        <v>8.5</v>
      </c>
      <c r="KB38" s="136" t="s">
        <v>244</v>
      </c>
      <c r="KC38" s="51"/>
      <c r="KD38" s="51"/>
      <c r="KE38" s="51"/>
      <c r="KF38" s="51"/>
      <c r="KG38" s="51"/>
      <c r="KH38" s="51"/>
      <c r="KI38" s="51"/>
      <c r="KJ38" s="51"/>
      <c r="KK38" s="123"/>
      <c r="KL38" s="51"/>
      <c r="KM38" s="51"/>
      <c r="KN38" s="122"/>
      <c r="KO38" s="122"/>
      <c r="KP38" s="122"/>
      <c r="KQ38" s="122"/>
      <c r="KR38" s="122"/>
      <c r="KS38" s="122">
        <f t="shared" si="99"/>
        <v>0</v>
      </c>
      <c r="KT38" s="136" t="s">
        <v>243</v>
      </c>
      <c r="KU38" s="51" t="s">
        <v>244</v>
      </c>
      <c r="KV38" s="51"/>
      <c r="KW38" s="51"/>
      <c r="KX38" s="51"/>
      <c r="KY38" s="51"/>
      <c r="KZ38" s="51"/>
      <c r="LA38" s="121">
        <f t="shared" si="100"/>
        <v>0</v>
      </c>
      <c r="LB38" s="51"/>
      <c r="LC38" s="51" t="s">
        <v>243</v>
      </c>
      <c r="LD38" s="51">
        <v>2</v>
      </c>
      <c r="LE38" s="51">
        <v>0</v>
      </c>
      <c r="LF38" s="51">
        <v>32</v>
      </c>
      <c r="LG38" s="51">
        <v>0</v>
      </c>
      <c r="LH38" s="122">
        <v>1</v>
      </c>
      <c r="LI38" s="122">
        <v>4</v>
      </c>
      <c r="LJ38" s="122">
        <v>1</v>
      </c>
      <c r="LK38" s="122">
        <v>1</v>
      </c>
      <c r="LL38" s="122">
        <v>0</v>
      </c>
      <c r="LM38" s="121">
        <f t="shared" si="82"/>
        <v>16</v>
      </c>
      <c r="LN38" s="136" t="s">
        <v>243</v>
      </c>
      <c r="LO38" s="51" t="s">
        <v>244</v>
      </c>
      <c r="LU38" s="121"/>
      <c r="LV38" s="51"/>
      <c r="LW38" s="51" t="s">
        <v>243</v>
      </c>
      <c r="LX38" s="51">
        <v>2</v>
      </c>
      <c r="LY38" s="51">
        <v>0</v>
      </c>
      <c r="LZ38" s="46">
        <v>19</v>
      </c>
      <c r="MA38" s="51">
        <v>0</v>
      </c>
      <c r="MB38" s="122">
        <v>1</v>
      </c>
      <c r="MC38" s="122">
        <v>1</v>
      </c>
      <c r="MD38" s="122">
        <v>1</v>
      </c>
      <c r="ME38" s="122">
        <v>0</v>
      </c>
      <c r="MF38" s="122">
        <v>0</v>
      </c>
      <c r="MG38" s="121">
        <f>IFERROR(LZ38/LX38,0)</f>
        <v>9.5</v>
      </c>
      <c r="MH38" s="136" t="s">
        <v>243</v>
      </c>
      <c r="MI38" s="24" t="s">
        <v>243</v>
      </c>
      <c r="MJ38" s="51">
        <v>40</v>
      </c>
      <c r="MK38" s="51">
        <v>26</v>
      </c>
      <c r="ML38" s="51" t="s">
        <v>243</v>
      </c>
      <c r="MM38" s="51">
        <v>6</v>
      </c>
      <c r="MN38" s="51">
        <v>0</v>
      </c>
      <c r="MO38" s="121">
        <f t="shared" si="101"/>
        <v>153.84615384615387</v>
      </c>
      <c r="MP38" s="51">
        <v>28</v>
      </c>
      <c r="MQ38" t="s">
        <v>244</v>
      </c>
      <c r="MR38" s="51"/>
      <c r="MS38" s="51"/>
      <c r="MT38" s="46"/>
      <c r="MV38" s="122"/>
      <c r="MW38" s="122"/>
      <c r="MX38" s="122"/>
      <c r="MY38" s="122"/>
      <c r="MZ38" s="122"/>
      <c r="NA38" s="122">
        <f t="shared" si="102"/>
        <v>0</v>
      </c>
      <c r="NB38" s="136" t="s">
        <v>244</v>
      </c>
      <c r="NC38" s="24"/>
      <c r="ND38" s="51"/>
      <c r="NE38" s="51"/>
      <c r="NF38" s="51"/>
      <c r="NG38" s="51"/>
      <c r="NH38" s="51"/>
      <c r="NI38" s="121"/>
      <c r="NJ38" s="51"/>
      <c r="NL38" s="51"/>
      <c r="NM38" s="51"/>
      <c r="NN38" s="46"/>
      <c r="NP38" s="122"/>
      <c r="NQ38" s="122"/>
      <c r="NR38" s="122"/>
      <c r="NS38" s="122"/>
      <c r="NT38" s="122"/>
      <c r="NU38" s="122"/>
      <c r="NV38" s="136" t="s">
        <v>243</v>
      </c>
      <c r="NW38" s="24" t="s">
        <v>244</v>
      </c>
      <c r="NX38" s="51"/>
      <c r="NY38" s="51"/>
      <c r="NZ38" s="51"/>
      <c r="OA38" s="51"/>
      <c r="OB38" s="51"/>
      <c r="OC38" s="121"/>
      <c r="OD38" s="51"/>
      <c r="OE38" t="s">
        <v>243</v>
      </c>
      <c r="OF38" s="51">
        <v>1</v>
      </c>
      <c r="OG38" s="51">
        <v>0</v>
      </c>
      <c r="OH38" s="46">
        <v>17</v>
      </c>
      <c r="OI38" s="51">
        <v>0</v>
      </c>
      <c r="OJ38" s="122">
        <v>1</v>
      </c>
      <c r="OK38" s="122">
        <v>0</v>
      </c>
      <c r="OL38" s="122">
        <v>2</v>
      </c>
      <c r="OM38" s="122">
        <v>2</v>
      </c>
      <c r="ON38" s="122">
        <v>0</v>
      </c>
      <c r="OO38" s="121">
        <f>IFERROR(OH38/OF38,0)</f>
        <v>17</v>
      </c>
      <c r="OP38" s="136" t="s">
        <v>243</v>
      </c>
      <c r="OQ38" s="24" t="s">
        <v>243</v>
      </c>
      <c r="OR38" s="51">
        <v>6</v>
      </c>
      <c r="OS38" s="51">
        <v>3</v>
      </c>
      <c r="OT38" s="51" t="s">
        <v>244</v>
      </c>
      <c r="OU38" s="51">
        <v>1</v>
      </c>
      <c r="OV38" s="51">
        <v>0</v>
      </c>
      <c r="OW38" s="121">
        <f t="shared" si="103"/>
        <v>200</v>
      </c>
      <c r="OX38" s="51">
        <v>5</v>
      </c>
      <c r="OY38" t="s">
        <v>243</v>
      </c>
      <c r="OZ38" s="51">
        <v>4</v>
      </c>
      <c r="PA38" s="51">
        <v>0</v>
      </c>
      <c r="PB38" s="46">
        <v>16</v>
      </c>
      <c r="PC38" s="51">
        <v>0</v>
      </c>
      <c r="PD38" s="122">
        <v>13</v>
      </c>
      <c r="PE38" s="122">
        <v>1</v>
      </c>
      <c r="PF38" s="122">
        <v>0</v>
      </c>
      <c r="PG38" s="122">
        <v>2</v>
      </c>
      <c r="PH38" s="122">
        <v>0</v>
      </c>
      <c r="PI38" s="121">
        <f t="shared" si="104"/>
        <v>4</v>
      </c>
      <c r="PJ38" s="136" t="s">
        <v>244</v>
      </c>
      <c r="PK38" s="24"/>
      <c r="PL38" s="51"/>
      <c r="PM38" s="51"/>
      <c r="PN38" s="51"/>
      <c r="PO38" s="51"/>
      <c r="PP38" s="51"/>
      <c r="PQ38" s="121"/>
      <c r="PR38" s="51"/>
      <c r="PT38" s="51"/>
      <c r="PU38" s="51"/>
      <c r="PV38" s="46"/>
      <c r="PW38" s="51"/>
      <c r="PX38" s="122"/>
      <c r="PY38" s="122"/>
      <c r="PZ38" s="122"/>
      <c r="QA38" s="122"/>
      <c r="QB38" s="122"/>
      <c r="QC38" s="121"/>
      <c r="QD38" s="136" t="s">
        <v>244</v>
      </c>
      <c r="QE38" s="24"/>
      <c r="QF38" s="51"/>
      <c r="QG38" s="51"/>
      <c r="QH38" s="51"/>
      <c r="QI38" s="51"/>
      <c r="QJ38" s="51"/>
      <c r="QK38" s="121">
        <f t="shared" si="85"/>
        <v>0</v>
      </c>
      <c r="QL38" s="51"/>
      <c r="QN38" s="51"/>
      <c r="QO38" s="51"/>
      <c r="QP38" s="46"/>
      <c r="QQ38" s="51"/>
      <c r="QR38" s="122"/>
      <c r="QS38" s="122"/>
      <c r="QT38" s="122"/>
      <c r="QU38" s="122"/>
      <c r="QV38" s="122"/>
      <c r="QW38" s="121">
        <f t="shared" si="105"/>
        <v>0</v>
      </c>
      <c r="QX38" s="136" t="s">
        <v>243</v>
      </c>
      <c r="QY38" s="24" t="s">
        <v>244</v>
      </c>
      <c r="QZ38" s="51"/>
      <c r="RA38" s="51"/>
      <c r="RB38" s="51"/>
      <c r="RC38" s="51"/>
      <c r="RD38" s="51"/>
      <c r="RE38" s="121">
        <f t="shared" si="106"/>
        <v>0</v>
      </c>
      <c r="RF38" s="51"/>
      <c r="RG38" t="s">
        <v>243</v>
      </c>
      <c r="RH38" s="51">
        <v>3</v>
      </c>
      <c r="RI38" s="51">
        <v>0</v>
      </c>
      <c r="RJ38" s="46">
        <v>21</v>
      </c>
      <c r="RK38" s="51">
        <v>1</v>
      </c>
      <c r="RL38" s="122">
        <v>4</v>
      </c>
      <c r="RM38" s="122">
        <v>1</v>
      </c>
      <c r="RN38" s="122">
        <v>0</v>
      </c>
      <c r="RO38" s="122">
        <v>2</v>
      </c>
      <c r="RP38" s="122">
        <v>0</v>
      </c>
      <c r="RQ38" s="121">
        <f t="shared" si="107"/>
        <v>7</v>
      </c>
      <c r="RR38" s="136"/>
      <c r="RS38" s="24"/>
      <c r="RT38" s="51"/>
      <c r="RU38" s="51"/>
      <c r="RV38" s="51"/>
      <c r="RW38" s="51"/>
      <c r="RX38" s="51"/>
      <c r="RY38" s="121">
        <f t="shared" si="108"/>
        <v>0</v>
      </c>
      <c r="RZ38" s="51"/>
      <c r="SB38" s="51"/>
      <c r="SC38" s="51"/>
      <c r="SD38" s="46"/>
      <c r="SE38" s="51"/>
      <c r="SF38" s="122"/>
      <c r="SG38" s="122"/>
      <c r="SH38" s="122"/>
      <c r="SI38" s="122"/>
      <c r="SJ38" s="122"/>
      <c r="SK38" s="121">
        <f t="shared" si="109"/>
        <v>0</v>
      </c>
      <c r="SL38" s="136"/>
      <c r="SM38" s="24"/>
      <c r="SN38" s="51"/>
      <c r="SO38" s="51"/>
      <c r="SP38" s="51"/>
      <c r="SQ38" s="51"/>
      <c r="SR38" s="51"/>
      <c r="SS38" s="121">
        <f t="shared" si="110"/>
        <v>0</v>
      </c>
      <c r="ST38" s="51"/>
      <c r="SV38" s="51"/>
      <c r="SW38" s="51"/>
      <c r="SX38" s="46"/>
      <c r="SY38" s="51"/>
      <c r="SZ38" s="122"/>
      <c r="TA38" s="122"/>
      <c r="TB38" s="122"/>
      <c r="TC38" s="122"/>
      <c r="TD38" s="122"/>
      <c r="TE38" s="121">
        <f t="shared" si="111"/>
        <v>0</v>
      </c>
      <c r="TF38" s="136"/>
      <c r="TG38" s="24"/>
      <c r="TH38" s="51"/>
      <c r="TI38" s="51"/>
      <c r="TJ38" s="51"/>
      <c r="TK38" s="51"/>
      <c r="TL38" s="51"/>
      <c r="TM38" s="121">
        <f t="shared" si="112"/>
        <v>0</v>
      </c>
      <c r="TN38" s="51"/>
      <c r="TP38" s="51"/>
      <c r="TQ38" s="51"/>
      <c r="TR38" s="46"/>
      <c r="TS38" s="51"/>
      <c r="TT38" s="122"/>
      <c r="TU38" s="122"/>
      <c r="TV38" s="122"/>
      <c r="TW38" s="122"/>
      <c r="TX38" s="122"/>
      <c r="TY38" s="121">
        <f t="shared" si="113"/>
        <v>0</v>
      </c>
      <c r="TZ38" s="136"/>
      <c r="UA38" s="24"/>
      <c r="UB38" s="51"/>
      <c r="UC38" s="51"/>
      <c r="UD38" s="51"/>
      <c r="UE38" s="51"/>
      <c r="UF38" s="51"/>
      <c r="UG38" s="121">
        <f t="shared" si="114"/>
        <v>0</v>
      </c>
      <c r="UH38" s="51"/>
      <c r="UJ38" s="51"/>
      <c r="UK38" s="51"/>
      <c r="UL38" s="46"/>
      <c r="UM38" s="51"/>
      <c r="UN38" s="122"/>
      <c r="UO38" s="122"/>
      <c r="UP38" s="122"/>
      <c r="UQ38" s="122"/>
      <c r="UR38" s="122"/>
      <c r="US38" s="121">
        <f t="shared" si="115"/>
        <v>0</v>
      </c>
      <c r="UT38" s="136"/>
      <c r="UU38" s="24"/>
      <c r="UV38" s="51"/>
      <c r="UW38" s="51"/>
      <c r="UX38" s="51"/>
      <c r="UY38" s="51"/>
      <c r="UZ38" s="51"/>
      <c r="VA38" s="121">
        <f t="shared" si="116"/>
        <v>0</v>
      </c>
      <c r="VB38" s="51"/>
      <c r="VD38" s="51"/>
      <c r="VE38" s="51"/>
      <c r="VF38" s="46"/>
      <c r="VG38" s="51"/>
      <c r="VH38" s="122"/>
      <c r="VI38" s="122"/>
      <c r="VJ38" s="122"/>
      <c r="VK38" s="122"/>
      <c r="VL38" s="122"/>
      <c r="VM38" s="121">
        <f t="shared" si="117"/>
        <v>0</v>
      </c>
      <c r="VN38" s="136" t="s">
        <v>243</v>
      </c>
      <c r="VO38" s="24" t="s">
        <v>243</v>
      </c>
      <c r="VP38" s="51">
        <v>16</v>
      </c>
      <c r="VQ38" s="51">
        <v>12</v>
      </c>
      <c r="VR38" s="51" t="s">
        <v>243</v>
      </c>
      <c r="VS38" s="51">
        <v>1</v>
      </c>
      <c r="VT38" s="51">
        <v>0</v>
      </c>
      <c r="VU38" s="121">
        <f t="shared" si="118"/>
        <v>133.33333333333331</v>
      </c>
      <c r="VV38" s="51">
        <v>17</v>
      </c>
      <c r="VW38" t="s">
        <v>244</v>
      </c>
      <c r="VX38" s="51"/>
      <c r="VY38" s="51"/>
      <c r="VZ38" s="46"/>
      <c r="WA38" s="51"/>
      <c r="WB38" s="122"/>
      <c r="WC38" s="122"/>
      <c r="WD38" s="122"/>
      <c r="WE38" s="122"/>
      <c r="WF38" s="122"/>
      <c r="WG38" s="121">
        <f t="shared" si="119"/>
        <v>0</v>
      </c>
      <c r="WH38" s="136"/>
      <c r="WI38" s="24"/>
      <c r="WJ38" s="51"/>
      <c r="WK38" s="51"/>
      <c r="WL38" s="51"/>
      <c r="WM38" s="51"/>
      <c r="WN38" s="51"/>
      <c r="WO38" s="121">
        <f t="shared" si="120"/>
        <v>0</v>
      </c>
      <c r="WP38" s="51"/>
      <c r="WR38" s="51"/>
      <c r="WS38" s="51"/>
      <c r="WT38" s="46"/>
      <c r="WU38" s="51"/>
      <c r="WV38" s="122"/>
      <c r="WW38" s="122"/>
      <c r="WX38" s="122"/>
      <c r="WY38" s="122"/>
      <c r="WZ38" s="122"/>
      <c r="XA38" s="121">
        <f t="shared" si="121"/>
        <v>0</v>
      </c>
      <c r="XB38" s="136"/>
      <c r="XC38" s="24"/>
      <c r="XD38" s="51"/>
      <c r="XE38" s="51"/>
      <c r="XF38" s="51"/>
      <c r="XG38" s="51"/>
      <c r="XH38" s="51"/>
      <c r="XI38" s="121">
        <f t="shared" si="122"/>
        <v>0</v>
      </c>
      <c r="XJ38" s="51"/>
      <c r="XL38" s="51"/>
      <c r="XM38" s="51"/>
      <c r="XN38" s="46"/>
      <c r="XO38" s="51"/>
      <c r="XP38" s="122"/>
      <c r="XQ38" s="122"/>
      <c r="XR38" s="122"/>
      <c r="XS38" s="122"/>
      <c r="XT38" s="122"/>
      <c r="XU38" s="121">
        <f t="shared" si="83"/>
        <v>0</v>
      </c>
      <c r="XV38" s="136"/>
      <c r="XW38" s="24"/>
      <c r="XX38" s="51"/>
      <c r="XY38" s="51"/>
      <c r="XZ38" s="51"/>
      <c r="YA38" s="51"/>
      <c r="YB38" s="51"/>
      <c r="YC38" s="121">
        <f t="shared" si="123"/>
        <v>0</v>
      </c>
      <c r="YD38" s="51"/>
      <c r="YF38" s="51"/>
      <c r="YG38" s="51"/>
      <c r="YH38" s="46"/>
      <c r="YI38" s="51"/>
      <c r="YJ38" s="122"/>
      <c r="YK38" s="122"/>
      <c r="YL38" s="122"/>
      <c r="YM38" s="122"/>
      <c r="YN38" s="122"/>
      <c r="YO38" s="121">
        <f t="shared" si="124"/>
        <v>0</v>
      </c>
      <c r="YP38" s="136"/>
      <c r="YQ38" s="24"/>
      <c r="YR38" s="51"/>
      <c r="YS38" s="51"/>
      <c r="YT38" s="51"/>
      <c r="YU38" s="51"/>
      <c r="YV38" s="51"/>
      <c r="YW38" s="121">
        <f t="shared" si="125"/>
        <v>0</v>
      </c>
      <c r="YX38" s="51"/>
      <c r="YZ38" s="51"/>
      <c r="ZA38" s="51"/>
      <c r="ZB38" s="46"/>
      <c r="ZC38" s="51"/>
      <c r="ZD38" s="122"/>
      <c r="ZE38" s="122"/>
      <c r="ZF38" s="122"/>
      <c r="ZG38" s="122"/>
      <c r="ZH38" s="122"/>
      <c r="ZI38" s="121">
        <f t="shared" si="126"/>
        <v>0</v>
      </c>
      <c r="ZJ38" s="136"/>
      <c r="ZK38" s="24"/>
      <c r="ZL38" s="51"/>
      <c r="ZM38" s="51"/>
      <c r="ZN38" s="51"/>
      <c r="ZO38" s="51"/>
      <c r="ZP38" s="51"/>
      <c r="ZQ38" s="121">
        <f t="shared" si="127"/>
        <v>0</v>
      </c>
      <c r="ZR38" s="51"/>
      <c r="ZT38" s="51"/>
      <c r="ZU38" s="51"/>
      <c r="ZV38" s="46"/>
      <c r="ZW38" s="51"/>
      <c r="ZX38" s="122"/>
      <c r="ZY38" s="122"/>
      <c r="ZZ38" s="122"/>
      <c r="AAA38" s="122"/>
      <c r="AAB38" s="122"/>
      <c r="AAC38" s="121">
        <f t="shared" si="128"/>
        <v>0</v>
      </c>
      <c r="AAD38" s="136"/>
      <c r="AAE38" s="24"/>
      <c r="AAF38" s="51"/>
      <c r="AAG38" s="51"/>
      <c r="AAH38" s="51"/>
      <c r="AAI38" s="51"/>
      <c r="AAJ38" s="51"/>
      <c r="AAK38" s="121">
        <f t="shared" si="129"/>
        <v>0</v>
      </c>
      <c r="AAL38" s="51"/>
      <c r="AAN38" s="51"/>
      <c r="AAO38" s="51"/>
      <c r="AAP38" s="46"/>
      <c r="AAQ38" s="51"/>
      <c r="AAR38" s="122"/>
      <c r="AAS38" s="122"/>
      <c r="AAT38" s="122"/>
      <c r="AAU38" s="122"/>
      <c r="AAV38" s="122"/>
      <c r="AAW38" s="121">
        <f t="shared" si="130"/>
        <v>0</v>
      </c>
      <c r="AAX38" s="136"/>
      <c r="AAY38" s="24"/>
      <c r="AAZ38" s="51"/>
      <c r="ABA38" s="51"/>
      <c r="ABB38" s="51"/>
      <c r="ABC38" s="51"/>
      <c r="ABD38" s="51"/>
      <c r="ABE38" s="121">
        <f t="shared" si="131"/>
        <v>0</v>
      </c>
      <c r="ABF38" s="51"/>
      <c r="ABH38" s="51"/>
      <c r="ABI38" s="51"/>
      <c r="ABJ38" s="46"/>
      <c r="ABK38" s="51"/>
      <c r="ABL38" s="122"/>
      <c r="ABM38" s="122"/>
      <c r="ABN38" s="122"/>
      <c r="ABO38" s="122"/>
      <c r="ABP38" s="122"/>
      <c r="ABQ38" s="121">
        <f t="shared" si="132"/>
        <v>0</v>
      </c>
      <c r="ABS38">
        <f t="shared" si="133"/>
        <v>135</v>
      </c>
      <c r="ABT38">
        <f t="shared" si="134"/>
        <v>17</v>
      </c>
      <c r="ABU38">
        <f t="shared" si="135"/>
        <v>152</v>
      </c>
      <c r="ABV38">
        <f t="shared" si="136"/>
        <v>0</v>
      </c>
      <c r="ABW38">
        <v>152</v>
      </c>
      <c r="ABX38">
        <v>4</v>
      </c>
      <c r="ABY38">
        <v>16.3</v>
      </c>
      <c r="ABZ38" s="119">
        <f t="shared" si="137"/>
        <v>9.3251533742331283</v>
      </c>
      <c r="ACA38">
        <v>12</v>
      </c>
      <c r="ACB38">
        <v>2</v>
      </c>
      <c r="ACD38">
        <v>3</v>
      </c>
      <c r="ACE38">
        <f t="shared" si="138"/>
        <v>17</v>
      </c>
      <c r="ACG38">
        <v>150</v>
      </c>
      <c r="ACH38">
        <v>4</v>
      </c>
      <c r="ACI38">
        <v>18</v>
      </c>
      <c r="ACJ38" s="119">
        <f t="shared" si="139"/>
        <v>8.3333333333333339</v>
      </c>
      <c r="ACK38">
        <v>10</v>
      </c>
      <c r="ACM38">
        <v>1</v>
      </c>
      <c r="ACO38">
        <f t="shared" si="140"/>
        <v>11</v>
      </c>
      <c r="ACQ38" s="130" t="s">
        <v>240</v>
      </c>
      <c r="ACR38">
        <v>0</v>
      </c>
      <c r="ACS38">
        <v>6</v>
      </c>
    </row>
    <row r="39" spans="1:773" ht="12.75" hidden="1" x14ac:dyDescent="0.2">
      <c r="A39" s="49">
        <v>22</v>
      </c>
      <c r="B39" s="116">
        <v>44598</v>
      </c>
      <c r="C39" s="116" t="str">
        <f t="shared" si="84"/>
        <v>Sunday</v>
      </c>
      <c r="D39" s="49" t="s">
        <v>240</v>
      </c>
      <c r="E39" s="11" t="s">
        <v>279</v>
      </c>
      <c r="F39" s="24" t="s">
        <v>122</v>
      </c>
      <c r="G39" s="24" t="s">
        <v>261</v>
      </c>
      <c r="H39" s="136" t="s">
        <v>243</v>
      </c>
      <c r="I39" s="24" t="s">
        <v>280</v>
      </c>
      <c r="J39" s="51">
        <v>3</v>
      </c>
      <c r="K39" s="51">
        <v>4</v>
      </c>
      <c r="L39" s="51" t="s">
        <v>244</v>
      </c>
      <c r="M39" s="51">
        <v>0</v>
      </c>
      <c r="N39" s="51">
        <v>0</v>
      </c>
      <c r="O39" s="121">
        <f t="shared" si="86"/>
        <v>75</v>
      </c>
      <c r="P39" s="51">
        <v>8</v>
      </c>
      <c r="Q39" s="51" t="s">
        <v>244</v>
      </c>
      <c r="R39" s="51"/>
      <c r="S39" s="123"/>
      <c r="T39" s="124"/>
      <c r="U39" s="51"/>
      <c r="V39" s="122"/>
      <c r="W39" s="122"/>
      <c r="X39" s="122"/>
      <c r="Y39" s="122"/>
      <c r="Z39" s="122"/>
      <c r="AA39" s="122">
        <f t="shared" si="87"/>
        <v>0</v>
      </c>
      <c r="AB39" s="136" t="s">
        <v>244</v>
      </c>
      <c r="AC39" s="51"/>
      <c r="AD39" s="51"/>
      <c r="AE39" s="51"/>
      <c r="AF39" s="51"/>
      <c r="AG39" s="51"/>
      <c r="AH39" s="51"/>
      <c r="AI39" s="121">
        <f t="shared" si="76"/>
        <v>0</v>
      </c>
      <c r="AJ39" s="51"/>
      <c r="AK39" s="51"/>
      <c r="AL39" s="51"/>
      <c r="AM39" s="123"/>
      <c r="AN39" s="51"/>
      <c r="AO39" s="51"/>
      <c r="AP39" s="122"/>
      <c r="AQ39" s="122"/>
      <c r="AR39" s="122"/>
      <c r="AS39" s="122"/>
      <c r="AT39" s="122"/>
      <c r="AU39" s="121">
        <f t="shared" si="88"/>
        <v>0</v>
      </c>
      <c r="AV39" s="136" t="s">
        <v>244</v>
      </c>
      <c r="AW39" s="51"/>
      <c r="AX39" s="51"/>
      <c r="AY39" s="51"/>
      <c r="AZ39" s="51"/>
      <c r="BA39" s="51"/>
      <c r="BB39" s="51"/>
      <c r="BC39" s="121">
        <f t="shared" si="77"/>
        <v>0</v>
      </c>
      <c r="BD39" s="51"/>
      <c r="BE39" s="51"/>
      <c r="BF39" s="51"/>
      <c r="BG39" s="123"/>
      <c r="BH39" s="51"/>
      <c r="BI39" s="51"/>
      <c r="BJ39" s="122"/>
      <c r="BK39" s="122"/>
      <c r="BL39" s="122"/>
      <c r="BM39" s="122"/>
      <c r="BN39" s="122"/>
      <c r="BO39" s="122"/>
      <c r="BP39" s="136" t="s">
        <v>244</v>
      </c>
      <c r="BQ39" s="51"/>
      <c r="BR39" s="51"/>
      <c r="BS39" s="51"/>
      <c r="BT39" s="51"/>
      <c r="BU39" s="51"/>
      <c r="BV39" s="51"/>
      <c r="BW39" s="121"/>
      <c r="BX39" s="51"/>
      <c r="BY39" s="51"/>
      <c r="BZ39" s="51"/>
      <c r="CA39" s="123"/>
      <c r="CB39" s="51"/>
      <c r="CC39" s="51"/>
      <c r="CD39" s="122"/>
      <c r="CE39" s="122"/>
      <c r="CF39" s="122"/>
      <c r="CG39" s="122"/>
      <c r="CH39" s="122"/>
      <c r="CI39" s="122"/>
      <c r="CJ39" s="136" t="s">
        <v>244</v>
      </c>
      <c r="CK39" s="51"/>
      <c r="CL39" s="51"/>
      <c r="CM39" s="51"/>
      <c r="CN39" s="51"/>
      <c r="CO39" s="51"/>
      <c r="CP39" s="51"/>
      <c r="CQ39" s="121">
        <f t="shared" si="89"/>
        <v>0</v>
      </c>
      <c r="CR39" s="51"/>
      <c r="CS39" s="51"/>
      <c r="CT39" s="51"/>
      <c r="CU39" s="123"/>
      <c r="CV39" s="51"/>
      <c r="CW39" s="51"/>
      <c r="CX39" s="122"/>
      <c r="CY39" s="122"/>
      <c r="CZ39" s="122"/>
      <c r="DA39" s="122"/>
      <c r="DB39" s="122"/>
      <c r="DC39" s="122"/>
      <c r="DD39" s="136" t="s">
        <v>243</v>
      </c>
      <c r="DE39" s="51" t="s">
        <v>243</v>
      </c>
      <c r="DF39" s="51">
        <v>11</v>
      </c>
      <c r="DG39" s="51">
        <v>12</v>
      </c>
      <c r="DH39" s="51" t="s">
        <v>244</v>
      </c>
      <c r="DI39" s="51">
        <v>2</v>
      </c>
      <c r="DJ39" s="51">
        <v>0</v>
      </c>
      <c r="DK39" s="121">
        <f t="shared" si="90"/>
        <v>91.666666666666657</v>
      </c>
      <c r="DL39" s="51">
        <v>19</v>
      </c>
      <c r="DM39" s="51" t="s">
        <v>244</v>
      </c>
      <c r="DN39" s="51"/>
      <c r="DO39" s="123"/>
      <c r="DP39" s="51"/>
      <c r="DQ39" s="51"/>
      <c r="DR39" s="122"/>
      <c r="DS39" s="122"/>
      <c r="DT39" s="122"/>
      <c r="DU39" s="122"/>
      <c r="DV39" s="122"/>
      <c r="DW39" s="122"/>
      <c r="DX39" s="136" t="s">
        <v>244</v>
      </c>
      <c r="DY39" s="51"/>
      <c r="DZ39" s="51"/>
      <c r="EA39" s="51"/>
      <c r="EB39" s="51"/>
      <c r="EC39" s="51"/>
      <c r="ED39" s="51"/>
      <c r="EE39" s="121">
        <f t="shared" si="91"/>
        <v>0</v>
      </c>
      <c r="EF39" s="51"/>
      <c r="EG39" s="51"/>
      <c r="EH39" s="51"/>
      <c r="EI39" s="123"/>
      <c r="EJ39" s="51"/>
      <c r="EK39" s="51"/>
      <c r="EL39" s="122"/>
      <c r="EM39" s="122"/>
      <c r="EN39" s="122"/>
      <c r="EO39" s="122"/>
      <c r="EP39" s="122"/>
      <c r="EQ39" s="122">
        <f t="shared" si="92"/>
        <v>0</v>
      </c>
      <c r="ER39" s="136" t="s">
        <v>244</v>
      </c>
      <c r="ES39" s="51"/>
      <c r="ET39" s="51"/>
      <c r="EU39" s="51"/>
      <c r="EV39" s="51"/>
      <c r="EW39" s="51"/>
      <c r="EX39" s="51"/>
      <c r="EY39" s="121">
        <f t="shared" si="93"/>
        <v>0</v>
      </c>
      <c r="EZ39" s="51"/>
      <c r="FA39" s="51"/>
      <c r="FB39" s="51"/>
      <c r="FC39" s="123"/>
      <c r="FD39" s="51"/>
      <c r="FE39" s="51"/>
      <c r="FF39" s="122"/>
      <c r="FG39" s="122"/>
      <c r="FH39" s="122"/>
      <c r="FI39" s="122"/>
      <c r="FJ39" s="122"/>
      <c r="FK39" s="122">
        <f t="shared" si="94"/>
        <v>0</v>
      </c>
      <c r="FL39" s="136" t="s">
        <v>244</v>
      </c>
      <c r="FM39" s="51"/>
      <c r="FN39" s="51"/>
      <c r="FO39" s="51"/>
      <c r="FP39" s="51"/>
      <c r="FQ39" s="51"/>
      <c r="FR39" s="51"/>
      <c r="FS39" s="121" t="e">
        <f t="shared" si="95"/>
        <v>#DIV/0!</v>
      </c>
      <c r="FT39" s="51"/>
      <c r="FU39" s="51"/>
      <c r="FV39" s="51"/>
      <c r="FW39" s="123"/>
      <c r="FX39" s="51"/>
      <c r="FY39" s="51"/>
      <c r="FZ39" s="122"/>
      <c r="GA39" s="122"/>
      <c r="GB39" s="122"/>
      <c r="GC39" s="122"/>
      <c r="GD39" s="122"/>
      <c r="GE39" s="122"/>
      <c r="GF39" s="136" t="s">
        <v>244</v>
      </c>
      <c r="GG39" s="51"/>
      <c r="GH39" s="51"/>
      <c r="GI39" s="51"/>
      <c r="GJ39" s="51"/>
      <c r="GK39" s="51"/>
      <c r="GL39" s="51"/>
      <c r="GM39" s="121">
        <f t="shared" si="78"/>
        <v>0</v>
      </c>
      <c r="GN39" s="51"/>
      <c r="GO39" s="51"/>
      <c r="GP39" s="51"/>
      <c r="GQ39" s="123"/>
      <c r="GR39" s="51"/>
      <c r="GS39" s="51"/>
      <c r="GT39" s="122"/>
      <c r="GU39" s="122"/>
      <c r="GV39" s="122"/>
      <c r="GW39" s="122"/>
      <c r="GX39" s="122"/>
      <c r="GY39" s="122">
        <f t="shared" si="79"/>
        <v>0</v>
      </c>
      <c r="GZ39" s="136" t="s">
        <v>244</v>
      </c>
      <c r="HA39" s="24"/>
      <c r="HB39" s="51"/>
      <c r="HC39" s="51"/>
      <c r="HD39" s="51"/>
      <c r="HE39" s="51"/>
      <c r="HF39" s="51"/>
      <c r="HG39" s="121">
        <f t="shared" si="80"/>
        <v>0</v>
      </c>
      <c r="HH39" s="51"/>
      <c r="HI39" s="51"/>
      <c r="HJ39" s="51"/>
      <c r="HK39" s="123"/>
      <c r="HL39" s="51"/>
      <c r="HM39" s="51"/>
      <c r="HN39" s="122"/>
      <c r="HO39" s="122"/>
      <c r="HP39" s="122"/>
      <c r="HQ39" s="122"/>
      <c r="HR39" s="122"/>
      <c r="HS39" s="121">
        <f t="shared" si="96"/>
        <v>0</v>
      </c>
      <c r="HT39" s="136" t="s">
        <v>243</v>
      </c>
      <c r="HU39" s="51" t="s">
        <v>243</v>
      </c>
      <c r="HV39" s="51">
        <v>2</v>
      </c>
      <c r="HW39" s="51">
        <v>3</v>
      </c>
      <c r="HX39" s="51" t="s">
        <v>244</v>
      </c>
      <c r="HY39" s="51">
        <v>0</v>
      </c>
      <c r="HZ39" s="51">
        <v>0</v>
      </c>
      <c r="IA39" s="121">
        <f>(HV39/HW39)*100</f>
        <v>66.666666666666657</v>
      </c>
      <c r="IB39" s="51">
        <v>7</v>
      </c>
      <c r="IC39" s="51" t="s">
        <v>243</v>
      </c>
      <c r="ID39" s="51">
        <v>3</v>
      </c>
      <c r="IE39" s="123">
        <v>0</v>
      </c>
      <c r="IF39" s="51">
        <v>24</v>
      </c>
      <c r="IG39" s="51">
        <v>2</v>
      </c>
      <c r="IH39" s="122">
        <v>7</v>
      </c>
      <c r="II39" s="122">
        <v>3</v>
      </c>
      <c r="IJ39" s="122">
        <v>0</v>
      </c>
      <c r="IK39" s="122">
        <v>1</v>
      </c>
      <c r="IL39" s="122">
        <v>0</v>
      </c>
      <c r="IM39" s="122">
        <f>IFERROR(IF39/ID39,0)</f>
        <v>8</v>
      </c>
      <c r="IN39" s="136" t="s">
        <v>243</v>
      </c>
      <c r="IO39" s="51" t="s">
        <v>243</v>
      </c>
      <c r="IP39" s="51">
        <v>7</v>
      </c>
      <c r="IQ39" s="51">
        <v>4</v>
      </c>
      <c r="IR39" s="51" t="s">
        <v>244</v>
      </c>
      <c r="IS39" s="51">
        <v>0</v>
      </c>
      <c r="IT39" s="51">
        <v>1</v>
      </c>
      <c r="IU39" s="121">
        <f t="shared" si="97"/>
        <v>175</v>
      </c>
      <c r="IV39" s="51">
        <v>4</v>
      </c>
      <c r="IW39" s="51" t="s">
        <v>243</v>
      </c>
      <c r="IX39" s="122">
        <v>1</v>
      </c>
      <c r="IY39" s="123">
        <v>0</v>
      </c>
      <c r="IZ39" s="122">
        <v>14</v>
      </c>
      <c r="JA39" s="122">
        <v>0</v>
      </c>
      <c r="JB39" s="122">
        <v>1</v>
      </c>
      <c r="JC39" s="122">
        <v>2</v>
      </c>
      <c r="JD39" s="122">
        <v>0</v>
      </c>
      <c r="JE39" s="122">
        <v>2</v>
      </c>
      <c r="JF39" s="122">
        <v>0</v>
      </c>
      <c r="JG39" s="121">
        <f t="shared" si="98"/>
        <v>14</v>
      </c>
      <c r="JH39" s="136" t="s">
        <v>243</v>
      </c>
      <c r="JI39" s="24" t="s">
        <v>243</v>
      </c>
      <c r="JJ39" s="51">
        <v>7</v>
      </c>
      <c r="JK39" s="51">
        <v>4</v>
      </c>
      <c r="JL39" s="51" t="s">
        <v>244</v>
      </c>
      <c r="JM39" s="51">
        <v>0</v>
      </c>
      <c r="JN39" s="51">
        <v>1</v>
      </c>
      <c r="JO39" s="121">
        <f>(JJ39/JK39)*100</f>
        <v>175</v>
      </c>
      <c r="JP39" s="51">
        <v>4</v>
      </c>
      <c r="JQ39" s="51" t="s">
        <v>243</v>
      </c>
      <c r="JR39" s="51">
        <v>2</v>
      </c>
      <c r="JS39" s="123">
        <v>0</v>
      </c>
      <c r="JT39" s="122">
        <v>23</v>
      </c>
      <c r="JU39" s="122">
        <v>0</v>
      </c>
      <c r="JV39" s="122">
        <v>2</v>
      </c>
      <c r="JW39" s="122">
        <v>2</v>
      </c>
      <c r="JX39" s="122">
        <v>1</v>
      </c>
      <c r="JY39" s="122">
        <v>0</v>
      </c>
      <c r="JZ39" s="122">
        <v>0</v>
      </c>
      <c r="KA39" s="121">
        <f t="shared" si="81"/>
        <v>11.5</v>
      </c>
      <c r="KB39" s="136" t="s">
        <v>244</v>
      </c>
      <c r="KC39" s="51"/>
      <c r="KD39" s="51"/>
      <c r="KE39" s="51"/>
      <c r="KF39" s="51"/>
      <c r="KG39" s="51"/>
      <c r="KH39" s="51"/>
      <c r="KI39" s="51"/>
      <c r="KJ39" s="51"/>
      <c r="KK39" s="123"/>
      <c r="KL39" s="51"/>
      <c r="KM39" s="51"/>
      <c r="KN39" s="122"/>
      <c r="KO39" s="122"/>
      <c r="KP39" s="122"/>
      <c r="KQ39" s="122"/>
      <c r="KR39" s="122"/>
      <c r="KS39" s="122">
        <f t="shared" si="99"/>
        <v>0</v>
      </c>
      <c r="KT39" s="136" t="s">
        <v>243</v>
      </c>
      <c r="KU39" s="51" t="s">
        <v>243</v>
      </c>
      <c r="KV39" s="51">
        <v>3</v>
      </c>
      <c r="KW39" s="51">
        <v>6</v>
      </c>
      <c r="KX39" s="51" t="s">
        <v>244</v>
      </c>
      <c r="KY39" s="51">
        <v>0</v>
      </c>
      <c r="KZ39" s="51">
        <v>0</v>
      </c>
      <c r="LA39" s="121">
        <f t="shared" si="100"/>
        <v>50</v>
      </c>
      <c r="LB39" s="51">
        <v>8</v>
      </c>
      <c r="LC39" s="51" t="s">
        <v>243</v>
      </c>
      <c r="LD39" s="51">
        <v>1</v>
      </c>
      <c r="LE39" s="51">
        <v>0</v>
      </c>
      <c r="LF39" s="51">
        <v>21</v>
      </c>
      <c r="LG39" s="51">
        <v>0</v>
      </c>
      <c r="LH39" s="122">
        <v>0</v>
      </c>
      <c r="LI39" s="122">
        <v>4</v>
      </c>
      <c r="LJ39" s="122">
        <v>0</v>
      </c>
      <c r="LK39" s="122">
        <v>2</v>
      </c>
      <c r="LL39" s="122">
        <v>0</v>
      </c>
      <c r="LM39" s="121">
        <f t="shared" si="82"/>
        <v>21</v>
      </c>
      <c r="LN39" s="136" t="s">
        <v>243</v>
      </c>
      <c r="LO39" s="51" t="s">
        <v>244</v>
      </c>
      <c r="LU39" s="121"/>
      <c r="LV39" s="51"/>
      <c r="LW39" s="51" t="s">
        <v>281</v>
      </c>
      <c r="LX39" s="51">
        <v>1</v>
      </c>
      <c r="LY39" s="51">
        <v>0</v>
      </c>
      <c r="LZ39" s="46">
        <v>6</v>
      </c>
      <c r="MA39" s="51">
        <v>1</v>
      </c>
      <c r="MB39" s="122">
        <v>3</v>
      </c>
      <c r="MC39" s="122">
        <v>1</v>
      </c>
      <c r="MD39" s="122">
        <v>0</v>
      </c>
      <c r="ME39" s="122">
        <v>0</v>
      </c>
      <c r="MF39" s="122">
        <v>0</v>
      </c>
      <c r="MG39" s="121">
        <f>IFERROR(LZ39/LX39,0)</f>
        <v>6</v>
      </c>
      <c r="MH39" s="136" t="s">
        <v>243</v>
      </c>
      <c r="MI39" s="24" t="s">
        <v>243</v>
      </c>
      <c r="MJ39" s="51">
        <v>3</v>
      </c>
      <c r="MK39" s="51">
        <v>3</v>
      </c>
      <c r="ML39" s="51" t="s">
        <v>244</v>
      </c>
      <c r="MM39" s="51">
        <v>0</v>
      </c>
      <c r="MN39" s="51">
        <v>0</v>
      </c>
      <c r="MO39" s="121">
        <f t="shared" si="101"/>
        <v>100</v>
      </c>
      <c r="MP39" s="51">
        <v>4</v>
      </c>
      <c r="MQ39" t="s">
        <v>244</v>
      </c>
      <c r="MR39" s="51"/>
      <c r="MS39" s="51"/>
      <c r="MT39" s="46"/>
      <c r="MV39" s="122"/>
      <c r="MW39" s="122"/>
      <c r="MX39" s="122"/>
      <c r="MY39" s="122"/>
      <c r="MZ39" s="122"/>
      <c r="NA39" s="122">
        <f t="shared" si="102"/>
        <v>0</v>
      </c>
      <c r="NB39" s="136" t="s">
        <v>244</v>
      </c>
      <c r="NC39" s="24"/>
      <c r="ND39" s="51"/>
      <c r="NE39" s="51"/>
      <c r="NF39" s="51"/>
      <c r="NG39" s="51"/>
      <c r="NH39" s="51"/>
      <c r="NI39" s="121"/>
      <c r="NJ39" s="51"/>
      <c r="NL39" s="51"/>
      <c r="NM39" s="51"/>
      <c r="NN39" s="46"/>
      <c r="NP39" s="122"/>
      <c r="NQ39" s="122"/>
      <c r="NR39" s="122"/>
      <c r="NS39" s="122"/>
      <c r="NT39" s="122"/>
      <c r="NU39" s="122"/>
      <c r="NV39" s="136" t="s">
        <v>243</v>
      </c>
      <c r="NW39" s="24" t="s">
        <v>243</v>
      </c>
      <c r="NX39" s="51">
        <v>4</v>
      </c>
      <c r="NY39" s="51">
        <v>4</v>
      </c>
      <c r="NZ39" s="51" t="s">
        <v>243</v>
      </c>
      <c r="OA39" s="51">
        <v>0</v>
      </c>
      <c r="OB39" s="51">
        <v>0</v>
      </c>
      <c r="OC39" s="121">
        <f>IFERROR((NX39/NY39)*100,0)</f>
        <v>100</v>
      </c>
      <c r="OD39" s="51">
        <v>8</v>
      </c>
      <c r="OE39" t="s">
        <v>244</v>
      </c>
      <c r="OF39" s="51"/>
      <c r="OG39" s="51"/>
      <c r="OH39" s="46"/>
      <c r="OI39" s="51"/>
      <c r="OJ39" s="122"/>
      <c r="OK39" s="122"/>
      <c r="OL39" s="122"/>
      <c r="OM39" s="122"/>
      <c r="ON39" s="122"/>
      <c r="OO39" s="122"/>
      <c r="OP39" s="136" t="s">
        <v>243</v>
      </c>
      <c r="OQ39" s="24" t="s">
        <v>243</v>
      </c>
      <c r="OR39" s="51">
        <v>65</v>
      </c>
      <c r="OS39" s="51">
        <v>44</v>
      </c>
      <c r="OT39" s="51" t="s">
        <v>244</v>
      </c>
      <c r="OU39" s="51">
        <v>4</v>
      </c>
      <c r="OV39" s="51">
        <v>3</v>
      </c>
      <c r="OW39" s="121">
        <f t="shared" si="103"/>
        <v>147.72727272727272</v>
      </c>
      <c r="OX39" s="51">
        <v>65</v>
      </c>
      <c r="OY39" t="s">
        <v>243</v>
      </c>
      <c r="OZ39" s="51">
        <v>4</v>
      </c>
      <c r="PA39" s="51">
        <v>0</v>
      </c>
      <c r="PB39" s="46">
        <v>33</v>
      </c>
      <c r="PC39" s="51">
        <v>0</v>
      </c>
      <c r="PD39" s="122">
        <v>6</v>
      </c>
      <c r="PE39" s="122">
        <v>4</v>
      </c>
      <c r="PF39" s="122">
        <v>0</v>
      </c>
      <c r="PG39" s="122">
        <v>1</v>
      </c>
      <c r="PH39" s="122">
        <v>0</v>
      </c>
      <c r="PI39" s="121">
        <f t="shared" si="104"/>
        <v>8.25</v>
      </c>
      <c r="PJ39" s="136" t="s">
        <v>244</v>
      </c>
      <c r="PK39" s="24"/>
      <c r="PL39" s="51"/>
      <c r="PM39" s="51"/>
      <c r="PN39" s="51"/>
      <c r="PO39" s="51"/>
      <c r="PP39" s="51"/>
      <c r="PQ39" s="157"/>
      <c r="PR39" s="51"/>
      <c r="PT39" s="51"/>
      <c r="PU39" s="51"/>
      <c r="PV39" s="46"/>
      <c r="PW39" s="51"/>
      <c r="PX39" s="124"/>
      <c r="PY39" s="124"/>
      <c r="PZ39" s="124"/>
      <c r="QA39" s="124"/>
      <c r="QB39" s="124"/>
      <c r="QC39" s="157"/>
      <c r="QD39" s="136" t="s">
        <v>244</v>
      </c>
      <c r="QE39" s="24"/>
      <c r="QF39" s="51"/>
      <c r="QG39" s="51"/>
      <c r="QH39" s="51"/>
      <c r="QI39" s="51"/>
      <c r="QJ39" s="51"/>
      <c r="QK39" s="157">
        <f t="shared" si="85"/>
        <v>0</v>
      </c>
      <c r="QL39" s="51"/>
      <c r="QN39" s="51"/>
      <c r="QO39" s="51"/>
      <c r="QP39" s="46"/>
      <c r="QQ39" s="51"/>
      <c r="QR39" s="124"/>
      <c r="QS39" s="124"/>
      <c r="QT39" s="124"/>
      <c r="QU39" s="124"/>
      <c r="QV39" s="124"/>
      <c r="QW39" s="157">
        <f t="shared" si="105"/>
        <v>0</v>
      </c>
      <c r="QX39" s="136" t="s">
        <v>243</v>
      </c>
      <c r="QY39" s="24" t="s">
        <v>243</v>
      </c>
      <c r="QZ39" s="51">
        <v>14</v>
      </c>
      <c r="RA39" s="51">
        <v>7</v>
      </c>
      <c r="RB39" s="51" t="s">
        <v>244</v>
      </c>
      <c r="RC39" s="51">
        <v>2</v>
      </c>
      <c r="RD39" s="51">
        <v>0</v>
      </c>
      <c r="RE39" s="121">
        <f t="shared" si="106"/>
        <v>200</v>
      </c>
      <c r="RF39" s="51">
        <v>4</v>
      </c>
      <c r="RG39" t="s">
        <v>243</v>
      </c>
      <c r="RH39" s="51">
        <v>2</v>
      </c>
      <c r="RI39" s="51">
        <v>0</v>
      </c>
      <c r="RJ39" s="46">
        <v>18</v>
      </c>
      <c r="RK39" s="51">
        <v>1</v>
      </c>
      <c r="RL39" s="122">
        <v>5</v>
      </c>
      <c r="RM39" s="122">
        <v>2</v>
      </c>
      <c r="RN39" s="122">
        <v>0</v>
      </c>
      <c r="RO39" s="122">
        <v>2</v>
      </c>
      <c r="RP39" s="122">
        <v>0</v>
      </c>
      <c r="RQ39" s="121">
        <f t="shared" si="107"/>
        <v>9</v>
      </c>
      <c r="RR39" s="136"/>
      <c r="RS39" s="24"/>
      <c r="RT39" s="51"/>
      <c r="RU39" s="51"/>
      <c r="RV39" s="51"/>
      <c r="RW39" s="51"/>
      <c r="RX39" s="51"/>
      <c r="RY39" s="121">
        <f t="shared" si="108"/>
        <v>0</v>
      </c>
      <c r="RZ39" s="51"/>
      <c r="SB39" s="51"/>
      <c r="SC39" s="51"/>
      <c r="SD39" s="46"/>
      <c r="SE39" s="51"/>
      <c r="SF39" s="122"/>
      <c r="SG39" s="122"/>
      <c r="SH39" s="122"/>
      <c r="SI39" s="122"/>
      <c r="SJ39" s="122"/>
      <c r="SK39" s="121">
        <f t="shared" si="109"/>
        <v>0</v>
      </c>
      <c r="SL39" s="136"/>
      <c r="SM39" s="24"/>
      <c r="SN39" s="51"/>
      <c r="SO39" s="51"/>
      <c r="SP39" s="51"/>
      <c r="SQ39" s="51"/>
      <c r="SR39" s="51"/>
      <c r="SS39" s="121">
        <f t="shared" si="110"/>
        <v>0</v>
      </c>
      <c r="ST39" s="51"/>
      <c r="SV39" s="51"/>
      <c r="SW39" s="51"/>
      <c r="SX39" s="46"/>
      <c r="SY39" s="51"/>
      <c r="SZ39" s="122"/>
      <c r="TA39" s="122"/>
      <c r="TB39" s="122"/>
      <c r="TC39" s="122"/>
      <c r="TD39" s="122"/>
      <c r="TE39" s="121">
        <f t="shared" si="111"/>
        <v>0</v>
      </c>
      <c r="TF39" s="136"/>
      <c r="TG39" s="24"/>
      <c r="TH39" s="51"/>
      <c r="TI39" s="51"/>
      <c r="TJ39" s="51"/>
      <c r="TK39" s="51"/>
      <c r="TL39" s="51"/>
      <c r="TM39" s="121">
        <f t="shared" si="112"/>
        <v>0</v>
      </c>
      <c r="TN39" s="51"/>
      <c r="TP39" s="51"/>
      <c r="TQ39" s="51"/>
      <c r="TR39" s="46"/>
      <c r="TS39" s="51"/>
      <c r="TT39" s="122"/>
      <c r="TU39" s="122"/>
      <c r="TV39" s="122"/>
      <c r="TW39" s="122"/>
      <c r="TX39" s="122"/>
      <c r="TY39" s="121">
        <f t="shared" si="113"/>
        <v>0</v>
      </c>
      <c r="TZ39" s="136"/>
      <c r="UA39" s="24"/>
      <c r="UB39" s="51"/>
      <c r="UC39" s="51"/>
      <c r="UD39" s="51"/>
      <c r="UE39" s="51"/>
      <c r="UF39" s="51"/>
      <c r="UG39" s="121">
        <f t="shared" si="114"/>
        <v>0</v>
      </c>
      <c r="UH39" s="51"/>
      <c r="UJ39" s="51"/>
      <c r="UK39" s="51"/>
      <c r="UL39" s="46"/>
      <c r="UM39" s="51"/>
      <c r="UN39" s="122"/>
      <c r="UO39" s="122"/>
      <c r="UP39" s="122"/>
      <c r="UQ39" s="122"/>
      <c r="UR39" s="122"/>
      <c r="US39" s="121">
        <f t="shared" si="115"/>
        <v>0</v>
      </c>
      <c r="UT39" s="136"/>
      <c r="UU39" s="24"/>
      <c r="UV39" s="51"/>
      <c r="UW39" s="51"/>
      <c r="UX39" s="51"/>
      <c r="UY39" s="51"/>
      <c r="UZ39" s="51"/>
      <c r="VA39" s="121">
        <f t="shared" si="116"/>
        <v>0</v>
      </c>
      <c r="VB39" s="51"/>
      <c r="VD39" s="51"/>
      <c r="VE39" s="51"/>
      <c r="VF39" s="46"/>
      <c r="VG39" s="51"/>
      <c r="VH39" s="122"/>
      <c r="VI39" s="122"/>
      <c r="VJ39" s="122"/>
      <c r="VK39" s="122"/>
      <c r="VL39" s="122"/>
      <c r="VM39" s="121">
        <f t="shared" si="117"/>
        <v>0</v>
      </c>
      <c r="VN39" s="136" t="s">
        <v>243</v>
      </c>
      <c r="VO39" s="24" t="s">
        <v>243</v>
      </c>
      <c r="VP39" s="51">
        <v>4</v>
      </c>
      <c r="VQ39" s="51">
        <v>5</v>
      </c>
      <c r="VR39" s="51" t="s">
        <v>244</v>
      </c>
      <c r="VS39" s="51">
        <v>0</v>
      </c>
      <c r="VT39" s="51">
        <v>0</v>
      </c>
      <c r="VU39" s="121">
        <f t="shared" si="118"/>
        <v>80</v>
      </c>
      <c r="VV39" s="51">
        <v>9</v>
      </c>
      <c r="VW39" t="s">
        <v>244</v>
      </c>
      <c r="VX39" s="51"/>
      <c r="VY39" s="51"/>
      <c r="VZ39" s="46"/>
      <c r="WA39" s="51"/>
      <c r="WB39" s="122"/>
      <c r="WC39" s="122"/>
      <c r="WD39" s="122"/>
      <c r="WE39" s="122"/>
      <c r="WF39" s="122"/>
      <c r="WG39" s="121">
        <f t="shared" si="119"/>
        <v>0</v>
      </c>
      <c r="WH39" s="136"/>
      <c r="WI39" s="24"/>
      <c r="WJ39" s="51"/>
      <c r="WK39" s="51"/>
      <c r="WL39" s="51"/>
      <c r="WM39" s="51"/>
      <c r="WN39" s="51"/>
      <c r="WO39" s="121">
        <f t="shared" si="120"/>
        <v>0</v>
      </c>
      <c r="WP39" s="51"/>
      <c r="WR39" s="51"/>
      <c r="WS39" s="51"/>
      <c r="WT39" s="46"/>
      <c r="WU39" s="51"/>
      <c r="WV39" s="122"/>
      <c r="WW39" s="122"/>
      <c r="WX39" s="122"/>
      <c r="WY39" s="122"/>
      <c r="WZ39" s="122"/>
      <c r="XA39" s="121">
        <f t="shared" si="121"/>
        <v>0</v>
      </c>
      <c r="XB39" s="136"/>
      <c r="XC39" s="24"/>
      <c r="XD39" s="51"/>
      <c r="XE39" s="51"/>
      <c r="XF39" s="51"/>
      <c r="XG39" s="51"/>
      <c r="XH39" s="51"/>
      <c r="XI39" s="121">
        <f t="shared" si="122"/>
        <v>0</v>
      </c>
      <c r="XJ39" s="51"/>
      <c r="XL39" s="51"/>
      <c r="XM39" s="51"/>
      <c r="XN39" s="46"/>
      <c r="XO39" s="51"/>
      <c r="XP39" s="122"/>
      <c r="XQ39" s="122"/>
      <c r="XR39" s="122"/>
      <c r="XS39" s="122"/>
      <c r="XT39" s="122"/>
      <c r="XU39" s="121">
        <f t="shared" si="83"/>
        <v>0</v>
      </c>
      <c r="XV39" s="136"/>
      <c r="XW39" s="24"/>
      <c r="XX39" s="51"/>
      <c r="XY39" s="51"/>
      <c r="XZ39" s="51"/>
      <c r="YA39" s="51"/>
      <c r="YB39" s="51"/>
      <c r="YC39" s="121">
        <f t="shared" si="123"/>
        <v>0</v>
      </c>
      <c r="YD39" s="51"/>
      <c r="YF39" s="51"/>
      <c r="YG39" s="51"/>
      <c r="YH39" s="46"/>
      <c r="YI39" s="51"/>
      <c r="YJ39" s="122"/>
      <c r="YK39" s="122"/>
      <c r="YL39" s="122"/>
      <c r="YM39" s="122"/>
      <c r="YN39" s="122"/>
      <c r="YO39" s="121">
        <f t="shared" si="124"/>
        <v>0</v>
      </c>
      <c r="YP39" s="136" t="s">
        <v>243</v>
      </c>
      <c r="YQ39" s="24" t="s">
        <v>244</v>
      </c>
      <c r="YR39" s="51"/>
      <c r="YS39" s="51"/>
      <c r="YT39" s="51"/>
      <c r="YU39" s="51"/>
      <c r="YV39" s="51"/>
      <c r="YW39" s="121">
        <f t="shared" si="125"/>
        <v>0</v>
      </c>
      <c r="YX39" s="51"/>
      <c r="YY39" t="s">
        <v>243</v>
      </c>
      <c r="YZ39" s="51">
        <v>4</v>
      </c>
      <c r="ZA39" s="51">
        <v>0</v>
      </c>
      <c r="ZB39" s="46">
        <v>23</v>
      </c>
      <c r="ZC39" s="51">
        <v>3</v>
      </c>
      <c r="ZD39" s="122">
        <v>16</v>
      </c>
      <c r="ZE39" s="122">
        <v>5</v>
      </c>
      <c r="ZF39" s="122">
        <v>0</v>
      </c>
      <c r="ZG39" s="122">
        <v>0</v>
      </c>
      <c r="ZH39" s="122">
        <v>0</v>
      </c>
      <c r="ZI39" s="121">
        <f t="shared" si="126"/>
        <v>5.75</v>
      </c>
      <c r="ZJ39" s="136"/>
      <c r="ZK39" s="24"/>
      <c r="ZL39" s="51"/>
      <c r="ZM39" s="51"/>
      <c r="ZN39" s="51"/>
      <c r="ZO39" s="51"/>
      <c r="ZP39" s="51"/>
      <c r="ZQ39" s="121">
        <f t="shared" si="127"/>
        <v>0</v>
      </c>
      <c r="ZR39" s="51"/>
      <c r="ZT39" s="51"/>
      <c r="ZU39" s="51"/>
      <c r="ZV39" s="46"/>
      <c r="ZW39" s="51"/>
      <c r="ZX39" s="122"/>
      <c r="ZY39" s="122"/>
      <c r="ZZ39" s="122"/>
      <c r="AAA39" s="122"/>
      <c r="AAB39" s="122"/>
      <c r="AAC39" s="121">
        <f t="shared" si="128"/>
        <v>0</v>
      </c>
      <c r="AAD39" s="136"/>
      <c r="AAE39" s="24"/>
      <c r="AAF39" s="51"/>
      <c r="AAG39" s="51"/>
      <c r="AAH39" s="51"/>
      <c r="AAI39" s="51"/>
      <c r="AAJ39" s="51"/>
      <c r="AAK39" s="121">
        <f t="shared" si="129"/>
        <v>0</v>
      </c>
      <c r="AAL39" s="51"/>
      <c r="AAN39" s="51"/>
      <c r="AAO39" s="51"/>
      <c r="AAP39" s="46"/>
      <c r="AAQ39" s="51"/>
      <c r="AAR39" s="122"/>
      <c r="AAS39" s="122"/>
      <c r="AAT39" s="122"/>
      <c r="AAU39" s="122"/>
      <c r="AAV39" s="122"/>
      <c r="AAW39" s="121">
        <f t="shared" si="130"/>
        <v>0</v>
      </c>
      <c r="AAX39" s="136"/>
      <c r="AAY39" s="24"/>
      <c r="AAZ39" s="51"/>
      <c r="ABA39" s="51"/>
      <c r="ABB39" s="51"/>
      <c r="ABC39" s="51"/>
      <c r="ABD39" s="51"/>
      <c r="ABE39" s="121">
        <f t="shared" si="131"/>
        <v>0</v>
      </c>
      <c r="ABF39" s="51"/>
      <c r="ABH39" s="51"/>
      <c r="ABI39" s="51"/>
      <c r="ABJ39" s="46"/>
      <c r="ABK39" s="51"/>
      <c r="ABL39" s="122"/>
      <c r="ABM39" s="122"/>
      <c r="ABN39" s="122"/>
      <c r="ABO39" s="122"/>
      <c r="ABP39" s="122"/>
      <c r="ABQ39" s="121">
        <f t="shared" si="132"/>
        <v>0</v>
      </c>
      <c r="ABS39">
        <f t="shared" si="133"/>
        <v>123</v>
      </c>
      <c r="ABT39">
        <f t="shared" si="134"/>
        <v>20</v>
      </c>
      <c r="ABU39">
        <f t="shared" si="135"/>
        <v>143</v>
      </c>
      <c r="ABV39">
        <f t="shared" si="136"/>
        <v>0</v>
      </c>
      <c r="ABW39">
        <v>143</v>
      </c>
      <c r="ABX39">
        <v>10</v>
      </c>
      <c r="ABY39">
        <v>16</v>
      </c>
      <c r="ABZ39" s="119">
        <f t="shared" si="137"/>
        <v>8.9375</v>
      </c>
      <c r="ACA39">
        <v>15</v>
      </c>
      <c r="ACC39">
        <v>4</v>
      </c>
      <c r="ACD39">
        <v>1</v>
      </c>
      <c r="ACE39">
        <f t="shared" si="138"/>
        <v>20</v>
      </c>
      <c r="ACG39">
        <v>171</v>
      </c>
      <c r="ACH39">
        <v>8</v>
      </c>
      <c r="ACI39">
        <v>18</v>
      </c>
      <c r="ACJ39" s="119">
        <f t="shared" si="139"/>
        <v>9.5</v>
      </c>
      <c r="ACK39">
        <v>10</v>
      </c>
      <c r="ACM39">
        <v>6</v>
      </c>
      <c r="ACN39">
        <v>3</v>
      </c>
      <c r="ACO39">
        <f t="shared" si="140"/>
        <v>19</v>
      </c>
      <c r="ACQ39" s="51" t="s">
        <v>279</v>
      </c>
      <c r="ACR39">
        <v>28</v>
      </c>
      <c r="ACS39">
        <v>0</v>
      </c>
    </row>
    <row r="40" spans="1:773" ht="12.75" x14ac:dyDescent="0.2">
      <c r="A40" s="49">
        <v>23</v>
      </c>
      <c r="B40" s="116">
        <v>44605</v>
      </c>
      <c r="C40" s="116" t="str">
        <f t="shared" si="84"/>
        <v>Sunday</v>
      </c>
      <c r="D40" s="49" t="s">
        <v>240</v>
      </c>
      <c r="E40" s="11" t="s">
        <v>282</v>
      </c>
      <c r="F40" s="24" t="s">
        <v>122</v>
      </c>
      <c r="G40" s="24" t="s">
        <v>261</v>
      </c>
      <c r="H40" s="136" t="s">
        <v>243</v>
      </c>
      <c r="I40" s="24" t="s">
        <v>280</v>
      </c>
      <c r="J40" s="51">
        <v>15</v>
      </c>
      <c r="K40" s="51">
        <v>10</v>
      </c>
      <c r="L40" s="51" t="s">
        <v>244</v>
      </c>
      <c r="M40" s="51">
        <v>2</v>
      </c>
      <c r="N40" s="51">
        <v>0</v>
      </c>
      <c r="O40" s="121">
        <f t="shared" si="86"/>
        <v>150</v>
      </c>
      <c r="P40" s="51">
        <v>15</v>
      </c>
      <c r="Q40" s="51" t="s">
        <v>244</v>
      </c>
      <c r="R40" s="51"/>
      <c r="S40" s="123"/>
      <c r="T40" s="124"/>
      <c r="U40" s="51"/>
      <c r="V40" s="122"/>
      <c r="W40" s="122"/>
      <c r="X40" s="122"/>
      <c r="Y40" s="122"/>
      <c r="Z40" s="122"/>
      <c r="AA40" s="122">
        <f t="shared" si="87"/>
        <v>0</v>
      </c>
      <c r="AB40" s="136" t="s">
        <v>243</v>
      </c>
      <c r="AC40" s="51" t="s">
        <v>243</v>
      </c>
      <c r="AD40" s="51">
        <v>3</v>
      </c>
      <c r="AE40" s="51">
        <v>6</v>
      </c>
      <c r="AF40" s="51" t="s">
        <v>244</v>
      </c>
      <c r="AG40" s="51">
        <v>0</v>
      </c>
      <c r="AH40" s="51">
        <v>0</v>
      </c>
      <c r="AI40" s="121">
        <f t="shared" si="76"/>
        <v>50</v>
      </c>
      <c r="AJ40" s="51">
        <v>7</v>
      </c>
      <c r="AK40" s="51" t="s">
        <v>243</v>
      </c>
      <c r="AL40" s="51">
        <v>2</v>
      </c>
      <c r="AM40" s="123">
        <v>0</v>
      </c>
      <c r="AN40" s="51">
        <v>22</v>
      </c>
      <c r="AO40" s="51">
        <v>0</v>
      </c>
      <c r="AP40" s="122">
        <v>2</v>
      </c>
      <c r="AQ40" s="122">
        <v>2</v>
      </c>
      <c r="AR40" s="122">
        <v>1</v>
      </c>
      <c r="AS40" s="122">
        <v>1</v>
      </c>
      <c r="AT40" s="122">
        <v>0</v>
      </c>
      <c r="AU40" s="121">
        <f t="shared" si="88"/>
        <v>11</v>
      </c>
      <c r="AV40" s="136" t="s">
        <v>244</v>
      </c>
      <c r="AW40" s="51"/>
      <c r="AX40" s="51"/>
      <c r="AY40" s="51"/>
      <c r="AZ40" s="51"/>
      <c r="BA40" s="51"/>
      <c r="BB40" s="51"/>
      <c r="BC40" s="121">
        <f t="shared" si="77"/>
        <v>0</v>
      </c>
      <c r="BD40" s="51"/>
      <c r="BE40" s="51"/>
      <c r="BF40" s="51"/>
      <c r="BG40" s="123"/>
      <c r="BH40" s="51"/>
      <c r="BI40" s="51"/>
      <c r="BJ40" s="122"/>
      <c r="BK40" s="122"/>
      <c r="BL40" s="122"/>
      <c r="BM40" s="122"/>
      <c r="BN40" s="122"/>
      <c r="BO40" s="122"/>
      <c r="BP40" s="136" t="s">
        <v>244</v>
      </c>
      <c r="BQ40" s="51"/>
      <c r="BR40" s="51"/>
      <c r="BS40" s="51"/>
      <c r="BT40" s="51"/>
      <c r="BU40" s="51"/>
      <c r="BV40" s="51"/>
      <c r="BW40" s="121"/>
      <c r="BX40" s="51"/>
      <c r="BY40" s="51"/>
      <c r="BZ40" s="51"/>
      <c r="CA40" s="123"/>
      <c r="CB40" s="51"/>
      <c r="CC40" s="51"/>
      <c r="CD40" s="122"/>
      <c r="CE40" s="122"/>
      <c r="CF40" s="122"/>
      <c r="CG40" s="122"/>
      <c r="CH40" s="122"/>
      <c r="CI40" s="122"/>
      <c r="CJ40" s="136" t="s">
        <v>244</v>
      </c>
      <c r="CK40" s="51"/>
      <c r="CL40" s="51"/>
      <c r="CM40" s="51"/>
      <c r="CN40" s="51"/>
      <c r="CO40" s="51"/>
      <c r="CP40" s="51"/>
      <c r="CQ40" s="121">
        <f t="shared" si="89"/>
        <v>0</v>
      </c>
      <c r="CR40" s="51"/>
      <c r="CS40" s="51"/>
      <c r="CT40" s="51"/>
      <c r="CU40" s="123"/>
      <c r="CV40" s="51"/>
      <c r="CW40" s="51"/>
      <c r="CX40" s="122"/>
      <c r="CY40" s="122"/>
      <c r="CZ40" s="122"/>
      <c r="DA40" s="122"/>
      <c r="DB40" s="122"/>
      <c r="DC40" s="122"/>
      <c r="DD40" s="136" t="s">
        <v>243</v>
      </c>
      <c r="DE40" s="51" t="s">
        <v>243</v>
      </c>
      <c r="DF40" s="51">
        <v>13</v>
      </c>
      <c r="DG40" s="51">
        <v>15</v>
      </c>
      <c r="DH40" s="51" t="s">
        <v>244</v>
      </c>
      <c r="DI40" s="51">
        <v>1</v>
      </c>
      <c r="DJ40" s="51">
        <v>0</v>
      </c>
      <c r="DK40" s="121">
        <f t="shared" si="90"/>
        <v>86.666666666666671</v>
      </c>
      <c r="DL40" s="51">
        <v>12</v>
      </c>
      <c r="DM40" s="51" t="s">
        <v>244</v>
      </c>
      <c r="DN40" s="51"/>
      <c r="DO40" s="123"/>
      <c r="DP40" s="51"/>
      <c r="DQ40" s="51"/>
      <c r="DR40" s="122"/>
      <c r="DS40" s="122"/>
      <c r="DT40" s="122"/>
      <c r="DU40" s="122"/>
      <c r="DV40" s="122"/>
      <c r="DW40" s="122"/>
      <c r="DX40" s="136" t="s">
        <v>244</v>
      </c>
      <c r="DY40" s="51"/>
      <c r="DZ40" s="51"/>
      <c r="EA40" s="51"/>
      <c r="EB40" s="51"/>
      <c r="EC40" s="51"/>
      <c r="ED40" s="51"/>
      <c r="EE40" s="121">
        <f t="shared" si="91"/>
        <v>0</v>
      </c>
      <c r="EF40" s="51"/>
      <c r="EG40" s="51"/>
      <c r="EH40" s="51"/>
      <c r="EI40" s="123"/>
      <c r="EJ40" s="51"/>
      <c r="EK40" s="51"/>
      <c r="EL40" s="122"/>
      <c r="EM40" s="122"/>
      <c r="EN40" s="122"/>
      <c r="EO40" s="122"/>
      <c r="EP40" s="122"/>
      <c r="EQ40" s="122">
        <f t="shared" si="92"/>
        <v>0</v>
      </c>
      <c r="ER40" s="136" t="s">
        <v>244</v>
      </c>
      <c r="ES40" s="51"/>
      <c r="ET40" s="51"/>
      <c r="EU40" s="51"/>
      <c r="EV40" s="51"/>
      <c r="EW40" s="51"/>
      <c r="EX40" s="51"/>
      <c r="EY40" s="121">
        <f t="shared" si="93"/>
        <v>0</v>
      </c>
      <c r="EZ40" s="51"/>
      <c r="FA40" s="51"/>
      <c r="FB40" s="51"/>
      <c r="FC40" s="123"/>
      <c r="FD40" s="51"/>
      <c r="FE40" s="51"/>
      <c r="FF40" s="122"/>
      <c r="FG40" s="122"/>
      <c r="FH40" s="122"/>
      <c r="FI40" s="122"/>
      <c r="FJ40" s="122"/>
      <c r="FK40" s="122">
        <f t="shared" si="94"/>
        <v>0</v>
      </c>
      <c r="FL40" s="136" t="s">
        <v>244</v>
      </c>
      <c r="FM40" s="51"/>
      <c r="FN40" s="51"/>
      <c r="FO40" s="51"/>
      <c r="FP40" s="51"/>
      <c r="FQ40" s="51"/>
      <c r="FR40" s="51"/>
      <c r="FS40" s="121" t="e">
        <f t="shared" si="95"/>
        <v>#DIV/0!</v>
      </c>
      <c r="FT40" s="51"/>
      <c r="FU40" s="51"/>
      <c r="FV40" s="51"/>
      <c r="FW40" s="123"/>
      <c r="FX40" s="51"/>
      <c r="FY40" s="51"/>
      <c r="FZ40" s="122"/>
      <c r="GA40" s="122"/>
      <c r="GB40" s="122"/>
      <c r="GC40" s="122"/>
      <c r="GD40" s="122"/>
      <c r="GE40" s="122"/>
      <c r="GF40" s="136" t="s">
        <v>244</v>
      </c>
      <c r="GG40" s="51"/>
      <c r="GH40" s="51"/>
      <c r="GI40" s="51"/>
      <c r="GJ40" s="51"/>
      <c r="GK40" s="51"/>
      <c r="GL40" s="51"/>
      <c r="GM40" s="121">
        <f t="shared" si="78"/>
        <v>0</v>
      </c>
      <c r="GN40" s="51"/>
      <c r="GO40" s="51"/>
      <c r="GP40" s="51"/>
      <c r="GQ40" s="123"/>
      <c r="GR40" s="51"/>
      <c r="GS40" s="51"/>
      <c r="GT40" s="122"/>
      <c r="GU40" s="122"/>
      <c r="GV40" s="122"/>
      <c r="GW40" s="122"/>
      <c r="GX40" s="122"/>
      <c r="GY40" s="122">
        <f t="shared" si="79"/>
        <v>0</v>
      </c>
      <c r="GZ40" s="136" t="s">
        <v>244</v>
      </c>
      <c r="HA40" s="24"/>
      <c r="HB40" s="51"/>
      <c r="HC40" s="51"/>
      <c r="HD40" s="51"/>
      <c r="HE40" s="51"/>
      <c r="HF40" s="51"/>
      <c r="HG40" s="121">
        <f t="shared" si="80"/>
        <v>0</v>
      </c>
      <c r="HH40" s="51"/>
      <c r="HI40" s="51"/>
      <c r="HJ40" s="51"/>
      <c r="HK40" s="123"/>
      <c r="HL40" s="51"/>
      <c r="HM40" s="51"/>
      <c r="HN40" s="122"/>
      <c r="HO40" s="122"/>
      <c r="HP40" s="122"/>
      <c r="HQ40" s="122"/>
      <c r="HR40" s="122"/>
      <c r="HS40" s="121">
        <f t="shared" si="96"/>
        <v>0</v>
      </c>
      <c r="HT40" s="136" t="s">
        <v>243</v>
      </c>
      <c r="HU40" s="51" t="s">
        <v>243</v>
      </c>
      <c r="HV40" s="51">
        <v>20</v>
      </c>
      <c r="HW40" s="51">
        <v>26</v>
      </c>
      <c r="HX40" s="51" t="s">
        <v>244</v>
      </c>
      <c r="HY40" s="51">
        <v>1</v>
      </c>
      <c r="HZ40" s="51">
        <v>0</v>
      </c>
      <c r="IA40" s="121">
        <f>(HV40/HW40)*100</f>
        <v>76.923076923076934</v>
      </c>
      <c r="IB40" s="51">
        <v>29</v>
      </c>
      <c r="IC40" s="51" t="s">
        <v>244</v>
      </c>
      <c r="ID40" s="51"/>
      <c r="IE40" s="123"/>
      <c r="IF40" s="51"/>
      <c r="IG40" s="51"/>
      <c r="IH40" s="122"/>
      <c r="II40" s="122"/>
      <c r="IJ40" s="122"/>
      <c r="IK40" s="122"/>
      <c r="IL40" s="122"/>
      <c r="IM40" s="122"/>
      <c r="IN40" s="136" t="s">
        <v>243</v>
      </c>
      <c r="IO40" s="51" t="s">
        <v>243</v>
      </c>
      <c r="IP40" s="51">
        <v>6</v>
      </c>
      <c r="IQ40" s="51">
        <v>6</v>
      </c>
      <c r="IR40" s="51" t="s">
        <v>244</v>
      </c>
      <c r="IS40" s="51">
        <v>1</v>
      </c>
      <c r="IT40" s="51">
        <v>0</v>
      </c>
      <c r="IU40" s="121">
        <f t="shared" si="97"/>
        <v>100</v>
      </c>
      <c r="IV40" s="51">
        <v>10</v>
      </c>
      <c r="IW40" s="51" t="s">
        <v>243</v>
      </c>
      <c r="IX40" s="122">
        <v>1</v>
      </c>
      <c r="IY40" s="123">
        <v>0</v>
      </c>
      <c r="IZ40" s="122">
        <v>25</v>
      </c>
      <c r="JA40" s="122">
        <v>0</v>
      </c>
      <c r="JB40" s="122">
        <v>0</v>
      </c>
      <c r="JC40" s="122">
        <v>6</v>
      </c>
      <c r="JD40" s="122">
        <v>0</v>
      </c>
      <c r="JE40" s="122">
        <v>1</v>
      </c>
      <c r="JF40" s="122">
        <v>0</v>
      </c>
      <c r="JG40" s="121">
        <f t="shared" si="98"/>
        <v>25</v>
      </c>
      <c r="JH40" s="136" t="s">
        <v>243</v>
      </c>
      <c r="JI40" s="24" t="s">
        <v>244</v>
      </c>
      <c r="JJ40" s="51"/>
      <c r="JK40" s="51"/>
      <c r="JL40" s="51"/>
      <c r="JM40" s="51"/>
      <c r="JN40" s="51"/>
      <c r="JO40" s="121"/>
      <c r="JP40" s="51"/>
      <c r="JQ40" s="51" t="s">
        <v>244</v>
      </c>
      <c r="JR40" s="51"/>
      <c r="JS40" s="123"/>
      <c r="JT40" s="122"/>
      <c r="JU40" s="122"/>
      <c r="JV40" s="122"/>
      <c r="JW40" s="122"/>
      <c r="JX40" s="122"/>
      <c r="JY40" s="122"/>
      <c r="JZ40" s="122"/>
      <c r="KA40" s="121">
        <f t="shared" si="81"/>
        <v>0</v>
      </c>
      <c r="KB40" s="136" t="s">
        <v>244</v>
      </c>
      <c r="KC40" s="51"/>
      <c r="KD40" s="51"/>
      <c r="KE40" s="51"/>
      <c r="KF40" s="51"/>
      <c r="KG40" s="51"/>
      <c r="KH40" s="51"/>
      <c r="KI40" s="51"/>
      <c r="KJ40" s="51"/>
      <c r="KK40" s="123"/>
      <c r="KL40" s="51"/>
      <c r="KM40" s="51"/>
      <c r="KN40" s="122"/>
      <c r="KO40" s="122"/>
      <c r="KP40" s="122"/>
      <c r="KQ40" s="122"/>
      <c r="KR40" s="122"/>
      <c r="KS40" s="122">
        <f t="shared" si="99"/>
        <v>0</v>
      </c>
      <c r="KT40" s="136" t="s">
        <v>243</v>
      </c>
      <c r="KU40" s="51" t="s">
        <v>243</v>
      </c>
      <c r="KV40" s="51">
        <v>7</v>
      </c>
      <c r="KW40" s="51">
        <v>5</v>
      </c>
      <c r="KX40" s="51" t="s">
        <v>244</v>
      </c>
      <c r="KY40" s="51">
        <v>0</v>
      </c>
      <c r="KZ40" s="51">
        <v>0</v>
      </c>
      <c r="LA40" s="121">
        <f t="shared" si="100"/>
        <v>140</v>
      </c>
      <c r="LB40" s="51">
        <v>10</v>
      </c>
      <c r="LC40" s="51" t="s">
        <v>244</v>
      </c>
      <c r="LD40" s="51"/>
      <c r="LE40" s="51"/>
      <c r="LF40" s="51"/>
      <c r="LG40" s="51"/>
      <c r="LH40" s="122"/>
      <c r="LI40" s="122"/>
      <c r="LJ40" s="122"/>
      <c r="LK40" s="122"/>
      <c r="LL40" s="122"/>
      <c r="LM40" s="121">
        <f t="shared" si="82"/>
        <v>0</v>
      </c>
      <c r="LN40" s="136" t="s">
        <v>243</v>
      </c>
      <c r="LO40" s="51" t="s">
        <v>243</v>
      </c>
      <c r="LP40">
        <v>1</v>
      </c>
      <c r="LQ40">
        <v>2</v>
      </c>
      <c r="LR40" t="s">
        <v>266</v>
      </c>
      <c r="LS40">
        <v>0</v>
      </c>
      <c r="LT40">
        <v>0</v>
      </c>
      <c r="LU40" s="121">
        <f t="shared" ref="LU40:LU56" si="141">IFERROR((LP40/LQ40)*100,0)</f>
        <v>50</v>
      </c>
      <c r="LV40" s="51">
        <v>5</v>
      </c>
      <c r="LW40" s="51" t="s">
        <v>243</v>
      </c>
      <c r="LX40" s="51">
        <v>1</v>
      </c>
      <c r="LY40" s="51">
        <v>0</v>
      </c>
      <c r="LZ40" s="46">
        <v>17</v>
      </c>
      <c r="MA40" s="51">
        <v>0</v>
      </c>
      <c r="MB40" s="122">
        <v>1</v>
      </c>
      <c r="MC40" s="122">
        <v>2</v>
      </c>
      <c r="MD40" s="122">
        <v>1</v>
      </c>
      <c r="ME40" s="122">
        <v>1</v>
      </c>
      <c r="MF40" s="122">
        <v>0</v>
      </c>
      <c r="MG40" s="121">
        <f>IFERROR(LZ40/LX40,0)</f>
        <v>17</v>
      </c>
      <c r="MH40" s="136" t="s">
        <v>243</v>
      </c>
      <c r="MI40" s="24" t="s">
        <v>244</v>
      </c>
      <c r="MJ40" s="51"/>
      <c r="MK40" s="51"/>
      <c r="ML40" s="51"/>
      <c r="MM40" s="51"/>
      <c r="MN40" s="51"/>
      <c r="MO40" s="121">
        <f t="shared" si="101"/>
        <v>0</v>
      </c>
      <c r="MP40" s="51"/>
      <c r="MQ40" t="s">
        <v>244</v>
      </c>
      <c r="MR40" s="51"/>
      <c r="MS40" s="51"/>
      <c r="MT40" s="46"/>
      <c r="MV40" s="122"/>
      <c r="MW40" s="122"/>
      <c r="MX40" s="122"/>
      <c r="MY40" s="122"/>
      <c r="MZ40" s="122"/>
      <c r="NA40" s="122">
        <f t="shared" si="102"/>
        <v>0</v>
      </c>
      <c r="NB40" s="136" t="s">
        <v>244</v>
      </c>
      <c r="NC40" s="24"/>
      <c r="ND40" s="51"/>
      <c r="NE40" s="51"/>
      <c r="NF40" s="51"/>
      <c r="NG40" s="51"/>
      <c r="NH40" s="51"/>
      <c r="NI40" s="121"/>
      <c r="NJ40" s="51"/>
      <c r="NL40" s="51"/>
      <c r="NM40" s="51"/>
      <c r="NN40" s="46"/>
      <c r="NP40" s="122"/>
      <c r="NQ40" s="122"/>
      <c r="NR40" s="122"/>
      <c r="NS40" s="122"/>
      <c r="NT40" s="122"/>
      <c r="NU40" s="122"/>
      <c r="NV40" s="136" t="s">
        <v>243</v>
      </c>
      <c r="NW40" s="24" t="s">
        <v>243</v>
      </c>
      <c r="NX40" s="51">
        <v>1</v>
      </c>
      <c r="NY40" s="51">
        <v>3</v>
      </c>
      <c r="NZ40" s="51" t="s">
        <v>266</v>
      </c>
      <c r="OA40" s="51">
        <v>0</v>
      </c>
      <c r="OB40" s="51">
        <v>0</v>
      </c>
      <c r="OC40" s="121">
        <f>IFERROR((NX40/NY40)*100,0)</f>
        <v>33.333333333333329</v>
      </c>
      <c r="OD40" s="51">
        <v>4</v>
      </c>
      <c r="OE40" t="s">
        <v>244</v>
      </c>
      <c r="OF40" s="51"/>
      <c r="OG40" s="51"/>
      <c r="OH40" s="46"/>
      <c r="OI40" s="51"/>
      <c r="OJ40" s="122"/>
      <c r="OK40" s="122"/>
      <c r="OL40" s="122"/>
      <c r="OM40" s="122"/>
      <c r="ON40" s="122"/>
      <c r="OO40" s="122"/>
      <c r="OP40" s="136" t="s">
        <v>243</v>
      </c>
      <c r="OQ40" s="24" t="s">
        <v>243</v>
      </c>
      <c r="OR40" s="51">
        <v>12</v>
      </c>
      <c r="OS40" s="51">
        <v>15</v>
      </c>
      <c r="OT40" s="51" t="s">
        <v>244</v>
      </c>
      <c r="OU40" s="51">
        <v>2</v>
      </c>
      <c r="OV40" s="51">
        <v>0</v>
      </c>
      <c r="OW40" s="121">
        <f t="shared" si="103"/>
        <v>80</v>
      </c>
      <c r="OX40" s="51">
        <v>12</v>
      </c>
      <c r="OY40" t="s">
        <v>281</v>
      </c>
      <c r="OZ40" s="51">
        <v>2</v>
      </c>
      <c r="PA40" s="51">
        <v>0</v>
      </c>
      <c r="PB40" s="46">
        <v>21</v>
      </c>
      <c r="PC40" s="51">
        <v>0</v>
      </c>
      <c r="PD40" s="122">
        <v>5</v>
      </c>
      <c r="PE40" s="122">
        <v>1</v>
      </c>
      <c r="PF40" s="122">
        <v>2</v>
      </c>
      <c r="PG40" s="122">
        <v>0</v>
      </c>
      <c r="PH40" s="122">
        <v>0</v>
      </c>
      <c r="PI40" s="121">
        <f t="shared" si="104"/>
        <v>10.5</v>
      </c>
      <c r="PJ40" s="136" t="s">
        <v>244</v>
      </c>
      <c r="PK40" s="24"/>
      <c r="PL40" s="51"/>
      <c r="PM40" s="51"/>
      <c r="PN40" s="51"/>
      <c r="PO40" s="51"/>
      <c r="PP40" s="51"/>
      <c r="PQ40" s="121"/>
      <c r="PR40" s="51"/>
      <c r="PT40" s="51"/>
      <c r="PU40" s="51"/>
      <c r="PV40" s="46"/>
      <c r="PW40" s="51"/>
      <c r="PX40" s="122"/>
      <c r="PY40" s="122"/>
      <c r="PZ40" s="122"/>
      <c r="QA40" s="122"/>
      <c r="QB40" s="122"/>
      <c r="QC40" s="121"/>
      <c r="QD40" s="136" t="s">
        <v>243</v>
      </c>
      <c r="QE40" s="24" t="s">
        <v>243</v>
      </c>
      <c r="QF40" s="51">
        <v>1</v>
      </c>
      <c r="QG40" s="51">
        <v>1</v>
      </c>
      <c r="QH40" s="51" t="s">
        <v>243</v>
      </c>
      <c r="QI40" s="51">
        <v>0</v>
      </c>
      <c r="QJ40" s="51">
        <v>0</v>
      </c>
      <c r="QK40" s="121">
        <f t="shared" si="85"/>
        <v>100</v>
      </c>
      <c r="QL40" s="51">
        <v>9</v>
      </c>
      <c r="QM40" t="s">
        <v>244</v>
      </c>
      <c r="QN40" s="51"/>
      <c r="QO40" s="51"/>
      <c r="QP40" s="46"/>
      <c r="QQ40" s="51"/>
      <c r="QR40" s="122"/>
      <c r="QS40" s="122"/>
      <c r="QT40" s="122"/>
      <c r="QU40" s="122"/>
      <c r="QV40" s="122"/>
      <c r="QW40" s="121">
        <f t="shared" si="105"/>
        <v>0</v>
      </c>
      <c r="QX40" s="136" t="s">
        <v>244</v>
      </c>
      <c r="QY40" s="24"/>
      <c r="QZ40" s="51"/>
      <c r="RA40" s="51"/>
      <c r="RB40" s="51"/>
      <c r="RC40" s="51"/>
      <c r="RD40" s="51"/>
      <c r="RE40" s="121">
        <f t="shared" si="106"/>
        <v>0</v>
      </c>
      <c r="RF40" s="51"/>
      <c r="RH40" s="51"/>
      <c r="RI40" s="51"/>
      <c r="RJ40" s="46"/>
      <c r="RK40" s="51"/>
      <c r="RL40" s="122"/>
      <c r="RM40" s="122"/>
      <c r="RN40" s="122"/>
      <c r="RO40" s="122"/>
      <c r="RP40" s="122"/>
      <c r="RQ40" s="121">
        <f t="shared" si="107"/>
        <v>0</v>
      </c>
      <c r="RR40" s="136"/>
      <c r="RS40" s="24"/>
      <c r="RT40" s="51"/>
      <c r="RU40" s="51"/>
      <c r="RV40" s="51"/>
      <c r="RW40" s="51"/>
      <c r="RX40" s="51"/>
      <c r="RY40" s="121">
        <f t="shared" si="108"/>
        <v>0</v>
      </c>
      <c r="RZ40" s="51"/>
      <c r="SB40" s="51"/>
      <c r="SC40" s="51"/>
      <c r="SD40" s="46"/>
      <c r="SE40" s="51"/>
      <c r="SF40" s="122"/>
      <c r="SG40" s="122"/>
      <c r="SH40" s="122"/>
      <c r="SI40" s="122"/>
      <c r="SJ40" s="122"/>
      <c r="SK40" s="121">
        <f t="shared" si="109"/>
        <v>0</v>
      </c>
      <c r="SL40" s="136"/>
      <c r="SM40" s="24"/>
      <c r="SN40" s="51"/>
      <c r="SO40" s="51"/>
      <c r="SP40" s="51"/>
      <c r="SQ40" s="51"/>
      <c r="SR40" s="51"/>
      <c r="SS40" s="121">
        <f t="shared" si="110"/>
        <v>0</v>
      </c>
      <c r="ST40" s="51"/>
      <c r="SV40" s="51"/>
      <c r="SW40" s="51"/>
      <c r="SX40" s="46"/>
      <c r="SY40" s="51"/>
      <c r="SZ40" s="122"/>
      <c r="TA40" s="122"/>
      <c r="TB40" s="122"/>
      <c r="TC40" s="122"/>
      <c r="TD40" s="122"/>
      <c r="TE40" s="121">
        <f t="shared" si="111"/>
        <v>0</v>
      </c>
      <c r="TF40" s="136"/>
      <c r="TG40" s="24"/>
      <c r="TH40" s="51"/>
      <c r="TI40" s="51"/>
      <c r="TJ40" s="51"/>
      <c r="TK40" s="51"/>
      <c r="TL40" s="51"/>
      <c r="TM40" s="121">
        <f t="shared" si="112"/>
        <v>0</v>
      </c>
      <c r="TN40" s="51"/>
      <c r="TP40" s="51"/>
      <c r="TQ40" s="51"/>
      <c r="TR40" s="46"/>
      <c r="TS40" s="51"/>
      <c r="TT40" s="122"/>
      <c r="TU40" s="122"/>
      <c r="TV40" s="122"/>
      <c r="TW40" s="122"/>
      <c r="TX40" s="122"/>
      <c r="TY40" s="121">
        <f t="shared" si="113"/>
        <v>0</v>
      </c>
      <c r="TZ40" s="136"/>
      <c r="UA40" s="24"/>
      <c r="UB40" s="51"/>
      <c r="UC40" s="51"/>
      <c r="UD40" s="51"/>
      <c r="UE40" s="51"/>
      <c r="UF40" s="51"/>
      <c r="UG40" s="121">
        <f t="shared" si="114"/>
        <v>0</v>
      </c>
      <c r="UH40" s="51"/>
      <c r="UJ40" s="51"/>
      <c r="UK40" s="51"/>
      <c r="UL40" s="46"/>
      <c r="UM40" s="51"/>
      <c r="UN40" s="122"/>
      <c r="UO40" s="122"/>
      <c r="UP40" s="122"/>
      <c r="UQ40" s="122"/>
      <c r="UR40" s="122"/>
      <c r="US40" s="121">
        <f t="shared" si="115"/>
        <v>0</v>
      </c>
      <c r="UT40" s="136"/>
      <c r="UU40" s="24"/>
      <c r="UV40" s="51"/>
      <c r="UW40" s="51"/>
      <c r="UX40" s="51"/>
      <c r="UY40" s="51"/>
      <c r="UZ40" s="51"/>
      <c r="VA40" s="121">
        <f t="shared" si="116"/>
        <v>0</v>
      </c>
      <c r="VB40" s="51"/>
      <c r="VD40" s="51"/>
      <c r="VE40" s="51"/>
      <c r="VF40" s="46"/>
      <c r="VG40" s="51"/>
      <c r="VH40" s="122"/>
      <c r="VI40" s="122"/>
      <c r="VJ40" s="122"/>
      <c r="VK40" s="122"/>
      <c r="VL40" s="122"/>
      <c r="VM40" s="121">
        <f t="shared" si="117"/>
        <v>0</v>
      </c>
      <c r="VN40" s="136" t="s">
        <v>243</v>
      </c>
      <c r="VO40" s="24" t="s">
        <v>243</v>
      </c>
      <c r="VP40" s="51">
        <v>1</v>
      </c>
      <c r="VQ40" s="51">
        <v>2</v>
      </c>
      <c r="VR40" s="51" t="s">
        <v>266</v>
      </c>
      <c r="VS40" s="51">
        <v>0</v>
      </c>
      <c r="VT40" s="51">
        <v>0</v>
      </c>
      <c r="VU40" s="121">
        <f t="shared" si="118"/>
        <v>50</v>
      </c>
      <c r="VV40" s="51">
        <v>2</v>
      </c>
      <c r="VW40" t="s">
        <v>244</v>
      </c>
      <c r="VX40" s="51"/>
      <c r="VY40" s="51"/>
      <c r="VZ40" s="46"/>
      <c r="WA40" s="51"/>
      <c r="WB40" s="122"/>
      <c r="WC40" s="122"/>
      <c r="WD40" s="122"/>
      <c r="WE40" s="122"/>
      <c r="WF40" s="122"/>
      <c r="WG40" s="121">
        <f t="shared" si="119"/>
        <v>0</v>
      </c>
      <c r="WH40" s="136"/>
      <c r="WI40" s="24"/>
      <c r="WJ40" s="51"/>
      <c r="WK40" s="51"/>
      <c r="WL40" s="51"/>
      <c r="WM40" s="51"/>
      <c r="WN40" s="51"/>
      <c r="WO40" s="121">
        <f t="shared" si="120"/>
        <v>0</v>
      </c>
      <c r="WP40" s="51"/>
      <c r="WR40" s="51"/>
      <c r="WS40" s="51"/>
      <c r="WT40" s="46"/>
      <c r="WU40" s="51"/>
      <c r="WV40" s="122"/>
      <c r="WW40" s="122"/>
      <c r="WX40" s="122"/>
      <c r="WY40" s="122"/>
      <c r="WZ40" s="122"/>
      <c r="XA40" s="121">
        <f t="shared" si="121"/>
        <v>0</v>
      </c>
      <c r="XB40" s="136"/>
      <c r="XC40" s="24"/>
      <c r="XD40" s="51"/>
      <c r="XE40" s="51"/>
      <c r="XF40" s="51"/>
      <c r="XG40" s="51"/>
      <c r="XH40" s="51"/>
      <c r="XI40" s="121">
        <f t="shared" si="122"/>
        <v>0</v>
      </c>
      <c r="XJ40" s="51"/>
      <c r="XL40" s="51"/>
      <c r="XM40" s="51"/>
      <c r="XN40" s="46"/>
      <c r="XO40" s="51"/>
      <c r="XP40" s="122"/>
      <c r="XQ40" s="122"/>
      <c r="XR40" s="122"/>
      <c r="XS40" s="122"/>
      <c r="XT40" s="122"/>
      <c r="XU40" s="121">
        <f t="shared" si="83"/>
        <v>0</v>
      </c>
      <c r="XV40" s="136"/>
      <c r="XW40" s="24"/>
      <c r="XX40" s="51"/>
      <c r="XY40" s="51"/>
      <c r="XZ40" s="51"/>
      <c r="YA40" s="51"/>
      <c r="YB40" s="51"/>
      <c r="YC40" s="121">
        <f t="shared" si="123"/>
        <v>0</v>
      </c>
      <c r="YD40" s="51"/>
      <c r="YF40" s="51"/>
      <c r="YG40" s="51"/>
      <c r="YH40" s="46"/>
      <c r="YI40" s="51"/>
      <c r="YJ40" s="122"/>
      <c r="YK40" s="122"/>
      <c r="YL40" s="122"/>
      <c r="YM40" s="122"/>
      <c r="YN40" s="122"/>
      <c r="YO40" s="121">
        <f t="shared" si="124"/>
        <v>0</v>
      </c>
      <c r="YP40" s="136"/>
      <c r="YQ40" s="24"/>
      <c r="YR40" s="51"/>
      <c r="YS40" s="51"/>
      <c r="YT40" s="51"/>
      <c r="YU40" s="51"/>
      <c r="YV40" s="51"/>
      <c r="YW40" s="121">
        <f t="shared" si="125"/>
        <v>0</v>
      </c>
      <c r="YX40" s="51"/>
      <c r="YZ40" s="51"/>
      <c r="ZA40" s="51"/>
      <c r="ZB40" s="46"/>
      <c r="ZC40" s="51"/>
      <c r="ZD40" s="122"/>
      <c r="ZE40" s="122"/>
      <c r="ZF40" s="122"/>
      <c r="ZG40" s="122"/>
      <c r="ZH40" s="122"/>
      <c r="ZI40" s="121">
        <f t="shared" si="126"/>
        <v>0</v>
      </c>
      <c r="ZJ40" s="136"/>
      <c r="ZK40" s="24"/>
      <c r="ZL40" s="51"/>
      <c r="ZM40" s="51"/>
      <c r="ZN40" s="51"/>
      <c r="ZO40" s="51"/>
      <c r="ZP40" s="51"/>
      <c r="ZQ40" s="121">
        <f t="shared" si="127"/>
        <v>0</v>
      </c>
      <c r="ZR40" s="51"/>
      <c r="ZT40" s="51"/>
      <c r="ZU40" s="51"/>
      <c r="ZV40" s="46"/>
      <c r="ZW40" s="51"/>
      <c r="ZX40" s="122"/>
      <c r="ZY40" s="122"/>
      <c r="ZZ40" s="122"/>
      <c r="AAA40" s="122"/>
      <c r="AAB40" s="122"/>
      <c r="AAC40" s="121">
        <f t="shared" si="128"/>
        <v>0</v>
      </c>
      <c r="AAD40" s="136"/>
      <c r="AAE40" s="24"/>
      <c r="AAF40" s="51"/>
      <c r="AAG40" s="51"/>
      <c r="AAH40" s="51"/>
      <c r="AAI40" s="51"/>
      <c r="AAJ40" s="51"/>
      <c r="AAK40" s="121">
        <f t="shared" si="129"/>
        <v>0</v>
      </c>
      <c r="AAL40" s="51"/>
      <c r="AAN40" s="51"/>
      <c r="AAO40" s="51"/>
      <c r="AAP40" s="46"/>
      <c r="AAQ40" s="51"/>
      <c r="AAR40" s="122"/>
      <c r="AAS40" s="122"/>
      <c r="AAT40" s="122"/>
      <c r="AAU40" s="122"/>
      <c r="AAV40" s="122"/>
      <c r="AAW40" s="121">
        <f t="shared" si="130"/>
        <v>0</v>
      </c>
      <c r="AAX40" s="136"/>
      <c r="AAY40" s="24"/>
      <c r="AAZ40" s="51"/>
      <c r="ABA40" s="51"/>
      <c r="ABB40" s="51"/>
      <c r="ABC40" s="51"/>
      <c r="ABD40" s="51"/>
      <c r="ABE40" s="121">
        <f t="shared" si="131"/>
        <v>0</v>
      </c>
      <c r="ABF40" s="51"/>
      <c r="ABH40" s="51"/>
      <c r="ABI40" s="51"/>
      <c r="ABJ40" s="46"/>
      <c r="ABK40" s="51"/>
      <c r="ABL40" s="122"/>
      <c r="ABM40" s="122"/>
      <c r="ABN40" s="122"/>
      <c r="ABO40" s="122"/>
      <c r="ABP40" s="122"/>
      <c r="ABQ40" s="121">
        <f t="shared" si="132"/>
        <v>0</v>
      </c>
      <c r="ABS40">
        <f t="shared" si="133"/>
        <v>80</v>
      </c>
      <c r="ABT40">
        <f t="shared" si="134"/>
        <v>1</v>
      </c>
      <c r="ABU40">
        <f t="shared" si="135"/>
        <v>81</v>
      </c>
      <c r="ABV40">
        <f t="shared" si="136"/>
        <v>0</v>
      </c>
      <c r="ABW40">
        <v>81</v>
      </c>
      <c r="ABX40">
        <v>10</v>
      </c>
      <c r="ABY40">
        <v>15.1</v>
      </c>
      <c r="ABZ40" s="119">
        <f t="shared" si="137"/>
        <v>5.3642384105960268</v>
      </c>
      <c r="ACD40">
        <v>1</v>
      </c>
      <c r="ACE40">
        <f t="shared" si="138"/>
        <v>1</v>
      </c>
      <c r="ACG40">
        <v>86</v>
      </c>
      <c r="ACH40">
        <v>0</v>
      </c>
      <c r="ACI40">
        <v>6</v>
      </c>
      <c r="ACJ40" s="119">
        <f t="shared" si="139"/>
        <v>14.333333333333334</v>
      </c>
      <c r="ACK40">
        <v>3</v>
      </c>
      <c r="ACN40">
        <v>1</v>
      </c>
      <c r="ACO40">
        <f t="shared" si="140"/>
        <v>4</v>
      </c>
      <c r="ACQ40" s="51" t="s">
        <v>282</v>
      </c>
      <c r="ACR40">
        <v>0</v>
      </c>
      <c r="ACS40">
        <v>10</v>
      </c>
    </row>
    <row r="41" spans="1:773" ht="12.75" hidden="1" x14ac:dyDescent="0.2">
      <c r="A41" s="49">
        <v>24</v>
      </c>
      <c r="B41" s="116">
        <v>44618</v>
      </c>
      <c r="C41" s="116" t="str">
        <f t="shared" si="84"/>
        <v>Saturday</v>
      </c>
      <c r="D41" s="49" t="s">
        <v>240</v>
      </c>
      <c r="E41" s="11" t="s">
        <v>259</v>
      </c>
      <c r="F41" s="24" t="s">
        <v>122</v>
      </c>
      <c r="G41" s="24" t="s">
        <v>261</v>
      </c>
      <c r="H41" s="136" t="s">
        <v>243</v>
      </c>
      <c r="I41" s="24" t="s">
        <v>280</v>
      </c>
      <c r="J41" s="51">
        <v>27</v>
      </c>
      <c r="K41" s="51">
        <v>31</v>
      </c>
      <c r="L41" s="51" t="s">
        <v>244</v>
      </c>
      <c r="M41" s="51">
        <v>3</v>
      </c>
      <c r="N41" s="51">
        <v>0</v>
      </c>
      <c r="O41" s="121">
        <f t="shared" si="86"/>
        <v>87.096774193548384</v>
      </c>
      <c r="P41" s="51">
        <v>4</v>
      </c>
      <c r="Q41" s="51" t="s">
        <v>244</v>
      </c>
      <c r="R41" s="51"/>
      <c r="S41" s="123"/>
      <c r="T41" s="124"/>
      <c r="U41" s="51"/>
      <c r="V41" s="122"/>
      <c r="W41" s="122"/>
      <c r="X41" s="122"/>
      <c r="Y41" s="122"/>
      <c r="Z41" s="122"/>
      <c r="AA41" s="122">
        <f t="shared" si="87"/>
        <v>0</v>
      </c>
      <c r="AB41" s="136" t="s">
        <v>244</v>
      </c>
      <c r="AC41" s="51"/>
      <c r="AD41" s="51"/>
      <c r="AE41" s="51"/>
      <c r="AF41" s="51"/>
      <c r="AG41" s="51"/>
      <c r="AH41" s="51"/>
      <c r="AI41" s="121">
        <f t="shared" si="76"/>
        <v>0</v>
      </c>
      <c r="AJ41" s="51"/>
      <c r="AK41" s="51"/>
      <c r="AL41" s="51"/>
      <c r="AM41" s="123"/>
      <c r="AN41" s="51"/>
      <c r="AO41" s="51"/>
      <c r="AP41" s="122"/>
      <c r="AQ41" s="122"/>
      <c r="AR41" s="122"/>
      <c r="AS41" s="122"/>
      <c r="AT41" s="122"/>
      <c r="AU41" s="121">
        <f t="shared" si="88"/>
        <v>0</v>
      </c>
      <c r="AV41" s="136" t="s">
        <v>244</v>
      </c>
      <c r="AW41" s="51"/>
      <c r="AX41" s="51"/>
      <c r="AY41" s="51"/>
      <c r="AZ41" s="51"/>
      <c r="BA41" s="51"/>
      <c r="BB41" s="51"/>
      <c r="BC41" s="121">
        <f t="shared" si="77"/>
        <v>0</v>
      </c>
      <c r="BD41" s="51"/>
      <c r="BE41" s="51"/>
      <c r="BF41" s="51"/>
      <c r="BG41" s="156"/>
      <c r="BH41" s="51"/>
      <c r="BI41" s="51"/>
      <c r="BJ41" s="124"/>
      <c r="BK41" s="124"/>
      <c r="BL41" s="124"/>
      <c r="BM41" s="124"/>
      <c r="BN41" s="124"/>
      <c r="BO41" s="124"/>
      <c r="BP41" s="136" t="s">
        <v>244</v>
      </c>
      <c r="BQ41" s="51"/>
      <c r="BR41" s="51"/>
      <c r="BS41" s="51"/>
      <c r="BT41" s="51"/>
      <c r="BU41" s="51"/>
      <c r="BV41" s="51"/>
      <c r="BW41" s="121"/>
      <c r="BX41" s="51"/>
      <c r="BY41" s="51"/>
      <c r="BZ41" s="51"/>
      <c r="CA41" s="123"/>
      <c r="CB41" s="51"/>
      <c r="CC41" s="51"/>
      <c r="CD41" s="122"/>
      <c r="CE41" s="122"/>
      <c r="CF41" s="122"/>
      <c r="CG41" s="122"/>
      <c r="CH41" s="122"/>
      <c r="CI41" s="122"/>
      <c r="CJ41" s="136" t="s">
        <v>244</v>
      </c>
      <c r="CK41" s="51"/>
      <c r="CL41" s="51"/>
      <c r="CM41" s="51"/>
      <c r="CN41" s="51"/>
      <c r="CO41" s="51"/>
      <c r="CP41" s="51"/>
      <c r="CQ41" s="121">
        <f t="shared" si="89"/>
        <v>0</v>
      </c>
      <c r="CR41" s="51"/>
      <c r="CS41" s="51"/>
      <c r="CT41" s="51"/>
      <c r="CU41" s="123"/>
      <c r="CV41" s="51"/>
      <c r="CW41" s="51"/>
      <c r="CX41" s="122"/>
      <c r="CY41" s="122"/>
      <c r="CZ41" s="122"/>
      <c r="DA41" s="122"/>
      <c r="DB41" s="122"/>
      <c r="DC41" s="122"/>
      <c r="DD41" s="136" t="s">
        <v>243</v>
      </c>
      <c r="DE41" s="51" t="s">
        <v>243</v>
      </c>
      <c r="DF41" s="51">
        <v>17</v>
      </c>
      <c r="DG41" s="51">
        <v>26</v>
      </c>
      <c r="DH41" s="51" t="s">
        <v>244</v>
      </c>
      <c r="DI41" s="51">
        <v>1</v>
      </c>
      <c r="DJ41" s="51">
        <v>0</v>
      </c>
      <c r="DK41" s="121">
        <f t="shared" si="90"/>
        <v>65.384615384615387</v>
      </c>
      <c r="DL41" s="51">
        <v>3</v>
      </c>
      <c r="DM41" s="51" t="s">
        <v>244</v>
      </c>
      <c r="DN41" s="51"/>
      <c r="DO41" s="123"/>
      <c r="DP41" s="51"/>
      <c r="DQ41" s="51"/>
      <c r="DR41" s="122"/>
      <c r="DS41" s="122"/>
      <c r="DT41" s="122"/>
      <c r="DU41" s="122"/>
      <c r="DV41" s="122"/>
      <c r="DW41" s="122"/>
      <c r="DX41" s="136" t="s">
        <v>244</v>
      </c>
      <c r="DY41" s="51"/>
      <c r="DZ41" s="51"/>
      <c r="EA41" s="51"/>
      <c r="EB41" s="51"/>
      <c r="EC41" s="51"/>
      <c r="ED41" s="51"/>
      <c r="EE41" s="121">
        <f t="shared" si="91"/>
        <v>0</v>
      </c>
      <c r="EF41" s="51"/>
      <c r="EG41" s="51"/>
      <c r="EH41" s="51"/>
      <c r="EI41" s="123"/>
      <c r="EJ41" s="51"/>
      <c r="EK41" s="51"/>
      <c r="EL41" s="122"/>
      <c r="EM41" s="122"/>
      <c r="EN41" s="122"/>
      <c r="EO41" s="122"/>
      <c r="EP41" s="122"/>
      <c r="EQ41" s="122">
        <f t="shared" si="92"/>
        <v>0</v>
      </c>
      <c r="ER41" s="136" t="s">
        <v>244</v>
      </c>
      <c r="ES41" s="51"/>
      <c r="ET41" s="51"/>
      <c r="EU41" s="51"/>
      <c r="EV41" s="51"/>
      <c r="EW41" s="51"/>
      <c r="EX41" s="51"/>
      <c r="EY41" s="121">
        <f t="shared" si="93"/>
        <v>0</v>
      </c>
      <c r="EZ41" s="51"/>
      <c r="FA41" s="51"/>
      <c r="FB41" s="51"/>
      <c r="FC41" s="123"/>
      <c r="FD41" s="51"/>
      <c r="FE41" s="51"/>
      <c r="FF41" s="122"/>
      <c r="FG41" s="122"/>
      <c r="FH41" s="122"/>
      <c r="FI41" s="122"/>
      <c r="FJ41" s="122"/>
      <c r="FK41" s="122">
        <f t="shared" si="94"/>
        <v>0</v>
      </c>
      <c r="FL41" s="136" t="s">
        <v>243</v>
      </c>
      <c r="FM41" s="51" t="s">
        <v>281</v>
      </c>
      <c r="FN41" s="51">
        <v>3</v>
      </c>
      <c r="FO41" s="51">
        <v>7</v>
      </c>
      <c r="FP41" s="51" t="s">
        <v>266</v>
      </c>
      <c r="FQ41" s="51">
        <v>0</v>
      </c>
      <c r="FR41" s="51">
        <v>0</v>
      </c>
      <c r="FS41" s="121">
        <f t="shared" si="95"/>
        <v>42.857142857142854</v>
      </c>
      <c r="FT41" s="51">
        <v>1</v>
      </c>
      <c r="FU41" s="51" t="s">
        <v>244</v>
      </c>
      <c r="FV41" s="51"/>
      <c r="FW41" s="123"/>
      <c r="FX41" s="51"/>
      <c r="FY41" s="51"/>
      <c r="FZ41" s="122"/>
      <c r="GA41" s="122"/>
      <c r="GB41" s="122"/>
      <c r="GC41" s="122"/>
      <c r="GD41" s="122"/>
      <c r="GE41" s="122"/>
      <c r="GF41" s="136" t="s">
        <v>281</v>
      </c>
      <c r="GG41" s="51" t="s">
        <v>243</v>
      </c>
      <c r="GH41" s="51">
        <v>1</v>
      </c>
      <c r="GI41" s="51">
        <v>3</v>
      </c>
      <c r="GJ41" s="51" t="s">
        <v>266</v>
      </c>
      <c r="GK41" s="51">
        <v>0</v>
      </c>
      <c r="GL41" s="51">
        <v>0</v>
      </c>
      <c r="GM41" s="121">
        <f t="shared" si="78"/>
        <v>33.333333333333329</v>
      </c>
      <c r="GN41" s="51">
        <v>1</v>
      </c>
      <c r="GO41" s="51" t="s">
        <v>243</v>
      </c>
      <c r="GP41" s="51">
        <v>1</v>
      </c>
      <c r="GQ41" s="123">
        <v>0</v>
      </c>
      <c r="GR41" s="51">
        <v>16</v>
      </c>
      <c r="GS41" s="51">
        <v>0</v>
      </c>
      <c r="GT41" s="122">
        <v>0</v>
      </c>
      <c r="GU41" s="122">
        <v>2</v>
      </c>
      <c r="GV41" s="122">
        <v>0</v>
      </c>
      <c r="GW41" s="122">
        <v>0</v>
      </c>
      <c r="GX41" s="122">
        <v>1</v>
      </c>
      <c r="GY41" s="122">
        <f t="shared" si="79"/>
        <v>16</v>
      </c>
      <c r="GZ41" s="136" t="s">
        <v>244</v>
      </c>
      <c r="HA41" s="24"/>
      <c r="HB41" s="51"/>
      <c r="HC41" s="51"/>
      <c r="HD41" s="51"/>
      <c r="HE41" s="51"/>
      <c r="HF41" s="51"/>
      <c r="HG41" s="121">
        <f t="shared" si="80"/>
        <v>0</v>
      </c>
      <c r="HH41" s="51"/>
      <c r="HI41" s="51"/>
      <c r="HJ41" s="51"/>
      <c r="HK41" s="123"/>
      <c r="HL41" s="51"/>
      <c r="HM41" s="51"/>
      <c r="HN41" s="122"/>
      <c r="HO41" s="122"/>
      <c r="HP41" s="122"/>
      <c r="HQ41" s="122"/>
      <c r="HR41" s="122"/>
      <c r="HS41" s="121">
        <f t="shared" si="96"/>
        <v>0</v>
      </c>
      <c r="HT41" s="136" t="s">
        <v>243</v>
      </c>
      <c r="HU41" s="51" t="s">
        <v>244</v>
      </c>
      <c r="HV41" s="51"/>
      <c r="HW41" s="51"/>
      <c r="HX41" s="51"/>
      <c r="HY41" s="51"/>
      <c r="HZ41" s="51"/>
      <c r="IA41" s="121"/>
      <c r="IB41" s="51"/>
      <c r="IC41" s="51" t="s">
        <v>243</v>
      </c>
      <c r="ID41" s="51">
        <v>2</v>
      </c>
      <c r="IE41" s="123">
        <v>0</v>
      </c>
      <c r="IF41" s="51">
        <v>23</v>
      </c>
      <c r="IG41" s="51">
        <v>1</v>
      </c>
      <c r="IH41" s="122">
        <v>2</v>
      </c>
      <c r="II41" s="122">
        <v>2</v>
      </c>
      <c r="IJ41" s="122">
        <v>1</v>
      </c>
      <c r="IK41" s="122">
        <v>1</v>
      </c>
      <c r="IL41" s="122">
        <v>0</v>
      </c>
      <c r="IM41" s="122">
        <f t="shared" ref="IM41:IM53" si="142">IFERROR(IF41/ID41,0)</f>
        <v>11.5</v>
      </c>
      <c r="IN41" s="136" t="s">
        <v>243</v>
      </c>
      <c r="IO41" s="51" t="s">
        <v>243</v>
      </c>
      <c r="IP41" s="51">
        <v>17</v>
      </c>
      <c r="IQ41" s="51">
        <v>14</v>
      </c>
      <c r="IR41" s="51" t="s">
        <v>244</v>
      </c>
      <c r="IS41" s="51">
        <v>1</v>
      </c>
      <c r="IT41" s="51">
        <v>0</v>
      </c>
      <c r="IU41" s="121">
        <f t="shared" si="97"/>
        <v>121.42857142857142</v>
      </c>
      <c r="IV41" s="51">
        <v>5</v>
      </c>
      <c r="IW41" s="51" t="s">
        <v>243</v>
      </c>
      <c r="IX41" s="122">
        <v>4</v>
      </c>
      <c r="IY41" s="123">
        <v>0</v>
      </c>
      <c r="IZ41" s="122">
        <v>37</v>
      </c>
      <c r="JA41" s="122">
        <v>1</v>
      </c>
      <c r="JB41" s="122">
        <v>5</v>
      </c>
      <c r="JC41" s="122">
        <v>3</v>
      </c>
      <c r="JD41" s="122">
        <v>0</v>
      </c>
      <c r="JE41" s="122">
        <v>2</v>
      </c>
      <c r="JF41" s="122">
        <v>0</v>
      </c>
      <c r="JG41" s="121">
        <f t="shared" si="98"/>
        <v>9.25</v>
      </c>
      <c r="JH41" s="136" t="s">
        <v>243</v>
      </c>
      <c r="JI41" s="24" t="s">
        <v>243</v>
      </c>
      <c r="JJ41" s="51">
        <v>11</v>
      </c>
      <c r="JK41" s="51">
        <v>12</v>
      </c>
      <c r="JL41" s="51" t="s">
        <v>243</v>
      </c>
      <c r="JM41" s="51">
        <v>1</v>
      </c>
      <c r="JN41" s="51">
        <v>0</v>
      </c>
      <c r="JO41" s="121">
        <f>(JJ41/JK41)*100</f>
        <v>91.666666666666657</v>
      </c>
      <c r="JP41" s="51">
        <v>3</v>
      </c>
      <c r="JQ41" s="51" t="s">
        <v>243</v>
      </c>
      <c r="JR41" s="51">
        <v>4</v>
      </c>
      <c r="JS41" s="123">
        <v>0</v>
      </c>
      <c r="JT41" s="122">
        <v>31</v>
      </c>
      <c r="JU41" s="122">
        <v>2</v>
      </c>
      <c r="JV41" s="122">
        <v>10</v>
      </c>
      <c r="JW41" s="122">
        <v>2</v>
      </c>
      <c r="JX41" s="122">
        <v>1</v>
      </c>
      <c r="JY41" s="122">
        <v>4</v>
      </c>
      <c r="JZ41" s="122">
        <v>0</v>
      </c>
      <c r="KA41" s="121">
        <f t="shared" si="81"/>
        <v>7.75</v>
      </c>
      <c r="KB41" s="136" t="s">
        <v>244</v>
      </c>
      <c r="KC41" s="51"/>
      <c r="KD41" s="51"/>
      <c r="KE41" s="51"/>
      <c r="KF41" s="51"/>
      <c r="KG41" s="51"/>
      <c r="KH41" s="51"/>
      <c r="KI41" s="51"/>
      <c r="KJ41" s="51"/>
      <c r="KK41" s="123"/>
      <c r="KL41" s="51"/>
      <c r="KM41" s="51"/>
      <c r="KN41" s="122"/>
      <c r="KO41" s="122"/>
      <c r="KP41" s="122"/>
      <c r="KQ41" s="122"/>
      <c r="KR41" s="122"/>
      <c r="KS41" s="122">
        <f t="shared" si="99"/>
        <v>0</v>
      </c>
      <c r="KT41" s="136" t="s">
        <v>243</v>
      </c>
      <c r="KU41" s="51" t="s">
        <v>244</v>
      </c>
      <c r="KV41" s="51"/>
      <c r="KW41" s="51"/>
      <c r="KX41" s="51"/>
      <c r="KY41" s="51"/>
      <c r="KZ41" s="51"/>
      <c r="LA41" s="121">
        <f t="shared" si="100"/>
        <v>0</v>
      </c>
      <c r="LB41" s="51"/>
      <c r="LC41" s="51" t="s">
        <v>243</v>
      </c>
      <c r="LD41" s="51">
        <v>2</v>
      </c>
      <c r="LE41" s="51">
        <v>0</v>
      </c>
      <c r="LF41" s="51">
        <v>16</v>
      </c>
      <c r="LG41" s="51">
        <v>0</v>
      </c>
      <c r="LH41" s="122">
        <v>5</v>
      </c>
      <c r="LI41" s="122">
        <v>3</v>
      </c>
      <c r="LJ41" s="122">
        <v>0</v>
      </c>
      <c r="LK41" s="122">
        <v>0</v>
      </c>
      <c r="LL41" s="122">
        <v>0</v>
      </c>
      <c r="LM41" s="121">
        <f t="shared" si="82"/>
        <v>8</v>
      </c>
      <c r="LN41" s="136" t="s">
        <v>244</v>
      </c>
      <c r="LO41" s="51"/>
      <c r="LU41" s="121">
        <f t="shared" si="141"/>
        <v>0</v>
      </c>
      <c r="LV41" s="51"/>
      <c r="LW41" s="51"/>
      <c r="LX41" s="51"/>
      <c r="LY41" s="51"/>
      <c r="LZ41" s="46"/>
      <c r="MA41" s="51"/>
      <c r="MB41" s="122"/>
      <c r="MC41" s="122"/>
      <c r="MD41" s="122"/>
      <c r="ME41" s="122"/>
      <c r="MF41" s="122"/>
      <c r="MG41" s="121"/>
      <c r="MH41" s="136" t="s">
        <v>243</v>
      </c>
      <c r="MI41" s="24" t="s">
        <v>243</v>
      </c>
      <c r="MJ41" s="51">
        <v>11</v>
      </c>
      <c r="MK41" s="51">
        <v>12</v>
      </c>
      <c r="ML41" s="51" t="s">
        <v>244</v>
      </c>
      <c r="MM41" s="51">
        <v>0</v>
      </c>
      <c r="MN41" s="51">
        <v>1</v>
      </c>
      <c r="MO41" s="121">
        <f t="shared" si="101"/>
        <v>91.666666666666657</v>
      </c>
      <c r="MP41" s="51">
        <v>1</v>
      </c>
      <c r="MQ41" t="s">
        <v>244</v>
      </c>
      <c r="MR41" s="51"/>
      <c r="MS41" s="51"/>
      <c r="MT41" s="46"/>
      <c r="MV41" s="122"/>
      <c r="MW41" s="122"/>
      <c r="MX41" s="122"/>
      <c r="MY41" s="122"/>
      <c r="MZ41" s="122"/>
      <c r="NA41" s="122">
        <f t="shared" si="102"/>
        <v>0</v>
      </c>
      <c r="NB41" s="136" t="s">
        <v>244</v>
      </c>
      <c r="NC41" s="24"/>
      <c r="ND41" s="51"/>
      <c r="NE41" s="51"/>
      <c r="NF41" s="51"/>
      <c r="NG41" s="51"/>
      <c r="NH41" s="51"/>
      <c r="NI41" s="121"/>
      <c r="NJ41" s="51"/>
      <c r="NL41" s="51"/>
      <c r="NM41" s="51"/>
      <c r="NN41" s="46"/>
      <c r="NP41" s="122"/>
      <c r="NQ41" s="122"/>
      <c r="NR41" s="122"/>
      <c r="NS41" s="122"/>
      <c r="NT41" s="122"/>
      <c r="NU41" s="122"/>
      <c r="NV41" s="136" t="s">
        <v>281</v>
      </c>
      <c r="NW41" s="24" t="s">
        <v>243</v>
      </c>
      <c r="NX41" s="51">
        <v>7</v>
      </c>
      <c r="NY41" s="51">
        <v>3</v>
      </c>
      <c r="NZ41" s="51" t="s">
        <v>243</v>
      </c>
      <c r="OA41" s="51">
        <v>1</v>
      </c>
      <c r="OB41" s="51">
        <v>0</v>
      </c>
      <c r="OC41" s="121">
        <f>IFERROR((NX41/NY41)*100,0)</f>
        <v>233.33333333333334</v>
      </c>
      <c r="OD41" s="51">
        <v>1</v>
      </c>
      <c r="OE41" t="s">
        <v>243</v>
      </c>
      <c r="OF41" s="51">
        <v>1</v>
      </c>
      <c r="OG41" s="51">
        <v>0</v>
      </c>
      <c r="OH41" s="46">
        <v>11</v>
      </c>
      <c r="OI41" s="51">
        <v>0</v>
      </c>
      <c r="OJ41" s="122">
        <v>2</v>
      </c>
      <c r="OK41" s="122">
        <v>1</v>
      </c>
      <c r="OL41" s="122">
        <v>0</v>
      </c>
      <c r="OM41" s="122">
        <v>0</v>
      </c>
      <c r="ON41" s="122">
        <v>1</v>
      </c>
      <c r="OO41" s="121">
        <f t="shared" ref="OO41:OO47" si="143">IFERROR(OH41/OF41,0)</f>
        <v>11</v>
      </c>
      <c r="OP41" s="136" t="s">
        <v>243</v>
      </c>
      <c r="OQ41" s="24" t="s">
        <v>243</v>
      </c>
      <c r="OR41" s="51">
        <v>7</v>
      </c>
      <c r="OS41" s="51">
        <v>7</v>
      </c>
      <c r="OT41" s="51" t="s">
        <v>244</v>
      </c>
      <c r="OU41" s="51">
        <v>1</v>
      </c>
      <c r="OV41" s="51">
        <v>0</v>
      </c>
      <c r="OW41" s="121">
        <f t="shared" si="103"/>
        <v>100</v>
      </c>
      <c r="OX41" s="51">
        <v>3</v>
      </c>
      <c r="OY41" t="s">
        <v>243</v>
      </c>
      <c r="OZ41" s="51">
        <v>4</v>
      </c>
      <c r="PA41" s="51">
        <v>0</v>
      </c>
      <c r="PB41" s="46">
        <v>36</v>
      </c>
      <c r="PC41" s="51">
        <v>0</v>
      </c>
      <c r="PD41" s="122">
        <v>7</v>
      </c>
      <c r="PE41" s="122">
        <v>4</v>
      </c>
      <c r="PF41" s="122">
        <v>1</v>
      </c>
      <c r="PG41" s="122">
        <v>0</v>
      </c>
      <c r="PH41" s="122">
        <v>0</v>
      </c>
      <c r="PI41" s="121">
        <f t="shared" si="104"/>
        <v>9</v>
      </c>
      <c r="PJ41" s="136" t="s">
        <v>244</v>
      </c>
      <c r="PK41" s="24"/>
      <c r="PL41" s="51"/>
      <c r="PM41" s="51"/>
      <c r="PN41" s="51"/>
      <c r="PO41" s="51"/>
      <c r="PP41" s="51"/>
      <c r="PQ41" s="121"/>
      <c r="PR41" s="51"/>
      <c r="PT41" s="51"/>
      <c r="PU41" s="51"/>
      <c r="PV41" s="46"/>
      <c r="PW41" s="51"/>
      <c r="PX41" s="122"/>
      <c r="PY41" s="122"/>
      <c r="PZ41" s="122"/>
      <c r="QA41" s="122"/>
      <c r="QB41" s="122"/>
      <c r="QC41" s="121"/>
      <c r="QD41" s="136" t="s">
        <v>243</v>
      </c>
      <c r="QE41" s="24" t="s">
        <v>243</v>
      </c>
      <c r="QF41" s="51">
        <v>8</v>
      </c>
      <c r="QG41" s="51">
        <v>5</v>
      </c>
      <c r="QH41" s="51" t="s">
        <v>244</v>
      </c>
      <c r="QI41" s="51">
        <v>1</v>
      </c>
      <c r="QJ41" s="51">
        <v>0</v>
      </c>
      <c r="QK41" s="121">
        <f t="shared" si="85"/>
        <v>160</v>
      </c>
      <c r="QL41" s="51">
        <v>1</v>
      </c>
      <c r="QM41" t="s">
        <v>243</v>
      </c>
      <c r="QN41" s="51">
        <v>2</v>
      </c>
      <c r="QO41" s="51">
        <v>0</v>
      </c>
      <c r="QP41" s="46">
        <v>20</v>
      </c>
      <c r="QQ41" s="51">
        <v>1</v>
      </c>
      <c r="QR41" s="122">
        <v>5</v>
      </c>
      <c r="QS41" s="122">
        <v>4</v>
      </c>
      <c r="QT41" s="122">
        <v>0</v>
      </c>
      <c r="QU41" s="122">
        <v>1</v>
      </c>
      <c r="QV41" s="122">
        <v>0</v>
      </c>
      <c r="QW41" s="121">
        <f t="shared" si="105"/>
        <v>10</v>
      </c>
      <c r="QX41" s="136" t="s">
        <v>244</v>
      </c>
      <c r="QY41" s="24"/>
      <c r="QZ41" s="51"/>
      <c r="RA41" s="51"/>
      <c r="RB41" s="51"/>
      <c r="RC41" s="51"/>
      <c r="RD41" s="51"/>
      <c r="RE41" s="121">
        <f t="shared" si="106"/>
        <v>0</v>
      </c>
      <c r="RF41" s="51"/>
      <c r="RH41" s="51"/>
      <c r="RI41" s="51"/>
      <c r="RJ41" s="46"/>
      <c r="RK41" s="51"/>
      <c r="RL41" s="122"/>
      <c r="RM41" s="122"/>
      <c r="RN41" s="122"/>
      <c r="RO41" s="122"/>
      <c r="RP41" s="122"/>
      <c r="RQ41" s="121">
        <f t="shared" si="107"/>
        <v>0</v>
      </c>
      <c r="RR41" s="136"/>
      <c r="RS41" s="24"/>
      <c r="RT41" s="51"/>
      <c r="RU41" s="51"/>
      <c r="RV41" s="51"/>
      <c r="RW41" s="51"/>
      <c r="RX41" s="51"/>
      <c r="RY41" s="121">
        <f t="shared" si="108"/>
        <v>0</v>
      </c>
      <c r="RZ41" s="51"/>
      <c r="SB41" s="51"/>
      <c r="SC41" s="51"/>
      <c r="SD41" s="46"/>
      <c r="SE41" s="51"/>
      <c r="SF41" s="122"/>
      <c r="SG41" s="122"/>
      <c r="SH41" s="122"/>
      <c r="SI41" s="122"/>
      <c r="SJ41" s="122"/>
      <c r="SK41" s="121">
        <f t="shared" si="109"/>
        <v>0</v>
      </c>
      <c r="SL41" s="136"/>
      <c r="SM41" s="24"/>
      <c r="SN41" s="51"/>
      <c r="SO41" s="51"/>
      <c r="SP41" s="51"/>
      <c r="SQ41" s="51"/>
      <c r="SR41" s="51"/>
      <c r="SS41" s="121">
        <f t="shared" si="110"/>
        <v>0</v>
      </c>
      <c r="ST41" s="51"/>
      <c r="SV41" s="51"/>
      <c r="SW41" s="51"/>
      <c r="SX41" s="46"/>
      <c r="SY41" s="51"/>
      <c r="SZ41" s="122"/>
      <c r="TA41" s="122"/>
      <c r="TB41" s="122"/>
      <c r="TC41" s="122"/>
      <c r="TD41" s="122"/>
      <c r="TE41" s="121">
        <f t="shared" si="111"/>
        <v>0</v>
      </c>
      <c r="TF41" s="136"/>
      <c r="TG41" s="24"/>
      <c r="TH41" s="51"/>
      <c r="TI41" s="51"/>
      <c r="TJ41" s="51"/>
      <c r="TK41" s="51"/>
      <c r="TL41" s="51"/>
      <c r="TM41" s="121">
        <f t="shared" si="112"/>
        <v>0</v>
      </c>
      <c r="TN41" s="51"/>
      <c r="TP41" s="51"/>
      <c r="TQ41" s="51"/>
      <c r="TR41" s="46"/>
      <c r="TS41" s="51"/>
      <c r="TT41" s="122"/>
      <c r="TU41" s="122"/>
      <c r="TV41" s="122"/>
      <c r="TW41" s="122"/>
      <c r="TX41" s="122"/>
      <c r="TY41" s="121">
        <f t="shared" si="113"/>
        <v>0</v>
      </c>
      <c r="TZ41" s="136"/>
      <c r="UA41" s="24"/>
      <c r="UB41" s="51"/>
      <c r="UC41" s="51"/>
      <c r="UD41" s="51"/>
      <c r="UE41" s="51"/>
      <c r="UF41" s="51"/>
      <c r="UG41" s="121">
        <f t="shared" si="114"/>
        <v>0</v>
      </c>
      <c r="UH41" s="51"/>
      <c r="UJ41" s="51"/>
      <c r="UK41" s="51"/>
      <c r="UL41" s="46"/>
      <c r="UM41" s="51"/>
      <c r="UN41" s="122"/>
      <c r="UO41" s="122"/>
      <c r="UP41" s="122"/>
      <c r="UQ41" s="122"/>
      <c r="UR41" s="122"/>
      <c r="US41" s="121">
        <f t="shared" si="115"/>
        <v>0</v>
      </c>
      <c r="UT41" s="136"/>
      <c r="UU41" s="24"/>
      <c r="UV41" s="51"/>
      <c r="UW41" s="51"/>
      <c r="UX41" s="51"/>
      <c r="UY41" s="51"/>
      <c r="UZ41" s="51"/>
      <c r="VA41" s="121">
        <f t="shared" si="116"/>
        <v>0</v>
      </c>
      <c r="VB41" s="51"/>
      <c r="VD41" s="51"/>
      <c r="VE41" s="51"/>
      <c r="VF41" s="46"/>
      <c r="VG41" s="51"/>
      <c r="VH41" s="122"/>
      <c r="VI41" s="122"/>
      <c r="VJ41" s="122"/>
      <c r="VK41" s="122"/>
      <c r="VL41" s="122"/>
      <c r="VM41" s="121">
        <f t="shared" si="117"/>
        <v>0</v>
      </c>
      <c r="VN41" s="136" t="s">
        <v>243</v>
      </c>
      <c r="VO41" s="24" t="s">
        <v>244</v>
      </c>
      <c r="VP41" s="51"/>
      <c r="VQ41" s="51"/>
      <c r="VR41" s="51"/>
      <c r="VS41" s="51"/>
      <c r="VT41" s="51"/>
      <c r="VU41" s="121">
        <f t="shared" si="118"/>
        <v>0</v>
      </c>
      <c r="VV41" s="51"/>
      <c r="VW41" t="s">
        <v>244</v>
      </c>
      <c r="VX41" s="51"/>
      <c r="VY41" s="51"/>
      <c r="VZ41" s="46"/>
      <c r="WA41" s="51"/>
      <c r="WB41" s="122"/>
      <c r="WC41" s="122"/>
      <c r="WD41" s="122"/>
      <c r="WE41" s="122"/>
      <c r="WF41" s="122"/>
      <c r="WG41" s="121">
        <f t="shared" si="119"/>
        <v>0</v>
      </c>
      <c r="WH41" s="136"/>
      <c r="WI41" s="24"/>
      <c r="WJ41" s="51"/>
      <c r="WK41" s="51"/>
      <c r="WL41" s="51"/>
      <c r="WM41" s="51"/>
      <c r="WN41" s="51"/>
      <c r="WO41" s="121">
        <f t="shared" si="120"/>
        <v>0</v>
      </c>
      <c r="WP41" s="51"/>
      <c r="WR41" s="51"/>
      <c r="WS41" s="51"/>
      <c r="WT41" s="46"/>
      <c r="WU41" s="51"/>
      <c r="WV41" s="122"/>
      <c r="WW41" s="122"/>
      <c r="WX41" s="122"/>
      <c r="WY41" s="122"/>
      <c r="WZ41" s="122"/>
      <c r="XA41" s="121">
        <f t="shared" si="121"/>
        <v>0</v>
      </c>
      <c r="XB41" s="136"/>
      <c r="XC41" s="24"/>
      <c r="XD41" s="51"/>
      <c r="XE41" s="51"/>
      <c r="XF41" s="51"/>
      <c r="XG41" s="51"/>
      <c r="XH41" s="51"/>
      <c r="XI41" s="121">
        <f t="shared" si="122"/>
        <v>0</v>
      </c>
      <c r="XJ41" s="51"/>
      <c r="XK41" s="91"/>
      <c r="XL41" s="51"/>
      <c r="XM41" s="51"/>
      <c r="XN41" s="46"/>
      <c r="XO41" s="51"/>
      <c r="XP41" s="122"/>
      <c r="XQ41" s="122"/>
      <c r="XR41" s="122"/>
      <c r="XS41" s="122"/>
      <c r="XT41" s="122"/>
      <c r="XU41" s="121">
        <f t="shared" si="83"/>
        <v>0</v>
      </c>
      <c r="XV41" s="136"/>
      <c r="XW41" s="24"/>
      <c r="XX41" s="51"/>
      <c r="XY41" s="51"/>
      <c r="XZ41" s="51"/>
      <c r="YA41" s="51"/>
      <c r="YB41" s="51"/>
      <c r="YC41" s="121">
        <f t="shared" si="123"/>
        <v>0</v>
      </c>
      <c r="YD41" s="51"/>
      <c r="YF41" s="51"/>
      <c r="YG41" s="51"/>
      <c r="YH41" s="46"/>
      <c r="YI41" s="51"/>
      <c r="YJ41" s="122"/>
      <c r="YK41" s="122"/>
      <c r="YL41" s="122"/>
      <c r="YM41" s="122"/>
      <c r="YN41" s="122"/>
      <c r="YO41" s="121">
        <f t="shared" si="124"/>
        <v>0</v>
      </c>
      <c r="YP41" s="136"/>
      <c r="YQ41" s="24"/>
      <c r="YR41" s="51"/>
      <c r="YS41" s="51"/>
      <c r="YT41" s="51"/>
      <c r="YU41" s="51"/>
      <c r="YV41" s="51"/>
      <c r="YW41" s="121">
        <f t="shared" si="125"/>
        <v>0</v>
      </c>
      <c r="YX41" s="51"/>
      <c r="YZ41" s="51"/>
      <c r="ZA41" s="51"/>
      <c r="ZB41" s="46"/>
      <c r="ZC41" s="51"/>
      <c r="ZD41" s="122"/>
      <c r="ZE41" s="122"/>
      <c r="ZF41" s="122"/>
      <c r="ZG41" s="122"/>
      <c r="ZH41" s="122"/>
      <c r="ZI41" s="121">
        <f t="shared" si="126"/>
        <v>0</v>
      </c>
      <c r="ZJ41" s="136"/>
      <c r="ZK41" s="24"/>
      <c r="ZL41" s="51"/>
      <c r="ZM41" s="51"/>
      <c r="ZN41" s="51"/>
      <c r="ZO41" s="51"/>
      <c r="ZP41" s="51"/>
      <c r="ZQ41" s="121">
        <f t="shared" si="127"/>
        <v>0</v>
      </c>
      <c r="ZR41" s="51"/>
      <c r="ZT41" s="51"/>
      <c r="ZU41" s="51"/>
      <c r="ZV41" s="46"/>
      <c r="ZW41" s="51"/>
      <c r="ZX41" s="122"/>
      <c r="ZY41" s="122"/>
      <c r="ZZ41" s="122"/>
      <c r="AAA41" s="122"/>
      <c r="AAB41" s="122"/>
      <c r="AAC41" s="121">
        <f t="shared" si="128"/>
        <v>0</v>
      </c>
      <c r="AAD41" s="136"/>
      <c r="AAE41" s="24"/>
      <c r="AAF41" s="51"/>
      <c r="AAG41" s="51"/>
      <c r="AAH41" s="51"/>
      <c r="AAI41" s="51"/>
      <c r="AAJ41" s="51"/>
      <c r="AAK41" s="121">
        <f t="shared" si="129"/>
        <v>0</v>
      </c>
      <c r="AAL41" s="51"/>
      <c r="AAN41" s="51"/>
      <c r="AAO41" s="51"/>
      <c r="AAP41" s="46"/>
      <c r="AAQ41" s="51"/>
      <c r="AAR41" s="122"/>
      <c r="AAS41" s="122"/>
      <c r="AAT41" s="122"/>
      <c r="AAU41" s="122"/>
      <c r="AAV41" s="122"/>
      <c r="AAW41" s="121">
        <f t="shared" si="130"/>
        <v>0</v>
      </c>
      <c r="AAX41" s="136"/>
      <c r="AAY41" s="24"/>
      <c r="AAZ41" s="51"/>
      <c r="ABA41" s="51"/>
      <c r="ABB41" s="51"/>
      <c r="ABC41" s="51"/>
      <c r="ABD41" s="51"/>
      <c r="ABE41" s="121">
        <f t="shared" si="131"/>
        <v>0</v>
      </c>
      <c r="ABF41" s="51"/>
      <c r="ABH41" s="51"/>
      <c r="ABI41" s="51"/>
      <c r="ABJ41" s="46"/>
      <c r="ABK41" s="51"/>
      <c r="ABL41" s="122"/>
      <c r="ABM41" s="122"/>
      <c r="ABN41" s="122"/>
      <c r="ABO41" s="122"/>
      <c r="ABP41" s="122"/>
      <c r="ABQ41" s="121">
        <f t="shared" si="132"/>
        <v>0</v>
      </c>
      <c r="ABS41">
        <f t="shared" si="133"/>
        <v>109</v>
      </c>
      <c r="ABT41">
        <f t="shared" si="134"/>
        <v>20</v>
      </c>
      <c r="ABU41">
        <f t="shared" si="135"/>
        <v>129</v>
      </c>
      <c r="ABV41">
        <f t="shared" si="136"/>
        <v>0</v>
      </c>
      <c r="ABW41">
        <v>129</v>
      </c>
      <c r="ABX41">
        <v>8</v>
      </c>
      <c r="ABY41">
        <v>20</v>
      </c>
      <c r="ABZ41" s="119">
        <f t="shared" si="137"/>
        <v>6.45</v>
      </c>
      <c r="ACA41">
        <v>11</v>
      </c>
      <c r="ACC41">
        <v>9</v>
      </c>
      <c r="ACE41">
        <f t="shared" si="138"/>
        <v>20</v>
      </c>
      <c r="ACG41">
        <v>193</v>
      </c>
      <c r="ACH41">
        <v>5</v>
      </c>
      <c r="ACI41">
        <v>20</v>
      </c>
      <c r="ACJ41" s="119">
        <f t="shared" si="139"/>
        <v>9.65</v>
      </c>
      <c r="ACK41">
        <v>8</v>
      </c>
      <c r="ACL41">
        <v>2</v>
      </c>
      <c r="ACM41">
        <v>3</v>
      </c>
      <c r="ACO41">
        <f t="shared" si="140"/>
        <v>13</v>
      </c>
      <c r="ACQ41" s="51" t="s">
        <v>259</v>
      </c>
      <c r="ACR41">
        <v>64</v>
      </c>
      <c r="ACS41">
        <v>0</v>
      </c>
    </row>
    <row r="42" spans="1:773" ht="12.75" hidden="1" x14ac:dyDescent="0.2">
      <c r="A42" s="49">
        <v>25</v>
      </c>
      <c r="B42" s="116">
        <v>44717</v>
      </c>
      <c r="C42" s="116" t="str">
        <f t="shared" si="84"/>
        <v>Sunday</v>
      </c>
      <c r="D42" s="49" t="s">
        <v>240</v>
      </c>
      <c r="E42" s="11" t="s">
        <v>283</v>
      </c>
      <c r="F42" s="24" t="s">
        <v>159</v>
      </c>
      <c r="G42" s="24" t="s">
        <v>247</v>
      </c>
      <c r="H42" s="136" t="s">
        <v>243</v>
      </c>
      <c r="I42" s="24"/>
      <c r="J42" s="51"/>
      <c r="K42" s="51"/>
      <c r="L42" s="51"/>
      <c r="M42" s="51"/>
      <c r="N42" s="51"/>
      <c r="O42" s="121">
        <f t="shared" si="86"/>
        <v>0</v>
      </c>
      <c r="P42" s="51"/>
      <c r="Q42" s="51"/>
      <c r="R42" s="51"/>
      <c r="S42" s="123"/>
      <c r="T42" s="124"/>
      <c r="U42" s="51"/>
      <c r="V42" s="122"/>
      <c r="W42" s="122"/>
      <c r="X42" s="122"/>
      <c r="Y42" s="122"/>
      <c r="Z42" s="122"/>
      <c r="AA42" s="122">
        <f t="shared" si="87"/>
        <v>0</v>
      </c>
      <c r="AB42" s="136" t="s">
        <v>243</v>
      </c>
      <c r="AC42" s="51" t="s">
        <v>244</v>
      </c>
      <c r="AD42" s="51"/>
      <c r="AE42" s="51"/>
      <c r="AF42" s="51"/>
      <c r="AG42" s="51"/>
      <c r="AH42" s="51"/>
      <c r="AI42" s="121">
        <f t="shared" si="76"/>
        <v>0</v>
      </c>
      <c r="AJ42" s="51"/>
      <c r="AK42" s="51" t="s">
        <v>244</v>
      </c>
      <c r="AL42" s="51"/>
      <c r="AM42" s="123"/>
      <c r="AN42" s="51"/>
      <c r="AO42" s="51"/>
      <c r="AP42" s="122"/>
      <c r="AQ42" s="122"/>
      <c r="AR42" s="122"/>
      <c r="AS42" s="122"/>
      <c r="AT42" s="122"/>
      <c r="AU42" s="121">
        <f t="shared" si="88"/>
        <v>0</v>
      </c>
      <c r="AV42" s="136" t="s">
        <v>244</v>
      </c>
      <c r="AW42" s="51"/>
      <c r="AX42" s="51"/>
      <c r="AY42" s="51"/>
      <c r="AZ42" s="51"/>
      <c r="BA42" s="51"/>
      <c r="BB42" s="51"/>
      <c r="BC42" s="121">
        <f t="shared" si="77"/>
        <v>0</v>
      </c>
      <c r="BD42" s="51"/>
      <c r="BE42" s="51"/>
      <c r="BF42" s="51"/>
      <c r="BG42" s="123"/>
      <c r="BH42" s="51"/>
      <c r="BI42" s="51"/>
      <c r="BJ42" s="122"/>
      <c r="BK42" s="122"/>
      <c r="BL42" s="122"/>
      <c r="BM42" s="122"/>
      <c r="BN42" s="122"/>
      <c r="BO42" s="122"/>
      <c r="BP42" s="136" t="s">
        <v>243</v>
      </c>
      <c r="BQ42" s="51" t="s">
        <v>243</v>
      </c>
      <c r="BR42" s="51">
        <v>10</v>
      </c>
      <c r="BS42" s="51">
        <v>9</v>
      </c>
      <c r="BT42" s="51" t="s">
        <v>243</v>
      </c>
      <c r="BU42" s="51">
        <v>2</v>
      </c>
      <c r="BV42" s="51">
        <v>0</v>
      </c>
      <c r="BW42" s="121"/>
      <c r="BX42" s="51">
        <v>10</v>
      </c>
      <c r="BY42" s="51" t="s">
        <v>244</v>
      </c>
      <c r="BZ42" s="51"/>
      <c r="CA42" s="123"/>
      <c r="CB42" s="51"/>
      <c r="CC42" s="51"/>
      <c r="CD42" s="122"/>
      <c r="CE42" s="122"/>
      <c r="CF42" s="122"/>
      <c r="CG42" s="122"/>
      <c r="CH42" s="122"/>
      <c r="CI42" s="122"/>
      <c r="CJ42" s="136" t="s">
        <v>244</v>
      </c>
      <c r="CK42" s="51"/>
      <c r="CL42" s="51"/>
      <c r="CM42" s="51"/>
      <c r="CN42" s="51"/>
      <c r="CO42" s="51"/>
      <c r="CP42" s="51"/>
      <c r="CQ42" s="121">
        <f t="shared" si="89"/>
        <v>0</v>
      </c>
      <c r="CR42" s="51"/>
      <c r="CS42" s="51"/>
      <c r="CT42" s="51"/>
      <c r="CU42" s="123"/>
      <c r="CV42" s="51"/>
      <c r="CW42" s="51"/>
      <c r="CX42" s="122"/>
      <c r="CY42" s="122"/>
      <c r="CZ42" s="122"/>
      <c r="DA42" s="122"/>
      <c r="DB42" s="122"/>
      <c r="DC42" s="122"/>
      <c r="DD42" s="136" t="s">
        <v>243</v>
      </c>
      <c r="DE42" s="51" t="s">
        <v>244</v>
      </c>
      <c r="DF42" s="51"/>
      <c r="DG42" s="51"/>
      <c r="DH42" s="51"/>
      <c r="DI42" s="51"/>
      <c r="DJ42" s="51"/>
      <c r="DK42" s="121">
        <f t="shared" si="90"/>
        <v>0</v>
      </c>
      <c r="DL42" s="51"/>
      <c r="DM42" s="51" t="s">
        <v>243</v>
      </c>
      <c r="DN42" s="51">
        <f>4/6 + 1</f>
        <v>1.6666666666666665</v>
      </c>
      <c r="DO42" s="123">
        <v>0</v>
      </c>
      <c r="DP42" s="51">
        <v>8</v>
      </c>
      <c r="DQ42" s="51">
        <v>1</v>
      </c>
      <c r="DR42" s="122">
        <v>6</v>
      </c>
      <c r="DS42" s="122">
        <v>1</v>
      </c>
      <c r="DT42" s="122">
        <v>0</v>
      </c>
      <c r="DU42" s="122">
        <v>0</v>
      </c>
      <c r="DV42" s="122">
        <v>0</v>
      </c>
      <c r="DW42" s="122">
        <f>IFERROR(DP42/DN42,0)</f>
        <v>4.8000000000000007</v>
      </c>
      <c r="DX42" s="136" t="s">
        <v>243</v>
      </c>
      <c r="DY42" s="51"/>
      <c r="DZ42" s="51"/>
      <c r="EA42" s="51"/>
      <c r="EB42" s="51"/>
      <c r="EC42" s="51"/>
      <c r="ED42" s="51"/>
      <c r="EE42" s="121">
        <f t="shared" si="91"/>
        <v>0</v>
      </c>
      <c r="EF42" s="51"/>
      <c r="EG42" s="51"/>
      <c r="EH42" s="51"/>
      <c r="EI42" s="123"/>
      <c r="EJ42" s="51"/>
      <c r="EK42" s="51"/>
      <c r="EL42" s="122"/>
      <c r="EM42" s="122"/>
      <c r="EN42" s="122"/>
      <c r="EO42" s="122"/>
      <c r="EP42" s="122"/>
      <c r="EQ42" s="122">
        <f t="shared" si="92"/>
        <v>0</v>
      </c>
      <c r="ER42" s="136" t="s">
        <v>244</v>
      </c>
      <c r="ES42" s="51"/>
      <c r="ET42" s="51"/>
      <c r="EU42" s="51"/>
      <c r="EV42" s="51"/>
      <c r="EW42" s="51"/>
      <c r="EX42" s="51"/>
      <c r="EY42" s="121">
        <f t="shared" si="93"/>
        <v>0</v>
      </c>
      <c r="EZ42" s="51"/>
      <c r="FA42" s="51"/>
      <c r="FB42" s="51"/>
      <c r="FC42" s="123"/>
      <c r="FD42" s="51"/>
      <c r="FE42" s="51"/>
      <c r="FF42" s="122"/>
      <c r="FG42" s="122"/>
      <c r="FH42" s="122"/>
      <c r="FI42" s="122"/>
      <c r="FJ42" s="122"/>
      <c r="FK42" s="122">
        <f t="shared" si="94"/>
        <v>0</v>
      </c>
      <c r="FL42" s="136" t="s">
        <v>243</v>
      </c>
      <c r="FM42" s="51" t="s">
        <v>243</v>
      </c>
      <c r="FN42" s="51">
        <v>35</v>
      </c>
      <c r="FO42" s="51">
        <v>43</v>
      </c>
      <c r="FP42" s="51" t="s">
        <v>243</v>
      </c>
      <c r="FQ42" s="51">
        <v>6</v>
      </c>
      <c r="FR42" s="51">
        <v>0</v>
      </c>
      <c r="FS42" s="121">
        <f t="shared" si="95"/>
        <v>81.395348837209298</v>
      </c>
      <c r="FT42" s="51">
        <v>53</v>
      </c>
      <c r="FU42" s="51" t="s">
        <v>243</v>
      </c>
      <c r="FV42" s="51">
        <v>2</v>
      </c>
      <c r="FW42" s="123">
        <v>0</v>
      </c>
      <c r="FX42" s="51">
        <v>12</v>
      </c>
      <c r="FY42" s="51">
        <v>2</v>
      </c>
      <c r="FZ42" s="122">
        <v>7</v>
      </c>
      <c r="GA42" s="122">
        <v>2</v>
      </c>
      <c r="GB42" s="122">
        <v>0</v>
      </c>
      <c r="GC42" s="122">
        <v>0</v>
      </c>
      <c r="GD42" s="122">
        <v>1</v>
      </c>
      <c r="GE42" s="122">
        <f>IFERROR(FX42/FV42,0)</f>
        <v>6</v>
      </c>
      <c r="GF42" s="136" t="s">
        <v>243</v>
      </c>
      <c r="GG42" s="51" t="s">
        <v>244</v>
      </c>
      <c r="GH42" s="51"/>
      <c r="GI42" s="51"/>
      <c r="GJ42" s="51"/>
      <c r="GK42" s="51"/>
      <c r="GL42" s="51"/>
      <c r="GM42" s="121">
        <f t="shared" si="78"/>
        <v>0</v>
      </c>
      <c r="GN42" s="51"/>
      <c r="GO42" s="51" t="s">
        <v>243</v>
      </c>
      <c r="GP42" s="51">
        <v>1</v>
      </c>
      <c r="GQ42" s="123">
        <v>0</v>
      </c>
      <c r="GR42" s="51">
        <v>5</v>
      </c>
      <c r="GS42" s="51">
        <v>2</v>
      </c>
      <c r="GT42" s="122">
        <v>4</v>
      </c>
      <c r="GU42" s="122">
        <v>0</v>
      </c>
      <c r="GV42" s="122">
        <v>0</v>
      </c>
      <c r="GW42" s="122">
        <v>3</v>
      </c>
      <c r="GX42" s="122">
        <v>0</v>
      </c>
      <c r="GY42" s="122">
        <f t="shared" si="79"/>
        <v>5</v>
      </c>
      <c r="GZ42" s="136" t="s">
        <v>243</v>
      </c>
      <c r="HA42" s="24"/>
      <c r="HB42" s="51"/>
      <c r="HC42" s="51"/>
      <c r="HD42" s="51"/>
      <c r="HE42" s="51"/>
      <c r="HF42" s="51"/>
      <c r="HG42" s="121">
        <f t="shared" si="80"/>
        <v>0</v>
      </c>
      <c r="HH42" s="51"/>
      <c r="HI42" s="51"/>
      <c r="HJ42" s="51"/>
      <c r="HK42" s="123"/>
      <c r="HL42" s="51"/>
      <c r="HM42" s="51"/>
      <c r="HN42" s="122"/>
      <c r="HO42" s="122"/>
      <c r="HP42" s="122"/>
      <c r="HQ42" s="122"/>
      <c r="HR42" s="122"/>
      <c r="HS42" s="121">
        <f t="shared" si="96"/>
        <v>0</v>
      </c>
      <c r="HT42" s="136" t="s">
        <v>243</v>
      </c>
      <c r="HU42" s="51"/>
      <c r="HV42" s="51"/>
      <c r="HW42" s="51"/>
      <c r="HX42" s="51"/>
      <c r="HY42" s="51"/>
      <c r="HZ42" s="51"/>
      <c r="IA42" s="121"/>
      <c r="IB42" s="51"/>
      <c r="IC42" s="51"/>
      <c r="ID42" s="51"/>
      <c r="IE42" s="123"/>
      <c r="IF42" s="51"/>
      <c r="IG42" s="51"/>
      <c r="IH42" s="122"/>
      <c r="II42" s="122"/>
      <c r="IJ42" s="122"/>
      <c r="IK42" s="122"/>
      <c r="IL42" s="122"/>
      <c r="IM42" s="122">
        <f t="shared" si="142"/>
        <v>0</v>
      </c>
      <c r="IN42" s="136" t="s">
        <v>243</v>
      </c>
      <c r="IO42" s="51"/>
      <c r="IP42" s="51"/>
      <c r="IQ42" s="51"/>
      <c r="IR42" s="51"/>
      <c r="IS42" s="51"/>
      <c r="IT42" s="51"/>
      <c r="IU42" s="121">
        <f t="shared" si="97"/>
        <v>0</v>
      </c>
      <c r="IV42" s="51"/>
      <c r="IW42" s="51"/>
      <c r="IX42" s="122"/>
      <c r="IY42" s="123"/>
      <c r="IZ42" s="122"/>
      <c r="JA42" s="122"/>
      <c r="JB42" s="122"/>
      <c r="JC42" s="122"/>
      <c r="JD42" s="122"/>
      <c r="JE42" s="122"/>
      <c r="JF42" s="122"/>
      <c r="JG42" s="121">
        <f t="shared" si="98"/>
        <v>0</v>
      </c>
      <c r="JH42" s="136"/>
      <c r="JI42" s="24"/>
      <c r="JJ42" s="51"/>
      <c r="JK42" s="51"/>
      <c r="JL42" s="51"/>
      <c r="JM42" s="51"/>
      <c r="JN42" s="51"/>
      <c r="JO42" s="121"/>
      <c r="JP42" s="51"/>
      <c r="JQ42" s="51"/>
      <c r="JR42" s="51"/>
      <c r="JS42" s="123"/>
      <c r="JT42" s="122"/>
      <c r="JU42" s="122"/>
      <c r="JV42" s="122"/>
      <c r="JW42" s="122"/>
      <c r="JX42" s="122"/>
      <c r="JY42" s="122"/>
      <c r="JZ42" s="122"/>
      <c r="KA42" s="121">
        <f t="shared" si="81"/>
        <v>0</v>
      </c>
      <c r="KB42" s="136" t="s">
        <v>244</v>
      </c>
      <c r="KC42" s="51"/>
      <c r="KD42" s="51"/>
      <c r="KE42" s="51"/>
      <c r="KF42" s="51"/>
      <c r="KG42" s="51"/>
      <c r="KH42" s="51"/>
      <c r="KI42" s="51"/>
      <c r="KJ42" s="51"/>
      <c r="KK42" s="123"/>
      <c r="KL42" s="51"/>
      <c r="KM42" s="51"/>
      <c r="KN42" s="122"/>
      <c r="KO42" s="122"/>
      <c r="KP42" s="122"/>
      <c r="KQ42" s="122"/>
      <c r="KR42" s="122"/>
      <c r="KS42" s="122">
        <f t="shared" si="99"/>
        <v>0</v>
      </c>
      <c r="KT42" s="136" t="s">
        <v>243</v>
      </c>
      <c r="KU42" s="51" t="s">
        <v>244</v>
      </c>
      <c r="KV42" s="51"/>
      <c r="KW42" s="51"/>
      <c r="KX42" s="51"/>
      <c r="KY42" s="51"/>
      <c r="KZ42" s="51"/>
      <c r="LA42" s="121">
        <f t="shared" si="100"/>
        <v>0</v>
      </c>
      <c r="LB42" s="51"/>
      <c r="LC42" s="51" t="s">
        <v>243</v>
      </c>
      <c r="LD42" s="51">
        <v>3</v>
      </c>
      <c r="LE42" s="51">
        <v>0</v>
      </c>
      <c r="LF42" s="51">
        <v>15</v>
      </c>
      <c r="LG42" s="51">
        <v>2</v>
      </c>
      <c r="LH42" s="122">
        <v>12</v>
      </c>
      <c r="LI42" s="122">
        <v>2</v>
      </c>
      <c r="LJ42" s="122">
        <v>0</v>
      </c>
      <c r="LK42" s="122">
        <v>3</v>
      </c>
      <c r="LL42" s="122">
        <v>0</v>
      </c>
      <c r="LM42" s="121">
        <f t="shared" si="82"/>
        <v>5</v>
      </c>
      <c r="LN42" s="136" t="s">
        <v>243</v>
      </c>
      <c r="LO42" s="51" t="s">
        <v>244</v>
      </c>
      <c r="LU42" s="121">
        <f t="shared" si="141"/>
        <v>0</v>
      </c>
      <c r="LV42" s="51"/>
      <c r="LW42" s="51" t="s">
        <v>243</v>
      </c>
      <c r="LX42" s="51">
        <v>1</v>
      </c>
      <c r="LY42" s="51">
        <v>0</v>
      </c>
      <c r="LZ42" s="46">
        <v>9</v>
      </c>
      <c r="MA42" s="51">
        <v>1</v>
      </c>
      <c r="MB42" s="122">
        <v>4</v>
      </c>
      <c r="MC42" s="122">
        <v>2</v>
      </c>
      <c r="MD42" s="122">
        <v>0</v>
      </c>
      <c r="ME42" s="122">
        <v>1</v>
      </c>
      <c r="MF42" s="122">
        <v>0</v>
      </c>
      <c r="MG42" s="121">
        <f t="shared" ref="MG42:MG56" si="144">IFERROR(LZ42/LX42,0)</f>
        <v>9</v>
      </c>
      <c r="MH42" s="136" t="s">
        <v>243</v>
      </c>
      <c r="MI42" s="24"/>
      <c r="MJ42" s="51"/>
      <c r="MK42" s="51"/>
      <c r="ML42" s="51"/>
      <c r="MM42" s="51"/>
      <c r="MN42" s="51"/>
      <c r="MO42" s="121">
        <f t="shared" si="101"/>
        <v>0</v>
      </c>
      <c r="MP42" s="51"/>
      <c r="MR42" s="51"/>
      <c r="MS42" s="51"/>
      <c r="MT42" s="46"/>
      <c r="MV42" s="122"/>
      <c r="MW42" s="122"/>
      <c r="MX42" s="122"/>
      <c r="MY42" s="122"/>
      <c r="MZ42" s="122"/>
      <c r="NA42" s="122">
        <f t="shared" si="102"/>
        <v>0</v>
      </c>
      <c r="NB42" s="136" t="s">
        <v>243</v>
      </c>
      <c r="NC42" s="24"/>
      <c r="ND42" s="51"/>
      <c r="NE42" s="51"/>
      <c r="NF42" s="51"/>
      <c r="NG42" s="51"/>
      <c r="NH42" s="51"/>
      <c r="NI42" s="121"/>
      <c r="NJ42" s="51"/>
      <c r="NL42" s="51"/>
      <c r="NM42" s="51"/>
      <c r="NN42" s="46"/>
      <c r="NP42" s="122"/>
      <c r="NQ42" s="122"/>
      <c r="NR42" s="122"/>
      <c r="NS42" s="122"/>
      <c r="NT42" s="122"/>
      <c r="NU42" s="122"/>
      <c r="NV42" s="136" t="s">
        <v>243</v>
      </c>
      <c r="NW42" s="24"/>
      <c r="NX42" s="51"/>
      <c r="NY42" s="51"/>
      <c r="NZ42" s="51"/>
      <c r="OA42" s="51"/>
      <c r="OB42" s="51"/>
      <c r="OC42" s="121"/>
      <c r="OD42" s="51"/>
      <c r="OF42" s="51"/>
      <c r="OG42" s="51"/>
      <c r="OH42" s="46"/>
      <c r="OI42" s="51"/>
      <c r="OJ42" s="122"/>
      <c r="OK42" s="122"/>
      <c r="OL42" s="122"/>
      <c r="OM42" s="122"/>
      <c r="ON42" s="122"/>
      <c r="OO42" s="121">
        <f t="shared" si="143"/>
        <v>0</v>
      </c>
      <c r="OP42" s="136" t="s">
        <v>243</v>
      </c>
      <c r="OQ42" s="24" t="s">
        <v>243</v>
      </c>
      <c r="OR42" s="51">
        <v>18</v>
      </c>
      <c r="OS42" s="51">
        <v>25</v>
      </c>
      <c r="OT42" s="51" t="s">
        <v>244</v>
      </c>
      <c r="OU42" s="51">
        <v>2</v>
      </c>
      <c r="OV42" s="51">
        <v>0</v>
      </c>
      <c r="OW42" s="121">
        <f t="shared" si="103"/>
        <v>72</v>
      </c>
      <c r="OX42" s="51">
        <v>27</v>
      </c>
      <c r="OY42" t="s">
        <v>244</v>
      </c>
      <c r="OZ42" s="51"/>
      <c r="PA42" s="51"/>
      <c r="PB42" s="46"/>
      <c r="PC42" s="51"/>
      <c r="PD42" s="122"/>
      <c r="PE42" s="122"/>
      <c r="PF42" s="122"/>
      <c r="PG42" s="122"/>
      <c r="PH42" s="122"/>
      <c r="PI42" s="121"/>
      <c r="PJ42" s="136" t="s">
        <v>243</v>
      </c>
      <c r="PK42" s="24" t="s">
        <v>243</v>
      </c>
      <c r="PL42" s="51">
        <v>11</v>
      </c>
      <c r="PM42" s="51">
        <v>14</v>
      </c>
      <c r="PN42" s="51" t="s">
        <v>266</v>
      </c>
      <c r="PO42" s="51">
        <v>2</v>
      </c>
      <c r="PP42" s="51">
        <v>0</v>
      </c>
      <c r="PQ42" s="121">
        <f>IFERROR((PL42/PM42)*100,0)</f>
        <v>78.571428571428569</v>
      </c>
      <c r="PR42" s="51">
        <v>13</v>
      </c>
      <c r="PS42" t="s">
        <v>243</v>
      </c>
      <c r="PT42" s="51">
        <v>1</v>
      </c>
      <c r="PU42" s="51">
        <v>0</v>
      </c>
      <c r="PV42" s="46">
        <v>5</v>
      </c>
      <c r="PW42" s="51">
        <v>1</v>
      </c>
      <c r="PX42" s="122">
        <v>4</v>
      </c>
      <c r="PY42" s="122">
        <v>1</v>
      </c>
      <c r="PZ42" s="122">
        <v>0</v>
      </c>
      <c r="QA42" s="122">
        <v>0</v>
      </c>
      <c r="QB42" s="122">
        <v>0</v>
      </c>
      <c r="QC42" s="121">
        <f>IFERROR(PV42/PT42,0)</f>
        <v>5</v>
      </c>
      <c r="QD42" s="136" t="s">
        <v>243</v>
      </c>
      <c r="QE42" s="24" t="s">
        <v>244</v>
      </c>
      <c r="QF42" s="51"/>
      <c r="QG42" s="51"/>
      <c r="QH42" s="51"/>
      <c r="QI42" s="51"/>
      <c r="QJ42" s="51"/>
      <c r="QK42" s="121">
        <f t="shared" si="85"/>
        <v>0</v>
      </c>
      <c r="QL42" s="51"/>
      <c r="QM42" t="s">
        <v>243</v>
      </c>
      <c r="QN42" s="51">
        <v>2</v>
      </c>
      <c r="QO42" s="51">
        <v>0</v>
      </c>
      <c r="QP42" s="46">
        <v>17</v>
      </c>
      <c r="QQ42" s="51">
        <v>0</v>
      </c>
      <c r="QR42" s="122">
        <v>4</v>
      </c>
      <c r="QS42" s="122">
        <v>1</v>
      </c>
      <c r="QT42" s="122">
        <v>1</v>
      </c>
      <c r="QU42" s="122">
        <v>1</v>
      </c>
      <c r="QV42" s="122">
        <v>0</v>
      </c>
      <c r="QW42" s="121">
        <f t="shared" si="105"/>
        <v>8.5</v>
      </c>
      <c r="QX42" s="136" t="s">
        <v>243</v>
      </c>
      <c r="QY42" s="24"/>
      <c r="QZ42" s="51"/>
      <c r="RA42" s="51"/>
      <c r="RB42" s="51"/>
      <c r="RC42" s="51"/>
      <c r="RD42" s="51"/>
      <c r="RE42" s="121">
        <f t="shared" si="106"/>
        <v>0</v>
      </c>
      <c r="RF42" s="51"/>
      <c r="RH42" s="51"/>
      <c r="RI42" s="51"/>
      <c r="RJ42" s="46"/>
      <c r="RK42" s="51"/>
      <c r="RL42" s="122"/>
      <c r="RM42" s="122"/>
      <c r="RN42" s="122"/>
      <c r="RO42" s="122"/>
      <c r="RP42" s="122"/>
      <c r="RQ42" s="121">
        <f t="shared" si="107"/>
        <v>0</v>
      </c>
      <c r="RR42" s="136"/>
      <c r="RS42" s="24"/>
      <c r="RT42" s="51"/>
      <c r="RU42" s="51"/>
      <c r="RV42" s="51"/>
      <c r="RW42" s="51"/>
      <c r="RX42" s="51"/>
      <c r="RY42" s="121">
        <f t="shared" si="108"/>
        <v>0</v>
      </c>
      <c r="RZ42" s="51"/>
      <c r="SB42" s="51"/>
      <c r="SC42" s="51"/>
      <c r="SD42" s="46"/>
      <c r="SE42" s="51"/>
      <c r="SF42" s="122"/>
      <c r="SG42" s="122"/>
      <c r="SH42" s="122"/>
      <c r="SI42" s="122"/>
      <c r="SJ42" s="122"/>
      <c r="SK42" s="121">
        <f t="shared" si="109"/>
        <v>0</v>
      </c>
      <c r="SL42" s="136"/>
      <c r="SM42" s="24"/>
      <c r="SN42" s="51"/>
      <c r="SO42" s="51"/>
      <c r="SP42" s="51"/>
      <c r="SQ42" s="51"/>
      <c r="SR42" s="51"/>
      <c r="SS42" s="121">
        <f t="shared" si="110"/>
        <v>0</v>
      </c>
      <c r="ST42" s="51"/>
      <c r="SV42" s="51"/>
      <c r="SW42" s="51"/>
      <c r="SX42" s="46"/>
      <c r="SY42" s="51"/>
      <c r="SZ42" s="122"/>
      <c r="TA42" s="122"/>
      <c r="TB42" s="122"/>
      <c r="TC42" s="122"/>
      <c r="TD42" s="122"/>
      <c r="TE42" s="121">
        <f t="shared" si="111"/>
        <v>0</v>
      </c>
      <c r="TF42" s="136"/>
      <c r="TG42" s="24"/>
      <c r="TH42" s="51"/>
      <c r="TI42" s="51"/>
      <c r="TJ42" s="51"/>
      <c r="TK42" s="51"/>
      <c r="TL42" s="51"/>
      <c r="TM42" s="121">
        <f t="shared" si="112"/>
        <v>0</v>
      </c>
      <c r="TN42" s="51"/>
      <c r="TP42" s="51"/>
      <c r="TQ42" s="51"/>
      <c r="TR42" s="46"/>
      <c r="TS42" s="51"/>
      <c r="TT42" s="122"/>
      <c r="TU42" s="122"/>
      <c r="TV42" s="122"/>
      <c r="TW42" s="122"/>
      <c r="TX42" s="122"/>
      <c r="TY42" s="121">
        <f t="shared" si="113"/>
        <v>0</v>
      </c>
      <c r="TZ42" s="136"/>
      <c r="UA42" s="24"/>
      <c r="UB42" s="51"/>
      <c r="UC42" s="51"/>
      <c r="UD42" s="51"/>
      <c r="UE42" s="51"/>
      <c r="UF42" s="51"/>
      <c r="UG42" s="121">
        <f t="shared" si="114"/>
        <v>0</v>
      </c>
      <c r="UH42" s="51"/>
      <c r="UJ42" s="51"/>
      <c r="UK42" s="51"/>
      <c r="UL42" s="46"/>
      <c r="UM42" s="51"/>
      <c r="UN42" s="122"/>
      <c r="UO42" s="122"/>
      <c r="UP42" s="122"/>
      <c r="UQ42" s="122"/>
      <c r="UR42" s="122"/>
      <c r="US42" s="121">
        <f t="shared" si="115"/>
        <v>0</v>
      </c>
      <c r="UT42" s="136"/>
      <c r="UU42" s="24"/>
      <c r="UV42" s="51"/>
      <c r="UW42" s="51"/>
      <c r="UX42" s="51"/>
      <c r="UY42" s="51"/>
      <c r="UZ42" s="51"/>
      <c r="VA42" s="121">
        <f t="shared" si="116"/>
        <v>0</v>
      </c>
      <c r="VB42" s="51"/>
      <c r="VD42" s="51"/>
      <c r="VE42" s="51"/>
      <c r="VF42" s="46"/>
      <c r="VG42" s="51"/>
      <c r="VH42" s="122"/>
      <c r="VI42" s="122"/>
      <c r="VJ42" s="122"/>
      <c r="VK42" s="122"/>
      <c r="VL42" s="122"/>
      <c r="VM42" s="121">
        <f t="shared" si="117"/>
        <v>0</v>
      </c>
      <c r="VN42" s="136" t="s">
        <v>243</v>
      </c>
      <c r="VO42" s="24"/>
      <c r="VP42" s="51"/>
      <c r="VQ42" s="51"/>
      <c r="VR42" s="51"/>
      <c r="VS42" s="51"/>
      <c r="VT42" s="51"/>
      <c r="VU42" s="121">
        <f t="shared" si="118"/>
        <v>0</v>
      </c>
      <c r="VV42" s="51"/>
      <c r="VX42" s="51"/>
      <c r="VY42" s="51"/>
      <c r="VZ42" s="46"/>
      <c r="WA42" s="51"/>
      <c r="WB42" s="122"/>
      <c r="WC42" s="122"/>
      <c r="WD42" s="122"/>
      <c r="WE42" s="122"/>
      <c r="WF42" s="122"/>
      <c r="WG42" s="121">
        <f t="shared" si="119"/>
        <v>0</v>
      </c>
      <c r="WH42" s="136" t="s">
        <v>243</v>
      </c>
      <c r="WI42" s="24"/>
      <c r="WJ42" s="51"/>
      <c r="WK42" s="51"/>
      <c r="WL42" s="51"/>
      <c r="WM42" s="51"/>
      <c r="WN42" s="51"/>
      <c r="WO42" s="121">
        <f t="shared" si="120"/>
        <v>0</v>
      </c>
      <c r="WP42" s="51"/>
      <c r="WQ42" t="s">
        <v>243</v>
      </c>
      <c r="WR42" s="51">
        <v>1</v>
      </c>
      <c r="WS42" s="51">
        <v>0</v>
      </c>
      <c r="WT42" s="46">
        <v>7</v>
      </c>
      <c r="WU42" s="51">
        <v>0</v>
      </c>
      <c r="WV42" s="122">
        <v>3</v>
      </c>
      <c r="WW42" s="122">
        <v>1</v>
      </c>
      <c r="WX42" s="122">
        <v>0</v>
      </c>
      <c r="WY42" s="122">
        <v>0</v>
      </c>
      <c r="WZ42" s="122">
        <v>1</v>
      </c>
      <c r="XA42" s="121">
        <f t="shared" si="121"/>
        <v>7</v>
      </c>
      <c r="XB42" s="136"/>
      <c r="XC42" s="24"/>
      <c r="XD42" s="51"/>
      <c r="XE42" s="51"/>
      <c r="XF42" s="51"/>
      <c r="XG42" s="51"/>
      <c r="XH42" s="51"/>
      <c r="XI42" s="121">
        <f t="shared" si="122"/>
        <v>0</v>
      </c>
      <c r="XJ42" s="51"/>
      <c r="XK42" s="91"/>
      <c r="XL42" s="51"/>
      <c r="XM42" s="51"/>
      <c r="XN42" s="46"/>
      <c r="XO42" s="51"/>
      <c r="XP42" s="122"/>
      <c r="XQ42" s="122"/>
      <c r="XR42" s="122"/>
      <c r="XS42" s="122"/>
      <c r="XT42" s="122"/>
      <c r="XU42" s="121">
        <f t="shared" si="83"/>
        <v>0</v>
      </c>
      <c r="XV42" s="136" t="s">
        <v>243</v>
      </c>
      <c r="XW42" s="24"/>
      <c r="XX42" s="51"/>
      <c r="XY42" s="51"/>
      <c r="XZ42" s="51"/>
      <c r="YA42" s="51"/>
      <c r="YB42" s="51"/>
      <c r="YC42" s="121">
        <f t="shared" si="123"/>
        <v>0</v>
      </c>
      <c r="YD42" s="51"/>
      <c r="YF42" s="51"/>
      <c r="YG42" s="51"/>
      <c r="YH42" s="46"/>
      <c r="YI42" s="51"/>
      <c r="YJ42" s="122"/>
      <c r="YK42" s="122"/>
      <c r="YL42" s="122"/>
      <c r="YM42" s="122"/>
      <c r="YN42" s="122"/>
      <c r="YO42" s="121">
        <f t="shared" si="124"/>
        <v>0</v>
      </c>
      <c r="YP42" s="136" t="s">
        <v>243</v>
      </c>
      <c r="YQ42" s="24" t="s">
        <v>244</v>
      </c>
      <c r="YR42" s="51"/>
      <c r="YS42" s="51"/>
      <c r="YT42" s="51"/>
      <c r="YU42" s="51"/>
      <c r="YV42" s="51"/>
      <c r="YW42" s="121">
        <f t="shared" si="125"/>
        <v>0</v>
      </c>
      <c r="YX42" s="51"/>
      <c r="YY42" t="s">
        <v>244</v>
      </c>
      <c r="YZ42" s="51"/>
      <c r="ZA42" s="51"/>
      <c r="ZB42" s="46"/>
      <c r="ZC42" s="51"/>
      <c r="ZD42" s="122"/>
      <c r="ZE42" s="122"/>
      <c r="ZF42" s="122"/>
      <c r="ZG42" s="122"/>
      <c r="ZH42" s="122"/>
      <c r="ZI42" s="121">
        <f t="shared" si="126"/>
        <v>0</v>
      </c>
      <c r="ZJ42" s="136"/>
      <c r="ZK42" s="24"/>
      <c r="ZL42" s="51"/>
      <c r="ZM42" s="51"/>
      <c r="ZN42" s="51"/>
      <c r="ZO42" s="51"/>
      <c r="ZP42" s="51"/>
      <c r="ZQ42" s="121">
        <f t="shared" si="127"/>
        <v>0</v>
      </c>
      <c r="ZR42" s="51"/>
      <c r="ZT42" s="51"/>
      <c r="ZU42" s="51"/>
      <c r="ZV42" s="46"/>
      <c r="ZW42" s="51"/>
      <c r="ZX42" s="122"/>
      <c r="ZY42" s="122"/>
      <c r="ZZ42" s="122"/>
      <c r="AAA42" s="122"/>
      <c r="AAB42" s="122"/>
      <c r="AAC42" s="121">
        <f t="shared" si="128"/>
        <v>0</v>
      </c>
      <c r="AAD42" s="136"/>
      <c r="AAE42" s="24"/>
      <c r="AAF42" s="51"/>
      <c r="AAG42" s="51"/>
      <c r="AAH42" s="51"/>
      <c r="AAI42" s="51"/>
      <c r="AAJ42" s="51"/>
      <c r="AAK42" s="121">
        <f t="shared" si="129"/>
        <v>0</v>
      </c>
      <c r="AAL42" s="51"/>
      <c r="AAN42" s="51"/>
      <c r="AAO42" s="51"/>
      <c r="AAP42" s="46"/>
      <c r="AAQ42" s="51"/>
      <c r="AAR42" s="122"/>
      <c r="AAS42" s="122"/>
      <c r="AAT42" s="122"/>
      <c r="AAU42" s="122"/>
      <c r="AAV42" s="122"/>
      <c r="AAW42" s="121">
        <f t="shared" si="130"/>
        <v>0</v>
      </c>
      <c r="AAX42" s="136"/>
      <c r="AAY42" s="24"/>
      <c r="AAZ42" s="51"/>
      <c r="ABA42" s="51"/>
      <c r="ABB42" s="51"/>
      <c r="ABC42" s="51"/>
      <c r="ABD42" s="51"/>
      <c r="ABE42" s="121">
        <f t="shared" si="131"/>
        <v>0</v>
      </c>
      <c r="ABF42" s="51"/>
      <c r="ABH42" s="51"/>
      <c r="ABI42" s="51"/>
      <c r="ABJ42" s="46"/>
      <c r="ABK42" s="51"/>
      <c r="ABL42" s="122"/>
      <c r="ABM42" s="122"/>
      <c r="ABN42" s="122"/>
      <c r="ABO42" s="122"/>
      <c r="ABP42" s="122"/>
      <c r="ABQ42" s="121">
        <f t="shared" si="132"/>
        <v>0</v>
      </c>
      <c r="ABS42">
        <f t="shared" si="133"/>
        <v>74</v>
      </c>
      <c r="ABT42">
        <f t="shared" si="134"/>
        <v>7</v>
      </c>
      <c r="ABU42">
        <f t="shared" si="135"/>
        <v>81</v>
      </c>
      <c r="ABV42">
        <f t="shared" si="136"/>
        <v>0</v>
      </c>
      <c r="ABW42">
        <v>81</v>
      </c>
      <c r="ABX42">
        <v>2</v>
      </c>
      <c r="ABY42">
        <v>15.1</v>
      </c>
      <c r="ABZ42" s="119">
        <f t="shared" si="137"/>
        <v>5.3642384105960268</v>
      </c>
      <c r="ACA42">
        <v>6</v>
      </c>
      <c r="ACC42">
        <v>1</v>
      </c>
      <c r="ACE42">
        <f t="shared" si="138"/>
        <v>7</v>
      </c>
      <c r="ACG42">
        <v>80</v>
      </c>
      <c r="ACH42">
        <v>10</v>
      </c>
      <c r="ACI42">
        <v>12.4</v>
      </c>
      <c r="ACJ42" s="119">
        <f t="shared" si="139"/>
        <v>6.4516129032258061</v>
      </c>
      <c r="ACK42">
        <v>8</v>
      </c>
      <c r="ACL42">
        <v>2</v>
      </c>
      <c r="ACM42">
        <v>2</v>
      </c>
      <c r="ACO42">
        <f t="shared" si="140"/>
        <v>12</v>
      </c>
      <c r="ACQ42" s="130" t="s">
        <v>240</v>
      </c>
      <c r="ACR42">
        <v>0</v>
      </c>
      <c r="ACS42">
        <v>8</v>
      </c>
    </row>
    <row r="43" spans="1:773" ht="12.75" x14ac:dyDescent="0.2">
      <c r="A43" s="49">
        <v>26</v>
      </c>
      <c r="B43" s="116">
        <v>44724</v>
      </c>
      <c r="C43" s="116" t="str">
        <f t="shared" si="84"/>
        <v>Sunday</v>
      </c>
      <c r="D43" s="49" t="s">
        <v>240</v>
      </c>
      <c r="E43" s="11" t="s">
        <v>271</v>
      </c>
      <c r="F43" s="24" t="s">
        <v>151</v>
      </c>
      <c r="G43" s="24" t="s">
        <v>261</v>
      </c>
      <c r="H43" s="136" t="s">
        <v>243</v>
      </c>
      <c r="I43" s="24" t="s">
        <v>243</v>
      </c>
      <c r="J43" s="51">
        <v>0</v>
      </c>
      <c r="K43" s="51">
        <v>1</v>
      </c>
      <c r="L43" s="51" t="s">
        <v>244</v>
      </c>
      <c r="M43" s="51">
        <v>0</v>
      </c>
      <c r="N43" s="51">
        <v>0</v>
      </c>
      <c r="O43" s="121">
        <f t="shared" si="86"/>
        <v>0</v>
      </c>
      <c r="P43" s="51">
        <v>3</v>
      </c>
      <c r="Q43" s="51"/>
      <c r="R43" s="51"/>
      <c r="S43" s="123"/>
      <c r="T43" s="124"/>
      <c r="U43" s="51"/>
      <c r="V43" s="122"/>
      <c r="W43" s="122"/>
      <c r="X43" s="122"/>
      <c r="Y43" s="122"/>
      <c r="Z43" s="122"/>
      <c r="AA43" s="122">
        <f t="shared" si="87"/>
        <v>0</v>
      </c>
      <c r="AB43" s="136" t="s">
        <v>243</v>
      </c>
      <c r="AC43" s="51" t="s">
        <v>243</v>
      </c>
      <c r="AD43" s="51">
        <v>5</v>
      </c>
      <c r="AE43" s="51">
        <v>9</v>
      </c>
      <c r="AF43" s="51" t="s">
        <v>266</v>
      </c>
      <c r="AG43" s="51">
        <v>0</v>
      </c>
      <c r="AH43" s="51">
        <v>0</v>
      </c>
      <c r="AI43" s="121">
        <f t="shared" si="76"/>
        <v>55.555555555555557</v>
      </c>
      <c r="AJ43" s="51">
        <v>24</v>
      </c>
      <c r="AK43" s="51" t="s">
        <v>281</v>
      </c>
      <c r="AL43" s="51">
        <v>1</v>
      </c>
      <c r="AM43" s="123">
        <v>0</v>
      </c>
      <c r="AN43" s="51">
        <v>9</v>
      </c>
      <c r="AO43" s="51">
        <v>0</v>
      </c>
      <c r="AP43" s="122">
        <v>2</v>
      </c>
      <c r="AQ43" s="122">
        <v>0</v>
      </c>
      <c r="AR43" s="122">
        <v>0</v>
      </c>
      <c r="AS43" s="122">
        <v>4</v>
      </c>
      <c r="AT43" s="122">
        <v>0</v>
      </c>
      <c r="AU43" s="121">
        <f t="shared" si="88"/>
        <v>9</v>
      </c>
      <c r="AV43" s="136" t="s">
        <v>243</v>
      </c>
      <c r="AW43" s="51" t="s">
        <v>243</v>
      </c>
      <c r="AX43" s="51">
        <v>19</v>
      </c>
      <c r="AY43" s="51">
        <v>24</v>
      </c>
      <c r="AZ43" s="51" t="s">
        <v>244</v>
      </c>
      <c r="BA43" s="51">
        <v>1</v>
      </c>
      <c r="BB43" s="51">
        <v>0</v>
      </c>
      <c r="BC43" s="121">
        <f t="shared" si="77"/>
        <v>79.166666666666657</v>
      </c>
      <c r="BD43" s="51">
        <v>41</v>
      </c>
      <c r="BE43" s="51" t="s">
        <v>244</v>
      </c>
      <c r="BF43" s="51"/>
      <c r="BG43" s="123"/>
      <c r="BH43" s="51"/>
      <c r="BI43" s="51"/>
      <c r="BJ43" s="122"/>
      <c r="BK43" s="122"/>
      <c r="BL43" s="122"/>
      <c r="BM43" s="122"/>
      <c r="BN43" s="122"/>
      <c r="BO43" s="122"/>
      <c r="BP43" s="136" t="s">
        <v>244</v>
      </c>
      <c r="BQ43" s="51"/>
      <c r="BR43" s="51"/>
      <c r="BS43" s="51"/>
      <c r="BT43" s="51"/>
      <c r="BU43" s="51"/>
      <c r="BV43" s="51"/>
      <c r="BW43" s="121"/>
      <c r="BX43" s="51"/>
      <c r="BY43" s="51"/>
      <c r="BZ43" s="51"/>
      <c r="CA43" s="123"/>
      <c r="CB43" s="51"/>
      <c r="CC43" s="51"/>
      <c r="CD43" s="122"/>
      <c r="CE43" s="122"/>
      <c r="CF43" s="122"/>
      <c r="CG43" s="122"/>
      <c r="CH43" s="122"/>
      <c r="CI43" s="122"/>
      <c r="CJ43" s="136" t="s">
        <v>244</v>
      </c>
      <c r="CK43" s="51"/>
      <c r="CL43" s="51"/>
      <c r="CM43" s="51"/>
      <c r="CN43" s="51"/>
      <c r="CO43" s="51"/>
      <c r="CP43" s="51"/>
      <c r="CQ43" s="121">
        <f t="shared" si="89"/>
        <v>0</v>
      </c>
      <c r="CR43" s="51"/>
      <c r="CS43" s="51"/>
      <c r="CT43" s="51"/>
      <c r="CU43" s="123"/>
      <c r="CV43" s="51"/>
      <c r="CW43" s="51"/>
      <c r="CX43" s="122"/>
      <c r="CY43" s="122"/>
      <c r="CZ43" s="122"/>
      <c r="DA43" s="122"/>
      <c r="DB43" s="122"/>
      <c r="DC43" s="122"/>
      <c r="DD43" s="136" t="s">
        <v>243</v>
      </c>
      <c r="DE43" s="51" t="s">
        <v>243</v>
      </c>
      <c r="DF43" s="51">
        <v>13</v>
      </c>
      <c r="DG43" s="51">
        <v>9</v>
      </c>
      <c r="DH43" s="51" t="s">
        <v>244</v>
      </c>
      <c r="DI43" s="51">
        <v>1</v>
      </c>
      <c r="DJ43" s="51">
        <v>1</v>
      </c>
      <c r="DK43" s="121">
        <f t="shared" si="90"/>
        <v>144.44444444444443</v>
      </c>
      <c r="DL43" s="51">
        <v>8</v>
      </c>
      <c r="DM43" s="51" t="s">
        <v>244</v>
      </c>
      <c r="DN43" s="51"/>
      <c r="DO43" s="123"/>
      <c r="DP43" s="51"/>
      <c r="DQ43" s="51"/>
      <c r="DR43" s="122"/>
      <c r="DS43" s="122"/>
      <c r="DT43" s="122"/>
      <c r="DU43" s="122"/>
      <c r="DV43" s="122"/>
      <c r="DW43" s="122"/>
      <c r="DX43" s="136" t="s">
        <v>244</v>
      </c>
      <c r="DY43" s="51"/>
      <c r="DZ43" s="51"/>
      <c r="EA43" s="51"/>
      <c r="EB43" s="51"/>
      <c r="EC43" s="51"/>
      <c r="ED43" s="51"/>
      <c r="EE43" s="121">
        <f t="shared" si="91"/>
        <v>0</v>
      </c>
      <c r="EF43" s="51"/>
      <c r="EG43" s="51"/>
      <c r="EH43" s="51"/>
      <c r="EI43" s="123"/>
      <c r="EJ43" s="51"/>
      <c r="EK43" s="51"/>
      <c r="EL43" s="122"/>
      <c r="EM43" s="122"/>
      <c r="EN43" s="122"/>
      <c r="EO43" s="122"/>
      <c r="EP43" s="122"/>
      <c r="EQ43" s="122">
        <f t="shared" si="92"/>
        <v>0</v>
      </c>
      <c r="ER43" s="136"/>
      <c r="ES43" s="51"/>
      <c r="ET43" s="51"/>
      <c r="EU43" s="51"/>
      <c r="EV43" s="51"/>
      <c r="EW43" s="51"/>
      <c r="EX43" s="51"/>
      <c r="EY43" s="121">
        <f t="shared" si="93"/>
        <v>0</v>
      </c>
      <c r="EZ43" s="51"/>
      <c r="FA43" s="51"/>
      <c r="FB43" s="51"/>
      <c r="FC43" s="123"/>
      <c r="FD43" s="51"/>
      <c r="FE43" s="51"/>
      <c r="FF43" s="122"/>
      <c r="FG43" s="122"/>
      <c r="FH43" s="122"/>
      <c r="FI43" s="122"/>
      <c r="FJ43" s="122"/>
      <c r="FK43" s="122">
        <f t="shared" si="94"/>
        <v>0</v>
      </c>
      <c r="FL43" s="136" t="s">
        <v>244</v>
      </c>
      <c r="FM43" s="51"/>
      <c r="FN43" s="51"/>
      <c r="FO43" s="51"/>
      <c r="FP43" s="51"/>
      <c r="FQ43" s="51"/>
      <c r="FR43" s="51"/>
      <c r="FS43" s="121" t="e">
        <f t="shared" si="95"/>
        <v>#DIV/0!</v>
      </c>
      <c r="FT43" s="51"/>
      <c r="FU43" s="51"/>
      <c r="FV43" s="51"/>
      <c r="FW43" s="123"/>
      <c r="FX43" s="51"/>
      <c r="FY43" s="51"/>
      <c r="FZ43" s="122"/>
      <c r="GA43" s="122"/>
      <c r="GB43" s="122"/>
      <c r="GC43" s="122"/>
      <c r="GD43" s="122"/>
      <c r="GE43" s="122"/>
      <c r="GF43" s="136" t="s">
        <v>243</v>
      </c>
      <c r="GG43" s="51" t="s">
        <v>243</v>
      </c>
      <c r="GH43" s="51">
        <v>0</v>
      </c>
      <c r="GI43" s="51">
        <v>1</v>
      </c>
      <c r="GJ43" s="51" t="s">
        <v>243</v>
      </c>
      <c r="GK43" s="51">
        <v>0</v>
      </c>
      <c r="GL43" s="51">
        <v>0</v>
      </c>
      <c r="GM43" s="121">
        <f t="shared" si="78"/>
        <v>0</v>
      </c>
      <c r="GN43" s="51">
        <v>2</v>
      </c>
      <c r="GO43" s="51" t="s">
        <v>243</v>
      </c>
      <c r="GP43" s="51">
        <v>2</v>
      </c>
      <c r="GQ43" s="123">
        <v>0</v>
      </c>
      <c r="GR43" s="51">
        <v>19</v>
      </c>
      <c r="GS43" s="51">
        <v>0</v>
      </c>
      <c r="GT43" s="122">
        <v>4</v>
      </c>
      <c r="GU43" s="122">
        <v>2</v>
      </c>
      <c r="GV43" s="122">
        <v>0</v>
      </c>
      <c r="GW43" s="122">
        <v>5</v>
      </c>
      <c r="GX43" s="122">
        <v>0</v>
      </c>
      <c r="GY43" s="122">
        <f t="shared" si="79"/>
        <v>9.5</v>
      </c>
      <c r="GZ43" s="136" t="s">
        <v>244</v>
      </c>
      <c r="HA43" s="51"/>
      <c r="HB43" s="51"/>
      <c r="HC43" s="51"/>
      <c r="HD43" s="51"/>
      <c r="HE43" s="51"/>
      <c r="HF43" s="51"/>
      <c r="HG43" s="121">
        <f t="shared" si="80"/>
        <v>0</v>
      </c>
      <c r="HH43" s="51"/>
      <c r="HI43" s="51"/>
      <c r="HJ43" s="51"/>
      <c r="HK43" s="144"/>
      <c r="HL43" s="51"/>
      <c r="HM43" s="51"/>
      <c r="HN43" s="122"/>
      <c r="HO43" s="122"/>
      <c r="HP43" s="122"/>
      <c r="HQ43" s="122"/>
      <c r="HR43" s="122"/>
      <c r="HS43" s="121">
        <f t="shared" si="96"/>
        <v>0</v>
      </c>
      <c r="HT43" s="136" t="s">
        <v>244</v>
      </c>
      <c r="HU43" s="51"/>
      <c r="HV43" s="51"/>
      <c r="HW43" s="51"/>
      <c r="HX43" s="51"/>
      <c r="HY43" s="51"/>
      <c r="HZ43" s="51"/>
      <c r="IA43" s="121"/>
      <c r="IB43" s="51"/>
      <c r="IC43" s="51"/>
      <c r="ID43" s="51"/>
      <c r="IE43" s="144"/>
      <c r="IF43" s="51"/>
      <c r="IG43" s="51"/>
      <c r="IH43" s="122"/>
      <c r="II43" s="122"/>
      <c r="IJ43" s="122"/>
      <c r="IK43" s="122"/>
      <c r="IL43" s="122"/>
      <c r="IM43" s="122">
        <f t="shared" si="142"/>
        <v>0</v>
      </c>
      <c r="IN43" s="136" t="s">
        <v>243</v>
      </c>
      <c r="IO43" s="51" t="s">
        <v>243</v>
      </c>
      <c r="IP43" s="51">
        <v>45</v>
      </c>
      <c r="IQ43" s="51">
        <v>34</v>
      </c>
      <c r="IR43" s="51" t="s">
        <v>244</v>
      </c>
      <c r="IS43" s="51">
        <v>5</v>
      </c>
      <c r="IT43" s="51">
        <v>2</v>
      </c>
      <c r="IU43" s="121">
        <f t="shared" si="97"/>
        <v>132.35294117647058</v>
      </c>
      <c r="IV43" s="51">
        <v>48</v>
      </c>
      <c r="IW43" s="51" t="s">
        <v>243</v>
      </c>
      <c r="IX43" s="122">
        <v>4</v>
      </c>
      <c r="IY43" s="123">
        <v>0</v>
      </c>
      <c r="IZ43" s="122">
        <v>29</v>
      </c>
      <c r="JA43" s="122">
        <v>1</v>
      </c>
      <c r="JB43" s="122">
        <v>10</v>
      </c>
      <c r="JC43" s="122">
        <v>4</v>
      </c>
      <c r="JD43" s="122">
        <v>0</v>
      </c>
      <c r="JE43" s="122">
        <v>1</v>
      </c>
      <c r="JF43" s="122">
        <v>0</v>
      </c>
      <c r="JG43" s="121">
        <f t="shared" si="98"/>
        <v>7.25</v>
      </c>
      <c r="JH43" s="136" t="s">
        <v>243</v>
      </c>
      <c r="JI43" s="51" t="s">
        <v>243</v>
      </c>
      <c r="JJ43" s="51">
        <v>9</v>
      </c>
      <c r="JK43" s="51">
        <v>8</v>
      </c>
      <c r="JL43" s="51" t="s">
        <v>244</v>
      </c>
      <c r="JM43" s="51">
        <v>1</v>
      </c>
      <c r="JN43" s="51">
        <v>0</v>
      </c>
      <c r="JO43" s="121">
        <f t="shared" ref="JO43:JO54" si="145">(JJ43/JK43)*100</f>
        <v>112.5</v>
      </c>
      <c r="JP43" s="51">
        <v>7</v>
      </c>
      <c r="JQ43" s="51" t="s">
        <v>243</v>
      </c>
      <c r="JR43" s="51">
        <v>3</v>
      </c>
      <c r="JS43" s="123">
        <v>0</v>
      </c>
      <c r="JT43" s="122">
        <v>22</v>
      </c>
      <c r="JU43" s="122">
        <v>1</v>
      </c>
      <c r="JV43" s="122">
        <v>9</v>
      </c>
      <c r="JW43" s="122">
        <v>3</v>
      </c>
      <c r="JX43" s="122">
        <v>0</v>
      </c>
      <c r="JY43" s="122">
        <v>3</v>
      </c>
      <c r="JZ43" s="122">
        <v>0</v>
      </c>
      <c r="KA43" s="121">
        <f t="shared" si="81"/>
        <v>7.333333333333333</v>
      </c>
      <c r="KB43" s="136"/>
      <c r="KC43" s="51"/>
      <c r="KD43" s="51"/>
      <c r="KE43" s="51"/>
      <c r="KF43" s="51"/>
      <c r="KG43" s="51"/>
      <c r="KH43" s="51"/>
      <c r="KI43" s="51"/>
      <c r="KJ43" s="51"/>
      <c r="KK43" s="123"/>
      <c r="KL43" s="51"/>
      <c r="KM43" s="51"/>
      <c r="KN43" s="122"/>
      <c r="KO43" s="122"/>
      <c r="KP43" s="122"/>
      <c r="KQ43" s="122"/>
      <c r="KR43" s="122"/>
      <c r="KS43" s="122">
        <f t="shared" si="99"/>
        <v>0</v>
      </c>
      <c r="KT43" s="136" t="s">
        <v>243</v>
      </c>
      <c r="KU43" s="51" t="s">
        <v>244</v>
      </c>
      <c r="KV43" s="51"/>
      <c r="KW43" s="51"/>
      <c r="KX43" s="51"/>
      <c r="KY43" s="51"/>
      <c r="KZ43" s="51"/>
      <c r="LA43" s="121">
        <f t="shared" si="100"/>
        <v>0</v>
      </c>
      <c r="LB43" s="51"/>
      <c r="LC43" s="51" t="s">
        <v>243</v>
      </c>
      <c r="LD43" s="51">
        <v>4</v>
      </c>
      <c r="LE43" s="51">
        <v>0</v>
      </c>
      <c r="LF43" s="51">
        <v>29</v>
      </c>
      <c r="LG43" s="51">
        <v>2</v>
      </c>
      <c r="LH43" s="122">
        <v>9</v>
      </c>
      <c r="LI43" s="122">
        <v>2</v>
      </c>
      <c r="LJ43" s="122">
        <v>1</v>
      </c>
      <c r="LK43" s="122">
        <v>1</v>
      </c>
      <c r="LL43" s="122">
        <v>0</v>
      </c>
      <c r="LM43" s="121">
        <f t="shared" si="82"/>
        <v>7.25</v>
      </c>
      <c r="LN43" s="136"/>
      <c r="LO43" s="51"/>
      <c r="LU43" s="121">
        <f t="shared" si="141"/>
        <v>0</v>
      </c>
      <c r="LV43" s="51"/>
      <c r="LW43" s="51"/>
      <c r="LX43" s="51"/>
      <c r="LY43" s="51"/>
      <c r="LZ43" s="46"/>
      <c r="MA43" s="51"/>
      <c r="MB43" s="122"/>
      <c r="MC43" s="122"/>
      <c r="MD43" s="122"/>
      <c r="ME43" s="122"/>
      <c r="MF43" s="122"/>
      <c r="MG43" s="121">
        <f t="shared" si="144"/>
        <v>0</v>
      </c>
      <c r="MH43" s="136" t="s">
        <v>243</v>
      </c>
      <c r="MI43" s="51" t="s">
        <v>243</v>
      </c>
      <c r="MJ43" s="51">
        <v>7</v>
      </c>
      <c r="MK43" s="51">
        <v>5</v>
      </c>
      <c r="ML43" s="51" t="s">
        <v>244</v>
      </c>
      <c r="MM43" s="51">
        <v>1</v>
      </c>
      <c r="MN43" s="51"/>
      <c r="MO43" s="121">
        <f t="shared" si="101"/>
        <v>140</v>
      </c>
      <c r="MP43" s="51">
        <v>5</v>
      </c>
      <c r="MQ43" t="s">
        <v>281</v>
      </c>
      <c r="MR43" s="51">
        <v>2</v>
      </c>
      <c r="MS43" s="51">
        <v>0</v>
      </c>
      <c r="MT43" s="46">
        <v>22</v>
      </c>
      <c r="MU43">
        <v>1</v>
      </c>
      <c r="MV43" s="122">
        <v>3</v>
      </c>
      <c r="MW43" s="122">
        <v>2</v>
      </c>
      <c r="MX43" s="122">
        <v>1</v>
      </c>
      <c r="MY43" s="122">
        <v>1</v>
      </c>
      <c r="MZ43" s="122">
        <v>0</v>
      </c>
      <c r="NA43" s="122">
        <f t="shared" si="102"/>
        <v>11</v>
      </c>
      <c r="NB43" s="136"/>
      <c r="NC43" s="51"/>
      <c r="ND43" s="51"/>
      <c r="NE43" s="51"/>
      <c r="NF43" s="51"/>
      <c r="NG43" s="51"/>
      <c r="NH43" s="51"/>
      <c r="NI43" s="121"/>
      <c r="NJ43" s="51"/>
      <c r="NL43" s="51"/>
      <c r="NM43" s="51"/>
      <c r="NN43" s="46"/>
      <c r="NP43" s="122"/>
      <c r="NQ43" s="122"/>
      <c r="NR43" s="122"/>
      <c r="NS43" s="122"/>
      <c r="NT43" s="122"/>
      <c r="NU43" s="122"/>
      <c r="NV43" s="136"/>
      <c r="NW43" s="51"/>
      <c r="NX43" s="51"/>
      <c r="NY43" s="51"/>
      <c r="NZ43" s="51"/>
      <c r="OA43" s="51"/>
      <c r="OB43" s="51"/>
      <c r="OC43" s="121"/>
      <c r="OD43" s="51"/>
      <c r="OF43" s="51"/>
      <c r="OG43" s="51"/>
      <c r="OH43" s="46"/>
      <c r="OI43" s="51"/>
      <c r="OJ43" s="122"/>
      <c r="OK43" s="122"/>
      <c r="OL43" s="122"/>
      <c r="OM43" s="122"/>
      <c r="ON43" s="122"/>
      <c r="OO43" s="121">
        <f t="shared" si="143"/>
        <v>0</v>
      </c>
      <c r="OP43" s="136"/>
      <c r="OQ43" s="51"/>
      <c r="OR43" s="51"/>
      <c r="OS43" s="51"/>
      <c r="OT43" s="51"/>
      <c r="OU43" s="51"/>
      <c r="OV43" s="51"/>
      <c r="OW43" s="121"/>
      <c r="OX43" s="51"/>
      <c r="OZ43" s="51"/>
      <c r="PA43" s="51"/>
      <c r="PB43" s="46"/>
      <c r="PC43" s="51"/>
      <c r="PD43" s="122"/>
      <c r="PE43" s="122"/>
      <c r="PF43" s="122"/>
      <c r="PG43" s="122"/>
      <c r="PH43" s="122"/>
      <c r="PI43" s="121"/>
      <c r="PJ43" s="136"/>
      <c r="PK43" s="51"/>
      <c r="PL43" s="51"/>
      <c r="PM43" s="51"/>
      <c r="PN43" s="51"/>
      <c r="PO43" s="51"/>
      <c r="PP43" s="51"/>
      <c r="PQ43" s="121"/>
      <c r="PR43" s="51"/>
      <c r="PT43" s="51"/>
      <c r="PU43" s="51"/>
      <c r="PV43" s="46"/>
      <c r="PW43" s="51"/>
      <c r="PX43" s="122"/>
      <c r="PY43" s="122"/>
      <c r="PZ43" s="122"/>
      <c r="QA43" s="122"/>
      <c r="QB43" s="122"/>
      <c r="QC43" s="121"/>
      <c r="QD43" s="136" t="s">
        <v>243</v>
      </c>
      <c r="QE43" s="51" t="s">
        <v>244</v>
      </c>
      <c r="QF43" s="51"/>
      <c r="QG43" s="51"/>
      <c r="QH43" s="51"/>
      <c r="QI43" s="51"/>
      <c r="QJ43" s="51"/>
      <c r="QK43" s="121">
        <f t="shared" si="85"/>
        <v>0</v>
      </c>
      <c r="QL43" s="51"/>
      <c r="QM43" t="s">
        <v>243</v>
      </c>
      <c r="QN43" s="51">
        <v>2</v>
      </c>
      <c r="QO43" s="51">
        <v>0</v>
      </c>
      <c r="QP43" s="46">
        <v>26</v>
      </c>
      <c r="QQ43" s="51">
        <v>0</v>
      </c>
      <c r="QR43" s="122">
        <v>2</v>
      </c>
      <c r="QS43" s="122">
        <v>2</v>
      </c>
      <c r="QT43" s="122">
        <v>2</v>
      </c>
      <c r="QU43" s="122">
        <v>0</v>
      </c>
      <c r="QV43" s="122">
        <v>0</v>
      </c>
      <c r="QW43" s="121">
        <f t="shared" si="105"/>
        <v>13</v>
      </c>
      <c r="QX43" s="136"/>
      <c r="QY43" s="51"/>
      <c r="QZ43" s="51"/>
      <c r="RA43" s="51"/>
      <c r="RB43" s="51"/>
      <c r="RC43" s="51"/>
      <c r="RD43" s="51"/>
      <c r="RE43" s="121">
        <f t="shared" si="106"/>
        <v>0</v>
      </c>
      <c r="RF43" s="51"/>
      <c r="RH43" s="51"/>
      <c r="RI43" s="51"/>
      <c r="RJ43" s="46"/>
      <c r="RK43" s="51"/>
      <c r="RL43" s="122"/>
      <c r="RM43" s="122"/>
      <c r="RN43" s="122"/>
      <c r="RO43" s="122"/>
      <c r="RP43" s="122"/>
      <c r="RQ43" s="121">
        <f t="shared" si="107"/>
        <v>0</v>
      </c>
      <c r="RR43" s="136" t="s">
        <v>281</v>
      </c>
      <c r="RS43" s="51" t="s">
        <v>243</v>
      </c>
      <c r="RT43" s="51">
        <v>8</v>
      </c>
      <c r="RU43" s="51">
        <v>6</v>
      </c>
      <c r="RV43" s="51" t="s">
        <v>266</v>
      </c>
      <c r="RW43" s="51">
        <v>1</v>
      </c>
      <c r="RX43" s="51">
        <v>0</v>
      </c>
      <c r="RY43" s="121">
        <f t="shared" si="108"/>
        <v>133.33333333333331</v>
      </c>
      <c r="RZ43" s="51">
        <v>5</v>
      </c>
      <c r="SA43" t="s">
        <v>243</v>
      </c>
      <c r="SB43" s="51">
        <v>2</v>
      </c>
      <c r="SC43" s="51">
        <v>0</v>
      </c>
      <c r="SD43" s="46">
        <v>12</v>
      </c>
      <c r="SE43" s="51">
        <v>0</v>
      </c>
      <c r="SF43" s="122">
        <v>6</v>
      </c>
      <c r="SG43" s="122">
        <v>1</v>
      </c>
      <c r="SH43" s="122">
        <v>0</v>
      </c>
      <c r="SI43" s="122">
        <v>1</v>
      </c>
      <c r="SJ43" s="122">
        <v>0</v>
      </c>
      <c r="SK43" s="121">
        <f t="shared" si="109"/>
        <v>6</v>
      </c>
      <c r="SL43" s="136" t="s">
        <v>243</v>
      </c>
      <c r="SM43" s="51" t="s">
        <v>244</v>
      </c>
      <c r="SN43" s="51"/>
      <c r="SO43" s="51"/>
      <c r="SP43" s="51"/>
      <c r="SQ43" s="51"/>
      <c r="SR43" s="51"/>
      <c r="SS43" s="121">
        <f t="shared" si="110"/>
        <v>0</v>
      </c>
      <c r="ST43" s="51"/>
      <c r="SU43" t="s">
        <v>244</v>
      </c>
      <c r="SV43" s="51"/>
      <c r="SW43" s="51"/>
      <c r="SX43" s="46"/>
      <c r="SY43" s="51"/>
      <c r="SZ43" s="122"/>
      <c r="TA43" s="122"/>
      <c r="TB43" s="122"/>
      <c r="TC43" s="122"/>
      <c r="TD43" s="122"/>
      <c r="TE43" s="121">
        <f t="shared" si="111"/>
        <v>0</v>
      </c>
      <c r="TF43" s="136"/>
      <c r="TG43" s="51"/>
      <c r="TH43" s="51"/>
      <c r="TI43" s="51"/>
      <c r="TJ43" s="51"/>
      <c r="TK43" s="51"/>
      <c r="TL43" s="51"/>
      <c r="TM43" s="121">
        <f t="shared" si="112"/>
        <v>0</v>
      </c>
      <c r="TN43" s="51"/>
      <c r="TP43" s="51"/>
      <c r="TQ43" s="51"/>
      <c r="TR43" s="46"/>
      <c r="TS43" s="51"/>
      <c r="TT43" s="122"/>
      <c r="TU43" s="122"/>
      <c r="TV43" s="122"/>
      <c r="TW43" s="122"/>
      <c r="TX43" s="122"/>
      <c r="TY43" s="121">
        <f t="shared" si="113"/>
        <v>0</v>
      </c>
      <c r="TZ43" s="136"/>
      <c r="UA43" s="51"/>
      <c r="UB43" s="51"/>
      <c r="UC43" s="51"/>
      <c r="UD43" s="51"/>
      <c r="UE43" s="51"/>
      <c r="UF43" s="51"/>
      <c r="UG43" s="121">
        <f t="shared" si="114"/>
        <v>0</v>
      </c>
      <c r="UH43" s="51"/>
      <c r="UJ43" s="51"/>
      <c r="UK43" s="51"/>
      <c r="UL43" s="46"/>
      <c r="UM43" s="51"/>
      <c r="UN43" s="122"/>
      <c r="UO43" s="122"/>
      <c r="UP43" s="122"/>
      <c r="UQ43" s="122"/>
      <c r="UR43" s="122"/>
      <c r="US43" s="121">
        <f t="shared" si="115"/>
        <v>0</v>
      </c>
      <c r="UT43" s="136"/>
      <c r="UU43" s="51"/>
      <c r="UV43" s="51"/>
      <c r="UW43" s="51"/>
      <c r="UX43" s="51"/>
      <c r="UY43" s="51"/>
      <c r="UZ43" s="51"/>
      <c r="VA43" s="121">
        <f t="shared" si="116"/>
        <v>0</v>
      </c>
      <c r="VB43" s="51"/>
      <c r="VD43" s="51"/>
      <c r="VE43" s="51"/>
      <c r="VF43" s="46"/>
      <c r="VG43" s="51"/>
      <c r="VH43" s="122"/>
      <c r="VI43" s="122"/>
      <c r="VJ43" s="122"/>
      <c r="VK43" s="122"/>
      <c r="VL43" s="122"/>
      <c r="VM43" s="121">
        <f t="shared" si="117"/>
        <v>0</v>
      </c>
      <c r="VN43" s="136" t="s">
        <v>243</v>
      </c>
      <c r="VO43" s="51" t="s">
        <v>243</v>
      </c>
      <c r="VP43" s="51">
        <v>0</v>
      </c>
      <c r="VQ43" s="51">
        <v>1</v>
      </c>
      <c r="VR43" s="51" t="s">
        <v>244</v>
      </c>
      <c r="VS43" s="51">
        <v>0</v>
      </c>
      <c r="VT43" s="51">
        <v>0</v>
      </c>
      <c r="VU43" s="121">
        <f t="shared" si="118"/>
        <v>0</v>
      </c>
      <c r="VV43" s="51">
        <v>1</v>
      </c>
      <c r="VW43" t="s">
        <v>244</v>
      </c>
      <c r="VX43" s="51"/>
      <c r="VY43" s="51"/>
      <c r="VZ43" s="46"/>
      <c r="WA43" s="51"/>
      <c r="WB43" s="122"/>
      <c r="WC43" s="122"/>
      <c r="WD43" s="122"/>
      <c r="WE43" s="122"/>
      <c r="WF43" s="122"/>
      <c r="WG43" s="121">
        <f t="shared" si="119"/>
        <v>0</v>
      </c>
      <c r="WH43" s="136" t="s">
        <v>243</v>
      </c>
      <c r="WI43" s="51" t="s">
        <v>243</v>
      </c>
      <c r="WJ43" s="51">
        <v>2</v>
      </c>
      <c r="WK43" s="51">
        <v>6</v>
      </c>
      <c r="WL43" s="51" t="s">
        <v>244</v>
      </c>
      <c r="WM43" s="51">
        <v>0</v>
      </c>
      <c r="WN43" s="51">
        <v>0</v>
      </c>
      <c r="WO43" s="121">
        <f t="shared" si="120"/>
        <v>33.333333333333329</v>
      </c>
      <c r="WP43" s="51">
        <v>7</v>
      </c>
      <c r="WQ43" t="s">
        <v>244</v>
      </c>
      <c r="WR43" s="51"/>
      <c r="WS43" s="51"/>
      <c r="WT43" s="46"/>
      <c r="WU43" s="51"/>
      <c r="WV43" s="122"/>
      <c r="WW43" s="122"/>
      <c r="WX43" s="122"/>
      <c r="WY43" s="122"/>
      <c r="WZ43" s="122"/>
      <c r="XA43" s="121">
        <f t="shared" si="121"/>
        <v>0</v>
      </c>
      <c r="XB43" s="136"/>
      <c r="XC43" s="51"/>
      <c r="XD43" s="51"/>
      <c r="XE43" s="51"/>
      <c r="XF43" s="51"/>
      <c r="XG43" s="51"/>
      <c r="XH43" s="51"/>
      <c r="XI43" s="121">
        <f t="shared" si="122"/>
        <v>0</v>
      </c>
      <c r="XJ43" s="51"/>
      <c r="XK43" s="91"/>
      <c r="XL43" s="51"/>
      <c r="XM43" s="51"/>
      <c r="XN43" s="46"/>
      <c r="XO43" s="51"/>
      <c r="XP43" s="122"/>
      <c r="XQ43" s="122"/>
      <c r="XR43" s="122"/>
      <c r="XS43" s="122"/>
      <c r="XT43" s="122"/>
      <c r="XU43" s="121">
        <f t="shared" si="83"/>
        <v>0</v>
      </c>
      <c r="XV43" s="136"/>
      <c r="XW43" s="51"/>
      <c r="XX43" s="51"/>
      <c r="XY43" s="51"/>
      <c r="XZ43" s="51"/>
      <c r="YA43" s="51"/>
      <c r="YB43" s="51"/>
      <c r="YC43" s="121">
        <f t="shared" si="123"/>
        <v>0</v>
      </c>
      <c r="YD43" s="51"/>
      <c r="YF43" s="51"/>
      <c r="YG43" s="51"/>
      <c r="YH43" s="46"/>
      <c r="YI43" s="51"/>
      <c r="YJ43" s="122"/>
      <c r="YK43" s="122"/>
      <c r="YL43" s="122"/>
      <c r="YM43" s="122"/>
      <c r="YN43" s="122"/>
      <c r="YO43" s="121">
        <f t="shared" si="124"/>
        <v>0</v>
      </c>
      <c r="YP43" s="136"/>
      <c r="YQ43" s="51"/>
      <c r="YR43" s="51"/>
      <c r="YS43" s="51"/>
      <c r="YT43" s="51"/>
      <c r="YU43" s="51"/>
      <c r="YV43" s="51"/>
      <c r="YW43" s="121">
        <f t="shared" si="125"/>
        <v>0</v>
      </c>
      <c r="YX43" s="51"/>
      <c r="YZ43" s="51"/>
      <c r="ZA43" s="51"/>
      <c r="ZB43" s="46"/>
      <c r="ZC43" s="51"/>
      <c r="ZD43" s="122"/>
      <c r="ZE43" s="122"/>
      <c r="ZF43" s="122"/>
      <c r="ZG43" s="122"/>
      <c r="ZH43" s="122"/>
      <c r="ZI43" s="121">
        <f t="shared" si="126"/>
        <v>0</v>
      </c>
      <c r="ZJ43" s="136"/>
      <c r="ZK43" s="51"/>
      <c r="ZL43" s="51"/>
      <c r="ZM43" s="51"/>
      <c r="ZN43" s="51"/>
      <c r="ZO43" s="51"/>
      <c r="ZP43" s="51"/>
      <c r="ZQ43" s="121">
        <f t="shared" si="127"/>
        <v>0</v>
      </c>
      <c r="ZR43" s="51"/>
      <c r="ZT43" s="51"/>
      <c r="ZU43" s="51"/>
      <c r="ZV43" s="46"/>
      <c r="ZW43" s="51"/>
      <c r="ZX43" s="122"/>
      <c r="ZY43" s="122"/>
      <c r="ZZ43" s="122"/>
      <c r="AAA43" s="122"/>
      <c r="AAB43" s="122"/>
      <c r="AAC43" s="121">
        <f t="shared" si="128"/>
        <v>0</v>
      </c>
      <c r="AAD43" s="136"/>
      <c r="AAE43" s="51"/>
      <c r="AAF43" s="51"/>
      <c r="AAG43" s="51"/>
      <c r="AAH43" s="51"/>
      <c r="AAI43" s="51"/>
      <c r="AAJ43" s="51"/>
      <c r="AAK43" s="121">
        <f t="shared" si="129"/>
        <v>0</v>
      </c>
      <c r="AAL43" s="51"/>
      <c r="AAN43" s="51"/>
      <c r="AAO43" s="51"/>
      <c r="AAP43" s="46"/>
      <c r="AAQ43" s="51"/>
      <c r="AAR43" s="122"/>
      <c r="AAS43" s="122"/>
      <c r="AAT43" s="122"/>
      <c r="AAU43" s="122"/>
      <c r="AAV43" s="122"/>
      <c r="AAW43" s="121">
        <f t="shared" si="130"/>
        <v>0</v>
      </c>
      <c r="AAX43" s="136"/>
      <c r="AAY43" s="51"/>
      <c r="AAZ43" s="51"/>
      <c r="ABA43" s="51"/>
      <c r="ABB43" s="51"/>
      <c r="ABC43" s="51"/>
      <c r="ABD43" s="51"/>
      <c r="ABE43" s="121">
        <f t="shared" si="131"/>
        <v>0</v>
      </c>
      <c r="ABF43" s="51"/>
      <c r="ABH43" s="51"/>
      <c r="ABI43" s="51"/>
      <c r="ABJ43" s="46"/>
      <c r="ABK43" s="51"/>
      <c r="ABL43" s="122"/>
      <c r="ABM43" s="122"/>
      <c r="ABN43" s="122"/>
      <c r="ABO43" s="122"/>
      <c r="ABP43" s="122"/>
      <c r="ABQ43" s="121">
        <f t="shared" si="132"/>
        <v>0</v>
      </c>
      <c r="ABS43">
        <f t="shared" si="133"/>
        <v>108</v>
      </c>
      <c r="ABT43">
        <f t="shared" si="134"/>
        <v>11</v>
      </c>
      <c r="ABU43">
        <f t="shared" si="135"/>
        <v>119</v>
      </c>
      <c r="ABV43">
        <f t="shared" si="136"/>
        <v>0</v>
      </c>
      <c r="ABW43">
        <v>119</v>
      </c>
      <c r="ABX43">
        <v>10</v>
      </c>
      <c r="ABY43">
        <v>17.2</v>
      </c>
      <c r="ABZ43" s="119">
        <f t="shared" si="137"/>
        <v>6.9186046511627906</v>
      </c>
      <c r="ACA43">
        <v>4</v>
      </c>
      <c r="ACC43">
        <v>3</v>
      </c>
      <c r="ACD43">
        <v>4</v>
      </c>
      <c r="ACE43">
        <f t="shared" si="138"/>
        <v>11</v>
      </c>
      <c r="ACG43">
        <v>169</v>
      </c>
      <c r="ACH43">
        <v>5</v>
      </c>
      <c r="ACI43">
        <v>20</v>
      </c>
      <c r="ACJ43" s="119">
        <f t="shared" si="139"/>
        <v>8.4499999999999993</v>
      </c>
      <c r="ACK43">
        <v>16</v>
      </c>
      <c r="ACM43">
        <v>1</v>
      </c>
      <c r="ACO43">
        <f t="shared" si="140"/>
        <v>17</v>
      </c>
      <c r="ACQ43" s="51" t="s">
        <v>271</v>
      </c>
      <c r="ACR43">
        <v>50</v>
      </c>
      <c r="ACS43">
        <v>0</v>
      </c>
    </row>
    <row r="44" spans="1:773" ht="12.75" hidden="1" x14ac:dyDescent="0.2">
      <c r="A44" s="49">
        <v>27</v>
      </c>
      <c r="B44" s="116">
        <v>44738</v>
      </c>
      <c r="C44" s="116" t="str">
        <f t="shared" si="84"/>
        <v>Sunday</v>
      </c>
      <c r="D44" s="49" t="s">
        <v>240</v>
      </c>
      <c r="E44" s="11" t="s">
        <v>284</v>
      </c>
      <c r="F44" s="24" t="s">
        <v>159</v>
      </c>
      <c r="G44" s="24" t="s">
        <v>261</v>
      </c>
      <c r="H44" s="136" t="s">
        <v>243</v>
      </c>
      <c r="I44" s="24" t="s">
        <v>243</v>
      </c>
      <c r="J44" s="51">
        <v>0</v>
      </c>
      <c r="K44" s="51">
        <v>1</v>
      </c>
      <c r="L44" s="51" t="s">
        <v>244</v>
      </c>
      <c r="M44" s="51">
        <v>0</v>
      </c>
      <c r="N44" s="51">
        <v>0</v>
      </c>
      <c r="O44" s="121">
        <f t="shared" si="86"/>
        <v>0</v>
      </c>
      <c r="P44" s="51">
        <v>3</v>
      </c>
      <c r="Q44" s="51" t="s">
        <v>244</v>
      </c>
      <c r="R44" s="51"/>
      <c r="S44" s="123"/>
      <c r="T44" s="124"/>
      <c r="U44" s="51"/>
      <c r="V44" s="122"/>
      <c r="W44" s="122"/>
      <c r="X44" s="122"/>
      <c r="Y44" s="122"/>
      <c r="Z44" s="122"/>
      <c r="AA44" s="122">
        <f t="shared" si="87"/>
        <v>0</v>
      </c>
      <c r="AB44" s="136" t="s">
        <v>244</v>
      </c>
      <c r="AC44" s="51"/>
      <c r="AD44" s="51"/>
      <c r="AE44" s="51"/>
      <c r="AF44" s="51"/>
      <c r="AG44" s="51"/>
      <c r="AH44" s="51"/>
      <c r="AI44" s="121">
        <f t="shared" si="76"/>
        <v>0</v>
      </c>
      <c r="AJ44" s="51"/>
      <c r="AK44" s="51"/>
      <c r="AL44" s="51"/>
      <c r="AM44" s="123"/>
      <c r="AN44" s="51"/>
      <c r="AO44" s="51"/>
      <c r="AP44" s="122"/>
      <c r="AQ44" s="122"/>
      <c r="AR44" s="122"/>
      <c r="AS44" s="122"/>
      <c r="AT44" s="122"/>
      <c r="AU44" s="121">
        <f t="shared" si="88"/>
        <v>0</v>
      </c>
      <c r="AV44" s="136" t="s">
        <v>244</v>
      </c>
      <c r="AW44" s="51"/>
      <c r="AX44" s="51"/>
      <c r="AY44" s="51"/>
      <c r="AZ44" s="51"/>
      <c r="BA44" s="51"/>
      <c r="BB44" s="51"/>
      <c r="BC44" s="121">
        <f t="shared" si="77"/>
        <v>0</v>
      </c>
      <c r="BD44" s="51"/>
      <c r="BE44" s="51"/>
      <c r="BF44" s="51"/>
      <c r="BG44" s="123"/>
      <c r="BH44" s="51"/>
      <c r="BI44" s="51"/>
      <c r="BJ44" s="122"/>
      <c r="BK44" s="122"/>
      <c r="BL44" s="122"/>
      <c r="BM44" s="122"/>
      <c r="BN44" s="122"/>
      <c r="BO44" s="122"/>
      <c r="BP44" s="136" t="s">
        <v>244</v>
      </c>
      <c r="BQ44" s="51"/>
      <c r="BR44" s="51"/>
      <c r="BS44" s="51"/>
      <c r="BT44" s="51"/>
      <c r="BU44" s="51"/>
      <c r="BV44" s="51"/>
      <c r="BW44" s="121"/>
      <c r="BX44" s="51"/>
      <c r="BY44" s="51"/>
      <c r="BZ44" s="51"/>
      <c r="CA44" s="123"/>
      <c r="CB44" s="51"/>
      <c r="CC44" s="51"/>
      <c r="CD44" s="122"/>
      <c r="CE44" s="122"/>
      <c r="CF44" s="122"/>
      <c r="CG44" s="122"/>
      <c r="CH44" s="122"/>
      <c r="CI44" s="122"/>
      <c r="CJ44" s="136" t="s">
        <v>244</v>
      </c>
      <c r="CK44" s="51"/>
      <c r="CL44" s="51"/>
      <c r="CM44" s="51"/>
      <c r="CN44" s="51"/>
      <c r="CO44" s="51"/>
      <c r="CP44" s="51"/>
      <c r="CQ44" s="121">
        <f t="shared" si="89"/>
        <v>0</v>
      </c>
      <c r="CR44" s="51"/>
      <c r="CS44" s="51"/>
      <c r="CT44" s="51"/>
      <c r="CU44" s="123"/>
      <c r="CV44" s="51"/>
      <c r="CW44" s="51"/>
      <c r="CX44" s="122"/>
      <c r="CY44" s="122"/>
      <c r="CZ44" s="122"/>
      <c r="DA44" s="122"/>
      <c r="DB44" s="122"/>
      <c r="DC44" s="122"/>
      <c r="DD44" s="136" t="s">
        <v>243</v>
      </c>
      <c r="DE44" s="51" t="s">
        <v>244</v>
      </c>
      <c r="DF44" s="51"/>
      <c r="DG44" s="51"/>
      <c r="DH44" s="51"/>
      <c r="DI44" s="51"/>
      <c r="DJ44" s="51"/>
      <c r="DK44" s="121">
        <f t="shared" si="90"/>
        <v>0</v>
      </c>
      <c r="DL44" s="51"/>
      <c r="DM44" s="51" t="s">
        <v>243</v>
      </c>
      <c r="DN44" s="51">
        <v>2</v>
      </c>
      <c r="DO44" s="123">
        <v>0</v>
      </c>
      <c r="DP44" s="51">
        <v>4</v>
      </c>
      <c r="DQ44" s="51">
        <v>1</v>
      </c>
      <c r="DR44" s="122">
        <v>10</v>
      </c>
      <c r="DS44" s="122">
        <v>0</v>
      </c>
      <c r="DT44" s="122">
        <v>0</v>
      </c>
      <c r="DU44" s="122">
        <v>1</v>
      </c>
      <c r="DV44" s="122">
        <v>0</v>
      </c>
      <c r="DW44" s="122">
        <f>IFERROR(DP44/DN44,0)</f>
        <v>2</v>
      </c>
      <c r="DX44" s="136" t="s">
        <v>244</v>
      </c>
      <c r="DY44" s="51"/>
      <c r="DZ44" s="51"/>
      <c r="EA44" s="51"/>
      <c r="EB44" s="51"/>
      <c r="EC44" s="51"/>
      <c r="ED44" s="51"/>
      <c r="EE44" s="121">
        <f t="shared" si="91"/>
        <v>0</v>
      </c>
      <c r="EF44" s="51"/>
      <c r="EG44" s="51"/>
      <c r="EH44" s="51"/>
      <c r="EI44" s="123"/>
      <c r="EJ44" s="51"/>
      <c r="EK44" s="51"/>
      <c r="EL44" s="122"/>
      <c r="EM44" s="122"/>
      <c r="EN44" s="122"/>
      <c r="EO44" s="122"/>
      <c r="EP44" s="122"/>
      <c r="EQ44" s="122">
        <f t="shared" si="92"/>
        <v>0</v>
      </c>
      <c r="ER44" s="136" t="s">
        <v>243</v>
      </c>
      <c r="ES44" s="51" t="s">
        <v>243</v>
      </c>
      <c r="ET44" s="51">
        <v>9</v>
      </c>
      <c r="EU44" s="51">
        <v>10</v>
      </c>
      <c r="EV44" s="51" t="s">
        <v>244</v>
      </c>
      <c r="EW44" s="51">
        <v>2</v>
      </c>
      <c r="EX44" s="51">
        <v>0</v>
      </c>
      <c r="EY44" s="121">
        <f t="shared" si="93"/>
        <v>90</v>
      </c>
      <c r="EZ44" s="51">
        <v>11</v>
      </c>
      <c r="FA44" s="51" t="s">
        <v>243</v>
      </c>
      <c r="FB44" s="51">
        <v>3</v>
      </c>
      <c r="FC44" s="123">
        <v>0</v>
      </c>
      <c r="FD44" s="51">
        <v>10</v>
      </c>
      <c r="FE44" s="51">
        <v>1</v>
      </c>
      <c r="FF44" s="122">
        <v>9</v>
      </c>
      <c r="FG44" s="122">
        <v>0</v>
      </c>
      <c r="FH44" s="122">
        <v>0</v>
      </c>
      <c r="FI44" s="122">
        <v>0</v>
      </c>
      <c r="FJ44" s="122">
        <v>0</v>
      </c>
      <c r="FK44" s="122">
        <f t="shared" si="94"/>
        <v>3.3333333333333335</v>
      </c>
      <c r="FL44" s="136" t="s">
        <v>244</v>
      </c>
      <c r="FM44" s="51"/>
      <c r="FN44" s="51"/>
      <c r="FO44" s="51"/>
      <c r="FP44" s="51"/>
      <c r="FQ44" s="51"/>
      <c r="FR44" s="51"/>
      <c r="FS44" s="121" t="e">
        <f t="shared" si="95"/>
        <v>#DIV/0!</v>
      </c>
      <c r="FT44" s="51"/>
      <c r="FU44" s="51"/>
      <c r="FV44" s="51"/>
      <c r="FW44" s="123"/>
      <c r="FX44" s="51"/>
      <c r="FY44" s="51"/>
      <c r="FZ44" s="122"/>
      <c r="GA44" s="122"/>
      <c r="GB44" s="122"/>
      <c r="GC44" s="122"/>
      <c r="GD44" s="122"/>
      <c r="GE44" s="122"/>
      <c r="GF44" s="136" t="s">
        <v>243</v>
      </c>
      <c r="GG44" s="51" t="s">
        <v>243</v>
      </c>
      <c r="GH44" s="51">
        <v>0</v>
      </c>
      <c r="GI44" s="51">
        <v>3</v>
      </c>
      <c r="GJ44" s="51" t="s">
        <v>244</v>
      </c>
      <c r="GK44" s="51">
        <v>0</v>
      </c>
      <c r="GL44" s="51">
        <v>0</v>
      </c>
      <c r="GM44" s="121">
        <f t="shared" si="78"/>
        <v>0</v>
      </c>
      <c r="GN44" s="51">
        <v>1</v>
      </c>
      <c r="GO44" s="51" t="s">
        <v>243</v>
      </c>
      <c r="GP44" s="51">
        <v>1</v>
      </c>
      <c r="GQ44" s="123">
        <v>0</v>
      </c>
      <c r="GR44" s="51">
        <v>4</v>
      </c>
      <c r="GS44" s="51">
        <v>1</v>
      </c>
      <c r="GT44" s="122">
        <v>2</v>
      </c>
      <c r="GU44" s="122">
        <v>0</v>
      </c>
      <c r="GV44" s="122">
        <v>0</v>
      </c>
      <c r="GW44" s="122">
        <v>0</v>
      </c>
      <c r="GX44" s="122">
        <v>0</v>
      </c>
      <c r="GY44" s="122">
        <f t="shared" si="79"/>
        <v>4</v>
      </c>
      <c r="GZ44" s="136" t="s">
        <v>244</v>
      </c>
      <c r="HA44" s="24"/>
      <c r="HB44" s="51"/>
      <c r="HC44" s="51"/>
      <c r="HD44" s="51"/>
      <c r="HE44" s="51"/>
      <c r="HF44" s="51"/>
      <c r="HG44" s="121">
        <f t="shared" si="80"/>
        <v>0</v>
      </c>
      <c r="HH44" s="51"/>
      <c r="HI44" s="51"/>
      <c r="HJ44" s="51"/>
      <c r="HK44" s="123"/>
      <c r="HL44" s="51"/>
      <c r="HM44" s="51"/>
      <c r="HN44" s="122"/>
      <c r="HO44" s="122"/>
      <c r="HP44" s="122"/>
      <c r="HQ44" s="122"/>
      <c r="HR44" s="122"/>
      <c r="HS44" s="121">
        <f t="shared" si="96"/>
        <v>0</v>
      </c>
      <c r="HT44" s="136" t="s">
        <v>244</v>
      </c>
      <c r="HU44" s="51"/>
      <c r="HV44" s="51"/>
      <c r="HW44" s="51"/>
      <c r="HX44" s="51"/>
      <c r="HY44" s="51"/>
      <c r="HZ44" s="51"/>
      <c r="IA44" s="121"/>
      <c r="IB44" s="51"/>
      <c r="IC44" s="51"/>
      <c r="ID44" s="51"/>
      <c r="IE44" s="123"/>
      <c r="IF44" s="51"/>
      <c r="IG44" s="51"/>
      <c r="IH44" s="122"/>
      <c r="II44" s="122"/>
      <c r="IJ44" s="122"/>
      <c r="IK44" s="122"/>
      <c r="IL44" s="122"/>
      <c r="IM44" s="122">
        <f t="shared" si="142"/>
        <v>0</v>
      </c>
      <c r="IN44" s="136" t="s">
        <v>243</v>
      </c>
      <c r="IO44" s="51" t="s">
        <v>244</v>
      </c>
      <c r="IP44" s="51"/>
      <c r="IQ44" s="51"/>
      <c r="IR44" s="51"/>
      <c r="IS44" s="51"/>
      <c r="IT44" s="51"/>
      <c r="IU44" s="121">
        <f t="shared" si="97"/>
        <v>0</v>
      </c>
      <c r="IV44" s="51"/>
      <c r="IW44" s="51" t="s">
        <v>244</v>
      </c>
      <c r="IX44" s="122"/>
      <c r="IY44" s="123"/>
      <c r="IZ44" s="122"/>
      <c r="JA44" s="122"/>
      <c r="JB44" s="122"/>
      <c r="JC44" s="122"/>
      <c r="JD44" s="122"/>
      <c r="JE44" s="122"/>
      <c r="JF44" s="122"/>
      <c r="JG44" s="121">
        <f t="shared" si="98"/>
        <v>0</v>
      </c>
      <c r="JH44" s="136"/>
      <c r="JI44" s="24"/>
      <c r="JJ44" s="51"/>
      <c r="JK44" s="51"/>
      <c r="JL44" s="51"/>
      <c r="JM44" s="51"/>
      <c r="JN44" s="51"/>
      <c r="JO44" s="121" t="e">
        <f t="shared" si="145"/>
        <v>#DIV/0!</v>
      </c>
      <c r="JP44" s="51"/>
      <c r="JQ44" s="51"/>
      <c r="JR44" s="51"/>
      <c r="JS44" s="123"/>
      <c r="JT44" s="122"/>
      <c r="JU44" s="122"/>
      <c r="JV44" s="122"/>
      <c r="JW44" s="122"/>
      <c r="JX44" s="122"/>
      <c r="JY44" s="122"/>
      <c r="JZ44" s="122"/>
      <c r="KA44" s="121">
        <f t="shared" si="81"/>
        <v>0</v>
      </c>
      <c r="KB44" s="136"/>
      <c r="KC44" s="51"/>
      <c r="KD44" s="51"/>
      <c r="KE44" s="51"/>
      <c r="KF44" s="51"/>
      <c r="KG44" s="51"/>
      <c r="KH44" s="51"/>
      <c r="KI44" s="51"/>
      <c r="KJ44" s="51"/>
      <c r="KK44" s="123"/>
      <c r="KL44" s="51"/>
      <c r="KM44" s="51"/>
      <c r="KN44" s="122"/>
      <c r="KO44" s="122"/>
      <c r="KP44" s="122"/>
      <c r="KQ44" s="122"/>
      <c r="KR44" s="122"/>
      <c r="KS44" s="122">
        <f t="shared" si="99"/>
        <v>0</v>
      </c>
      <c r="KT44" s="136" t="s">
        <v>243</v>
      </c>
      <c r="KU44" s="51" t="s">
        <v>243</v>
      </c>
      <c r="KV44" s="51">
        <v>10</v>
      </c>
      <c r="KW44" s="51">
        <v>12</v>
      </c>
      <c r="KX44" s="51" t="s">
        <v>244</v>
      </c>
      <c r="KY44" s="51">
        <v>0</v>
      </c>
      <c r="KZ44" s="51">
        <v>0</v>
      </c>
      <c r="LA44" s="121">
        <f t="shared" si="100"/>
        <v>83.333333333333343</v>
      </c>
      <c r="LB44" s="51">
        <v>14</v>
      </c>
      <c r="LC44" s="51" t="s">
        <v>243</v>
      </c>
      <c r="LD44" s="51">
        <v>2</v>
      </c>
      <c r="LE44" s="51">
        <v>0</v>
      </c>
      <c r="LF44" s="51">
        <v>17</v>
      </c>
      <c r="LG44" s="51">
        <v>1</v>
      </c>
      <c r="LH44" s="122">
        <v>8</v>
      </c>
      <c r="LI44" s="122">
        <v>2</v>
      </c>
      <c r="LJ44" s="122">
        <v>1</v>
      </c>
      <c r="LK44" s="122">
        <v>1</v>
      </c>
      <c r="LL44" s="122">
        <v>0</v>
      </c>
      <c r="LM44" s="121">
        <f t="shared" si="82"/>
        <v>8.5</v>
      </c>
      <c r="LN44" s="136"/>
      <c r="LO44" s="51"/>
      <c r="LU44" s="121">
        <f t="shared" si="141"/>
        <v>0</v>
      </c>
      <c r="LV44" s="51"/>
      <c r="LW44" s="51"/>
      <c r="LX44" s="51"/>
      <c r="LY44" s="51"/>
      <c r="LZ44" s="46"/>
      <c r="MA44" s="51"/>
      <c r="MB44" s="122"/>
      <c r="MC44" s="122"/>
      <c r="MD44" s="122"/>
      <c r="ME44" s="122"/>
      <c r="MF44" s="122"/>
      <c r="MG44" s="121">
        <f t="shared" si="144"/>
        <v>0</v>
      </c>
      <c r="MH44" s="136" t="s">
        <v>243</v>
      </c>
      <c r="MI44" s="24" t="s">
        <v>243</v>
      </c>
      <c r="MJ44" s="51">
        <v>30</v>
      </c>
      <c r="MK44" s="51">
        <v>19</v>
      </c>
      <c r="ML44" s="51" t="s">
        <v>244</v>
      </c>
      <c r="MM44" s="51">
        <v>3</v>
      </c>
      <c r="MN44" s="51">
        <v>1</v>
      </c>
      <c r="MO44" s="121">
        <f t="shared" si="101"/>
        <v>157.89473684210526</v>
      </c>
      <c r="MP44" s="51">
        <v>22</v>
      </c>
      <c r="MQ44" t="s">
        <v>244</v>
      </c>
      <c r="MR44" s="51"/>
      <c r="MS44" s="51"/>
      <c r="MT44" s="46"/>
      <c r="MV44" s="122"/>
      <c r="MW44" s="122"/>
      <c r="MX44" s="122"/>
      <c r="MY44" s="122"/>
      <c r="MZ44" s="122"/>
      <c r="NA44" s="122">
        <f t="shared" si="102"/>
        <v>0</v>
      </c>
      <c r="NB44" s="136"/>
      <c r="NC44" s="24"/>
      <c r="ND44" s="51"/>
      <c r="NE44" s="51"/>
      <c r="NF44" s="51"/>
      <c r="NG44" s="51"/>
      <c r="NH44" s="51"/>
      <c r="NI44" s="121"/>
      <c r="NJ44" s="51"/>
      <c r="NL44" s="51"/>
      <c r="NM44" s="51"/>
      <c r="NN44" s="46"/>
      <c r="NP44" s="122"/>
      <c r="NQ44" s="122"/>
      <c r="NR44" s="122"/>
      <c r="NS44" s="122"/>
      <c r="NT44" s="122"/>
      <c r="NU44" s="122"/>
      <c r="NV44" s="136"/>
      <c r="NW44" s="24"/>
      <c r="NX44" s="51"/>
      <c r="NY44" s="51"/>
      <c r="NZ44" s="51"/>
      <c r="OA44" s="51"/>
      <c r="OB44" s="51"/>
      <c r="OC44" s="121"/>
      <c r="OD44" s="51"/>
      <c r="OF44" s="51"/>
      <c r="OG44" s="51"/>
      <c r="OH44" s="46"/>
      <c r="OI44" s="51"/>
      <c r="OJ44" s="122"/>
      <c r="OK44" s="122"/>
      <c r="OL44" s="122"/>
      <c r="OM44" s="122"/>
      <c r="ON44" s="122"/>
      <c r="OO44" s="121">
        <f t="shared" si="143"/>
        <v>0</v>
      </c>
      <c r="OP44" s="136"/>
      <c r="OQ44" s="24"/>
      <c r="OR44" s="51"/>
      <c r="OS44" s="51"/>
      <c r="OT44" s="51"/>
      <c r="OU44" s="51"/>
      <c r="OV44" s="51"/>
      <c r="OW44" s="121"/>
      <c r="OX44" s="51"/>
      <c r="OZ44" s="51"/>
      <c r="PA44" s="51"/>
      <c r="PB44" s="46"/>
      <c r="PC44" s="51"/>
      <c r="PD44" s="122"/>
      <c r="PE44" s="122"/>
      <c r="PF44" s="122"/>
      <c r="PG44" s="122"/>
      <c r="PH44" s="122"/>
      <c r="PI44" s="121"/>
      <c r="PJ44" s="136"/>
      <c r="PK44" s="24"/>
      <c r="PL44" s="51"/>
      <c r="PM44" s="51"/>
      <c r="PN44" s="51"/>
      <c r="PO44" s="51"/>
      <c r="PP44" s="51"/>
      <c r="PQ44" s="121"/>
      <c r="PR44" s="51"/>
      <c r="PT44" s="51"/>
      <c r="PU44" s="51"/>
      <c r="PV44" s="46"/>
      <c r="PW44" s="51"/>
      <c r="PX44" s="122"/>
      <c r="PY44" s="122"/>
      <c r="PZ44" s="122"/>
      <c r="QA44" s="122"/>
      <c r="QB44" s="122"/>
      <c r="QC44" s="121"/>
      <c r="QD44" s="136" t="s">
        <v>243</v>
      </c>
      <c r="QE44" s="24" t="s">
        <v>243</v>
      </c>
      <c r="QF44" s="51">
        <v>7</v>
      </c>
      <c r="QG44" s="51">
        <v>8</v>
      </c>
      <c r="QH44" s="51" t="s">
        <v>244</v>
      </c>
      <c r="QI44" s="51">
        <v>1</v>
      </c>
      <c r="QJ44" s="51">
        <v>0</v>
      </c>
      <c r="QK44" s="121">
        <f t="shared" si="85"/>
        <v>87.5</v>
      </c>
      <c r="QL44" s="51">
        <v>5</v>
      </c>
      <c r="QM44" t="s">
        <v>244</v>
      </c>
      <c r="QN44" s="51"/>
      <c r="QO44" s="51"/>
      <c r="QP44" s="46"/>
      <c r="QQ44" s="51"/>
      <c r="QR44" s="122"/>
      <c r="QS44" s="122"/>
      <c r="QT44" s="122"/>
      <c r="QU44" s="122"/>
      <c r="QV44" s="122"/>
      <c r="QW44" s="121">
        <f t="shared" si="105"/>
        <v>0</v>
      </c>
      <c r="QX44" s="136"/>
      <c r="QY44" s="24"/>
      <c r="QZ44" s="51"/>
      <c r="RA44" s="51"/>
      <c r="RB44" s="51"/>
      <c r="RC44" s="51"/>
      <c r="RD44" s="51"/>
      <c r="RE44" s="121">
        <f t="shared" si="106"/>
        <v>0</v>
      </c>
      <c r="RF44" s="51"/>
      <c r="RH44" s="51"/>
      <c r="RI44" s="51"/>
      <c r="RJ44" s="46"/>
      <c r="RK44" s="51"/>
      <c r="RL44" s="122"/>
      <c r="RM44" s="122"/>
      <c r="RN44" s="122"/>
      <c r="RO44" s="122"/>
      <c r="RP44" s="122"/>
      <c r="RQ44" s="121">
        <f t="shared" si="107"/>
        <v>0</v>
      </c>
      <c r="RR44" s="136" t="s">
        <v>243</v>
      </c>
      <c r="RS44" s="24" t="s">
        <v>243</v>
      </c>
      <c r="RT44" s="51">
        <v>59</v>
      </c>
      <c r="RU44" s="51">
        <v>46</v>
      </c>
      <c r="RV44" s="51" t="s">
        <v>244</v>
      </c>
      <c r="RW44" s="51">
        <v>5</v>
      </c>
      <c r="RX44" s="51">
        <v>2</v>
      </c>
      <c r="RY44" s="121">
        <f t="shared" si="108"/>
        <v>128.26086956521738</v>
      </c>
      <c r="RZ44" s="51">
        <v>68</v>
      </c>
      <c r="SA44" t="s">
        <v>243</v>
      </c>
      <c r="SB44" s="51">
        <v>2</v>
      </c>
      <c r="SC44" s="51">
        <v>0</v>
      </c>
      <c r="SD44" s="46">
        <v>8</v>
      </c>
      <c r="SE44" s="51">
        <v>1</v>
      </c>
      <c r="SF44" s="122">
        <v>7</v>
      </c>
      <c r="SG44" s="122">
        <v>1</v>
      </c>
      <c r="SH44" s="122">
        <v>0</v>
      </c>
      <c r="SI44" s="122">
        <v>0</v>
      </c>
      <c r="SJ44" s="122">
        <v>0</v>
      </c>
      <c r="SK44" s="121">
        <f t="shared" si="109"/>
        <v>4</v>
      </c>
      <c r="SL44" s="136" t="s">
        <v>243</v>
      </c>
      <c r="SM44" s="24" t="s">
        <v>243</v>
      </c>
      <c r="SN44" s="51">
        <v>1</v>
      </c>
      <c r="SO44" s="51">
        <v>2</v>
      </c>
      <c r="SP44" s="51" t="s">
        <v>243</v>
      </c>
      <c r="SQ44" s="51">
        <v>0</v>
      </c>
      <c r="SR44" s="51">
        <v>0</v>
      </c>
      <c r="SS44" s="121">
        <f t="shared" si="110"/>
        <v>50</v>
      </c>
      <c r="ST44" s="51">
        <v>1</v>
      </c>
      <c r="SU44" t="s">
        <v>243</v>
      </c>
      <c r="SV44" s="51">
        <v>2</v>
      </c>
      <c r="SW44" s="51">
        <v>0</v>
      </c>
      <c r="SX44" s="46">
        <v>13</v>
      </c>
      <c r="SY44" s="51">
        <v>0</v>
      </c>
      <c r="SZ44" s="122">
        <v>7</v>
      </c>
      <c r="TA44" s="122">
        <v>2</v>
      </c>
      <c r="TB44" s="122">
        <v>0</v>
      </c>
      <c r="TC44" s="122">
        <v>1</v>
      </c>
      <c r="TD44" s="122">
        <v>0</v>
      </c>
      <c r="TE44" s="121">
        <f t="shared" si="111"/>
        <v>6.5</v>
      </c>
      <c r="TF44" s="136"/>
      <c r="TG44" s="24"/>
      <c r="TH44" s="51"/>
      <c r="TI44" s="51"/>
      <c r="TJ44" s="51"/>
      <c r="TK44" s="51"/>
      <c r="TL44" s="51"/>
      <c r="TM44" s="121">
        <f t="shared" si="112"/>
        <v>0</v>
      </c>
      <c r="TN44" s="51"/>
      <c r="TP44" s="51"/>
      <c r="TQ44" s="51"/>
      <c r="TR44" s="46"/>
      <c r="TS44" s="51"/>
      <c r="TT44" s="122"/>
      <c r="TU44" s="122"/>
      <c r="TV44" s="122"/>
      <c r="TW44" s="122"/>
      <c r="TX44" s="122"/>
      <c r="TY44" s="121">
        <f t="shared" si="113"/>
        <v>0</v>
      </c>
      <c r="TZ44" s="136"/>
      <c r="UA44" s="24"/>
      <c r="UB44" s="51"/>
      <c r="UC44" s="51"/>
      <c r="UD44" s="51"/>
      <c r="UE44" s="51"/>
      <c r="UF44" s="51"/>
      <c r="UG44" s="121">
        <f t="shared" si="114"/>
        <v>0</v>
      </c>
      <c r="UH44" s="51"/>
      <c r="UJ44" s="51"/>
      <c r="UK44" s="51"/>
      <c r="UL44" s="46"/>
      <c r="UM44" s="51"/>
      <c r="UN44" s="122"/>
      <c r="UO44" s="122"/>
      <c r="UP44" s="122"/>
      <c r="UQ44" s="122"/>
      <c r="UR44" s="122"/>
      <c r="US44" s="121">
        <f t="shared" si="115"/>
        <v>0</v>
      </c>
      <c r="UT44" s="136"/>
      <c r="UU44" s="24"/>
      <c r="UV44" s="51"/>
      <c r="UW44" s="51"/>
      <c r="UX44" s="51"/>
      <c r="UY44" s="51"/>
      <c r="UZ44" s="51"/>
      <c r="VA44" s="121">
        <f t="shared" si="116"/>
        <v>0</v>
      </c>
      <c r="VB44" s="51"/>
      <c r="VD44" s="51"/>
      <c r="VE44" s="51"/>
      <c r="VF44" s="46"/>
      <c r="VG44" s="51"/>
      <c r="VH44" s="122"/>
      <c r="VI44" s="122"/>
      <c r="VJ44" s="122"/>
      <c r="VK44" s="122"/>
      <c r="VL44" s="122"/>
      <c r="VM44" s="121">
        <f t="shared" si="117"/>
        <v>0</v>
      </c>
      <c r="VN44" s="136" t="s">
        <v>243</v>
      </c>
      <c r="VO44" s="24" t="s">
        <v>243</v>
      </c>
      <c r="VP44" s="51">
        <v>1</v>
      </c>
      <c r="VQ44" s="51">
        <v>8</v>
      </c>
      <c r="VR44" s="51" t="s">
        <v>244</v>
      </c>
      <c r="VS44" s="51">
        <v>0</v>
      </c>
      <c r="VT44" s="51">
        <v>0</v>
      </c>
      <c r="VU44" s="121">
        <f t="shared" si="118"/>
        <v>12.5</v>
      </c>
      <c r="VV44" s="51">
        <v>5</v>
      </c>
      <c r="VW44" t="s">
        <v>244</v>
      </c>
      <c r="VX44" s="51"/>
      <c r="VY44" s="51"/>
      <c r="VZ44" s="46"/>
      <c r="WA44" s="51"/>
      <c r="WB44" s="122"/>
      <c r="WC44" s="122"/>
      <c r="WD44" s="122"/>
      <c r="WE44" s="122"/>
      <c r="WF44" s="122"/>
      <c r="WG44" s="121">
        <f t="shared" si="119"/>
        <v>0</v>
      </c>
      <c r="WH44" s="136"/>
      <c r="WI44" s="24"/>
      <c r="WJ44" s="51"/>
      <c r="WK44" s="51"/>
      <c r="WL44" s="51"/>
      <c r="WM44" s="51"/>
      <c r="WN44" s="51"/>
      <c r="WO44" s="121">
        <f t="shared" si="120"/>
        <v>0</v>
      </c>
      <c r="WP44" s="51"/>
      <c r="WR44" s="51"/>
      <c r="WS44" s="51"/>
      <c r="WT44" s="46"/>
      <c r="WU44" s="51"/>
      <c r="WV44" s="122"/>
      <c r="WW44" s="122"/>
      <c r="WX44" s="122"/>
      <c r="WY44" s="122"/>
      <c r="WZ44" s="122"/>
      <c r="XA44" s="121">
        <f t="shared" si="121"/>
        <v>0</v>
      </c>
      <c r="XB44" s="136" t="s">
        <v>243</v>
      </c>
      <c r="XC44" s="24" t="s">
        <v>244</v>
      </c>
      <c r="XD44" s="51"/>
      <c r="XE44" s="51"/>
      <c r="XF44" s="51"/>
      <c r="XG44" s="51"/>
      <c r="XH44" s="51"/>
      <c r="XI44" s="121">
        <f t="shared" si="122"/>
        <v>0</v>
      </c>
      <c r="XJ44" s="51"/>
      <c r="XK44" s="91" t="s">
        <v>243</v>
      </c>
      <c r="XL44" s="51">
        <v>2</v>
      </c>
      <c r="XM44" s="51">
        <v>1</v>
      </c>
      <c r="XN44" s="46">
        <v>13</v>
      </c>
      <c r="XO44" s="51">
        <v>0</v>
      </c>
      <c r="XP44" s="122">
        <v>7</v>
      </c>
      <c r="XQ44" s="122">
        <v>2</v>
      </c>
      <c r="XR44" s="122">
        <v>0</v>
      </c>
      <c r="XS44" s="122">
        <v>1</v>
      </c>
      <c r="XT44" s="122">
        <v>0</v>
      </c>
      <c r="XU44" s="121">
        <f t="shared" si="83"/>
        <v>6.5</v>
      </c>
      <c r="XV44" s="136"/>
      <c r="XW44" s="24"/>
      <c r="XX44" s="51"/>
      <c r="XY44" s="51"/>
      <c r="XZ44" s="51"/>
      <c r="YA44" s="51"/>
      <c r="YB44" s="51"/>
      <c r="YC44" s="121">
        <f t="shared" si="123"/>
        <v>0</v>
      </c>
      <c r="YD44" s="51"/>
      <c r="YF44" s="51"/>
      <c r="YG44" s="51"/>
      <c r="YH44" s="46"/>
      <c r="YI44" s="51"/>
      <c r="YJ44" s="122"/>
      <c r="YK44" s="122"/>
      <c r="YL44" s="122"/>
      <c r="YM44" s="122"/>
      <c r="YN44" s="122"/>
      <c r="YO44" s="121">
        <f t="shared" si="124"/>
        <v>0</v>
      </c>
      <c r="YP44" s="136"/>
      <c r="YQ44" s="24"/>
      <c r="YR44" s="51"/>
      <c r="YS44" s="51"/>
      <c r="YT44" s="51"/>
      <c r="YU44" s="51"/>
      <c r="YV44" s="51"/>
      <c r="YW44" s="121">
        <f t="shared" si="125"/>
        <v>0</v>
      </c>
      <c r="YX44" s="51"/>
      <c r="YZ44" s="51"/>
      <c r="ZA44" s="51"/>
      <c r="ZB44" s="46"/>
      <c r="ZC44" s="51"/>
      <c r="ZD44" s="122"/>
      <c r="ZE44" s="122"/>
      <c r="ZF44" s="122"/>
      <c r="ZG44" s="122"/>
      <c r="ZH44" s="122"/>
      <c r="ZI44" s="121">
        <f t="shared" si="126"/>
        <v>0</v>
      </c>
      <c r="ZJ44" s="136" t="s">
        <v>243</v>
      </c>
      <c r="ZK44" s="24" t="s">
        <v>266</v>
      </c>
      <c r="ZL44" s="51"/>
      <c r="ZM44" s="51"/>
      <c r="ZN44" s="51"/>
      <c r="ZO44" s="51"/>
      <c r="ZP44" s="51"/>
      <c r="ZQ44" s="121">
        <f t="shared" si="127"/>
        <v>0</v>
      </c>
      <c r="ZR44" s="51"/>
      <c r="ZS44" t="s">
        <v>243</v>
      </c>
      <c r="ZT44" s="51">
        <v>1</v>
      </c>
      <c r="ZU44" s="51">
        <v>0</v>
      </c>
      <c r="ZV44" s="46">
        <v>12</v>
      </c>
      <c r="ZW44" s="51">
        <v>0</v>
      </c>
      <c r="ZX44" s="122">
        <v>1</v>
      </c>
      <c r="ZY44" s="122">
        <v>2</v>
      </c>
      <c r="ZZ44" s="122">
        <v>0</v>
      </c>
      <c r="AAA44" s="122">
        <v>1</v>
      </c>
      <c r="AAB44" s="122">
        <v>0</v>
      </c>
      <c r="AAC44" s="121">
        <f t="shared" si="128"/>
        <v>12</v>
      </c>
      <c r="AAD44" s="136"/>
      <c r="AAE44" s="24"/>
      <c r="AAF44" s="51"/>
      <c r="AAG44" s="51"/>
      <c r="AAH44" s="51"/>
      <c r="AAI44" s="51"/>
      <c r="AAJ44" s="51"/>
      <c r="AAK44" s="121">
        <f t="shared" si="129"/>
        <v>0</v>
      </c>
      <c r="AAL44" s="51"/>
      <c r="AAN44" s="51"/>
      <c r="AAO44" s="51"/>
      <c r="AAP44" s="46"/>
      <c r="AAQ44" s="51"/>
      <c r="AAR44" s="122"/>
      <c r="AAS44" s="122"/>
      <c r="AAT44" s="122"/>
      <c r="AAU44" s="122"/>
      <c r="AAV44" s="122"/>
      <c r="AAW44" s="121">
        <f t="shared" si="130"/>
        <v>0</v>
      </c>
      <c r="AAX44" s="136"/>
      <c r="AAY44" s="24"/>
      <c r="AAZ44" s="51"/>
      <c r="ABA44" s="51"/>
      <c r="ABB44" s="51"/>
      <c r="ABC44" s="51"/>
      <c r="ABD44" s="51"/>
      <c r="ABE44" s="121">
        <f t="shared" si="131"/>
        <v>0</v>
      </c>
      <c r="ABF44" s="51"/>
      <c r="ABH44" s="51"/>
      <c r="ABI44" s="51"/>
      <c r="ABJ44" s="46"/>
      <c r="ABK44" s="51"/>
      <c r="ABL44" s="122"/>
      <c r="ABM44" s="122"/>
      <c r="ABN44" s="122"/>
      <c r="ABO44" s="122"/>
      <c r="ABP44" s="122"/>
      <c r="ABQ44" s="121">
        <f t="shared" si="132"/>
        <v>0</v>
      </c>
      <c r="ABS44">
        <f t="shared" si="133"/>
        <v>117</v>
      </c>
      <c r="ABT44">
        <f t="shared" si="134"/>
        <v>21</v>
      </c>
      <c r="ABU44">
        <f t="shared" si="135"/>
        <v>138</v>
      </c>
      <c r="ABV44">
        <f t="shared" si="136"/>
        <v>0</v>
      </c>
      <c r="ABW44">
        <v>138</v>
      </c>
      <c r="ABX44">
        <v>7</v>
      </c>
      <c r="ABY44">
        <v>18</v>
      </c>
      <c r="ABZ44" s="119">
        <f t="shared" si="137"/>
        <v>7.666666666666667</v>
      </c>
      <c r="ACA44">
        <v>21</v>
      </c>
      <c r="ACE44">
        <f t="shared" si="138"/>
        <v>21</v>
      </c>
      <c r="ACG44">
        <v>82</v>
      </c>
      <c r="ACH44">
        <v>7</v>
      </c>
      <c r="ACI44">
        <v>15</v>
      </c>
      <c r="ACJ44" s="119">
        <f t="shared" si="139"/>
        <v>5.4666666666666668</v>
      </c>
      <c r="ACK44">
        <v>8</v>
      </c>
      <c r="ACN44">
        <v>1</v>
      </c>
      <c r="ACO44">
        <f t="shared" si="140"/>
        <v>9</v>
      </c>
      <c r="ACQ44" s="130" t="s">
        <v>240</v>
      </c>
      <c r="ACR44">
        <v>56</v>
      </c>
      <c r="ACS44">
        <v>0</v>
      </c>
    </row>
    <row r="45" spans="1:773" ht="12.75" hidden="1" x14ac:dyDescent="0.2">
      <c r="A45" s="49">
        <v>28</v>
      </c>
      <c r="B45" s="116">
        <v>44745</v>
      </c>
      <c r="C45" s="116" t="str">
        <f t="shared" si="84"/>
        <v>Sunday</v>
      </c>
      <c r="D45" s="49" t="s">
        <v>240</v>
      </c>
      <c r="E45" s="11" t="s">
        <v>285</v>
      </c>
      <c r="F45" s="24" t="s">
        <v>159</v>
      </c>
      <c r="G45" s="24" t="s">
        <v>261</v>
      </c>
      <c r="H45" s="136" t="s">
        <v>243</v>
      </c>
      <c r="I45" s="24" t="s">
        <v>243</v>
      </c>
      <c r="J45" s="51">
        <v>19</v>
      </c>
      <c r="K45" s="51">
        <v>14</v>
      </c>
      <c r="L45" s="51" t="s">
        <v>244</v>
      </c>
      <c r="M45" s="51">
        <v>1</v>
      </c>
      <c r="N45" s="51">
        <v>1</v>
      </c>
      <c r="O45" s="121">
        <f t="shared" si="86"/>
        <v>135.71428571428572</v>
      </c>
      <c r="P45" s="51">
        <v>16</v>
      </c>
      <c r="Q45" s="51" t="s">
        <v>244</v>
      </c>
      <c r="R45" s="51"/>
      <c r="S45" s="123"/>
      <c r="T45" s="124"/>
      <c r="U45" s="51"/>
      <c r="V45" s="122"/>
      <c r="W45" s="122"/>
      <c r="X45" s="122"/>
      <c r="Y45" s="122"/>
      <c r="Z45" s="122"/>
      <c r="AA45" s="122">
        <f t="shared" si="87"/>
        <v>0</v>
      </c>
      <c r="AB45" s="136" t="s">
        <v>244</v>
      </c>
      <c r="AC45" s="51"/>
      <c r="AD45" s="51"/>
      <c r="AE45" s="51"/>
      <c r="AF45" s="51"/>
      <c r="AG45" s="51"/>
      <c r="AH45" s="51"/>
      <c r="AI45" s="121">
        <f t="shared" si="76"/>
        <v>0</v>
      </c>
      <c r="AJ45" s="51"/>
      <c r="AK45" s="51"/>
      <c r="AL45" s="51"/>
      <c r="AM45" s="123"/>
      <c r="AN45" s="51"/>
      <c r="AO45" s="51"/>
      <c r="AP45" s="122"/>
      <c r="AQ45" s="122"/>
      <c r="AR45" s="122"/>
      <c r="AS45" s="122"/>
      <c r="AT45" s="122"/>
      <c r="AU45" s="121">
        <f t="shared" si="88"/>
        <v>0</v>
      </c>
      <c r="AV45" s="136" t="s">
        <v>243</v>
      </c>
      <c r="AW45" s="51" t="s">
        <v>243</v>
      </c>
      <c r="AX45" s="51">
        <v>45</v>
      </c>
      <c r="AY45" s="51">
        <v>27</v>
      </c>
      <c r="AZ45" s="51" t="s">
        <v>244</v>
      </c>
      <c r="BA45" s="51">
        <v>6</v>
      </c>
      <c r="BB45" s="51">
        <v>2</v>
      </c>
      <c r="BC45" s="121">
        <f t="shared" si="77"/>
        <v>166.66666666666669</v>
      </c>
      <c r="BD45" s="51">
        <v>27</v>
      </c>
      <c r="BE45" s="51" t="s">
        <v>244</v>
      </c>
      <c r="BF45" s="51"/>
      <c r="BG45" s="123"/>
      <c r="BH45" s="51"/>
      <c r="BI45" s="51"/>
      <c r="BJ45" s="122"/>
      <c r="BK45" s="122"/>
      <c r="BL45" s="122"/>
      <c r="BM45" s="122"/>
      <c r="BN45" s="122"/>
      <c r="BO45" s="122"/>
      <c r="BP45" s="136" t="s">
        <v>244</v>
      </c>
      <c r="BQ45" s="51"/>
      <c r="BR45" s="51"/>
      <c r="BS45" s="51"/>
      <c r="BT45" s="51"/>
      <c r="BU45" s="51"/>
      <c r="BV45" s="51"/>
      <c r="BW45" s="121"/>
      <c r="BX45" s="51"/>
      <c r="BY45" s="51"/>
      <c r="BZ45" s="51"/>
      <c r="CA45" s="123"/>
      <c r="CB45" s="51"/>
      <c r="CC45" s="51"/>
      <c r="CD45" s="122"/>
      <c r="CE45" s="122"/>
      <c r="CF45" s="122"/>
      <c r="CG45" s="122"/>
      <c r="CH45" s="122"/>
      <c r="CI45" s="122"/>
      <c r="CJ45" s="136" t="s">
        <v>244</v>
      </c>
      <c r="CK45" s="51"/>
      <c r="CL45" s="51"/>
      <c r="CM45" s="51"/>
      <c r="CN45" s="51"/>
      <c r="CO45" s="51"/>
      <c r="CP45" s="51"/>
      <c r="CQ45" s="121">
        <f t="shared" si="89"/>
        <v>0</v>
      </c>
      <c r="CR45" s="51"/>
      <c r="CS45" s="51"/>
      <c r="CT45" s="51"/>
      <c r="CU45" s="123"/>
      <c r="CV45" s="51"/>
      <c r="CW45" s="51"/>
      <c r="CX45" s="122"/>
      <c r="CY45" s="122"/>
      <c r="CZ45" s="122"/>
      <c r="DA45" s="122"/>
      <c r="DB45" s="122"/>
      <c r="DC45" s="122"/>
      <c r="DD45" s="136" t="s">
        <v>243</v>
      </c>
      <c r="DE45" s="51" t="s">
        <v>243</v>
      </c>
      <c r="DF45" s="51">
        <v>4</v>
      </c>
      <c r="DG45" s="51">
        <v>7</v>
      </c>
      <c r="DH45" s="51" t="s">
        <v>244</v>
      </c>
      <c r="DI45" s="51">
        <v>0</v>
      </c>
      <c r="DJ45" s="51">
        <v>0</v>
      </c>
      <c r="DK45" s="121">
        <f t="shared" si="90"/>
        <v>57.142857142857139</v>
      </c>
      <c r="DL45" s="51">
        <v>10</v>
      </c>
      <c r="DM45" s="51" t="s">
        <v>244</v>
      </c>
      <c r="DN45" s="51"/>
      <c r="DO45" s="123"/>
      <c r="DP45" s="51"/>
      <c r="DQ45" s="51"/>
      <c r="DR45" s="122"/>
      <c r="DS45" s="122"/>
      <c r="DT45" s="122"/>
      <c r="DU45" s="122"/>
      <c r="DV45" s="122"/>
      <c r="DW45" s="122">
        <f>IFERROR(DP45/DN45,0)</f>
        <v>0</v>
      </c>
      <c r="DX45" s="136" t="s">
        <v>244</v>
      </c>
      <c r="DY45" s="51"/>
      <c r="DZ45" s="51"/>
      <c r="EA45" s="51"/>
      <c r="EB45" s="51"/>
      <c r="EC45" s="51"/>
      <c r="ED45" s="51"/>
      <c r="EE45" s="121">
        <f t="shared" si="91"/>
        <v>0</v>
      </c>
      <c r="EF45" s="51"/>
      <c r="EG45" s="51"/>
      <c r="EH45" s="51"/>
      <c r="EI45" s="123"/>
      <c r="EJ45" s="51"/>
      <c r="EK45" s="51"/>
      <c r="EL45" s="122"/>
      <c r="EM45" s="122"/>
      <c r="EN45" s="122"/>
      <c r="EO45" s="122"/>
      <c r="EP45" s="122"/>
      <c r="EQ45" s="122">
        <f t="shared" si="92"/>
        <v>0</v>
      </c>
      <c r="ER45" s="136" t="s">
        <v>243</v>
      </c>
      <c r="ES45" s="51" t="s">
        <v>243</v>
      </c>
      <c r="ET45" s="51">
        <v>13</v>
      </c>
      <c r="EU45" s="51">
        <v>12</v>
      </c>
      <c r="EV45" s="51" t="s">
        <v>244</v>
      </c>
      <c r="EW45" s="51">
        <v>1</v>
      </c>
      <c r="EX45" s="51">
        <v>0</v>
      </c>
      <c r="EY45" s="121">
        <f t="shared" si="93"/>
        <v>108.33333333333333</v>
      </c>
      <c r="EZ45" s="51">
        <v>14</v>
      </c>
      <c r="FA45" s="51" t="s">
        <v>243</v>
      </c>
      <c r="FB45" s="51">
        <v>4</v>
      </c>
      <c r="FC45" s="123">
        <v>0</v>
      </c>
      <c r="FD45" s="51">
        <v>45</v>
      </c>
      <c r="FE45" s="51">
        <v>1</v>
      </c>
      <c r="FF45" s="122">
        <v>11</v>
      </c>
      <c r="FG45" s="122">
        <v>3</v>
      </c>
      <c r="FH45" s="122">
        <v>4</v>
      </c>
      <c r="FI45" s="122">
        <v>3</v>
      </c>
      <c r="FJ45" s="122">
        <v>0</v>
      </c>
      <c r="FK45" s="122">
        <f t="shared" si="94"/>
        <v>11.25</v>
      </c>
      <c r="FL45" s="136" t="s">
        <v>244</v>
      </c>
      <c r="FM45" s="51"/>
      <c r="FN45" s="51"/>
      <c r="FO45" s="51"/>
      <c r="FP45" s="51"/>
      <c r="FQ45" s="51"/>
      <c r="FR45" s="51"/>
      <c r="FS45" s="121" t="e">
        <f t="shared" si="95"/>
        <v>#DIV/0!</v>
      </c>
      <c r="FT45" s="51"/>
      <c r="FU45" s="51"/>
      <c r="FV45" s="51"/>
      <c r="FW45" s="123"/>
      <c r="FX45" s="51"/>
      <c r="FY45" s="51"/>
      <c r="FZ45" s="122"/>
      <c r="GA45" s="122"/>
      <c r="GB45" s="122"/>
      <c r="GC45" s="122"/>
      <c r="GD45" s="122"/>
      <c r="GE45" s="122"/>
      <c r="GF45" s="136" t="s">
        <v>243</v>
      </c>
      <c r="GG45" s="51" t="s">
        <v>244</v>
      </c>
      <c r="GH45" s="51"/>
      <c r="GI45" s="51"/>
      <c r="GJ45" s="51"/>
      <c r="GK45" s="51"/>
      <c r="GL45" s="51"/>
      <c r="GM45" s="121">
        <f t="shared" si="78"/>
        <v>0</v>
      </c>
      <c r="GN45" s="51"/>
      <c r="GO45" s="51" t="s">
        <v>243</v>
      </c>
      <c r="GP45" s="51">
        <v>4</v>
      </c>
      <c r="GQ45" s="123">
        <v>1</v>
      </c>
      <c r="GR45" s="51">
        <v>14</v>
      </c>
      <c r="GS45" s="51">
        <v>2</v>
      </c>
      <c r="GT45" s="122">
        <v>17</v>
      </c>
      <c r="GU45" s="122">
        <v>1</v>
      </c>
      <c r="GV45" s="122">
        <v>0</v>
      </c>
      <c r="GW45" s="122">
        <v>3</v>
      </c>
      <c r="GX45" s="122"/>
      <c r="GY45" s="122">
        <f t="shared" si="79"/>
        <v>3.5</v>
      </c>
      <c r="GZ45" s="136" t="s">
        <v>244</v>
      </c>
      <c r="HA45" s="51"/>
      <c r="HB45" s="51"/>
      <c r="HC45" s="51"/>
      <c r="HD45" s="51"/>
      <c r="HE45" s="51"/>
      <c r="HF45" s="51"/>
      <c r="HG45" s="121">
        <f t="shared" si="80"/>
        <v>0</v>
      </c>
      <c r="HH45" s="51"/>
      <c r="HI45" s="51"/>
      <c r="HJ45" s="51"/>
      <c r="HK45" s="123"/>
      <c r="HL45" s="51"/>
      <c r="HM45" s="51"/>
      <c r="HN45" s="122"/>
      <c r="HO45" s="122"/>
      <c r="HP45" s="122"/>
      <c r="HQ45" s="122"/>
      <c r="HR45" s="122"/>
      <c r="HS45" s="121">
        <f t="shared" si="96"/>
        <v>0</v>
      </c>
      <c r="HT45" s="136" t="s">
        <v>244</v>
      </c>
      <c r="HU45" s="51"/>
      <c r="HV45" s="51"/>
      <c r="HW45" s="51"/>
      <c r="HX45" s="51"/>
      <c r="HY45" s="51"/>
      <c r="HZ45" s="51"/>
      <c r="IA45" s="121"/>
      <c r="IB45" s="51"/>
      <c r="IC45" s="51"/>
      <c r="ID45" s="51"/>
      <c r="IE45" s="123"/>
      <c r="IF45" s="51"/>
      <c r="IG45" s="51"/>
      <c r="IH45" s="122"/>
      <c r="II45" s="122"/>
      <c r="IJ45" s="122"/>
      <c r="IK45" s="122"/>
      <c r="IL45" s="122"/>
      <c r="IM45" s="122">
        <f t="shared" si="142"/>
        <v>0</v>
      </c>
      <c r="IN45" s="136" t="s">
        <v>243</v>
      </c>
      <c r="IO45" s="51" t="s">
        <v>244</v>
      </c>
      <c r="IP45" s="51"/>
      <c r="IQ45" s="51"/>
      <c r="IR45" s="51"/>
      <c r="IS45" s="51"/>
      <c r="IT45" s="51"/>
      <c r="IU45" s="121">
        <f t="shared" si="97"/>
        <v>0</v>
      </c>
      <c r="IV45" s="51"/>
      <c r="IW45" s="51" t="s">
        <v>243</v>
      </c>
      <c r="IX45" s="121">
        <f>3+4/6</f>
        <v>3.6666666666666665</v>
      </c>
      <c r="IY45" s="123">
        <v>0</v>
      </c>
      <c r="IZ45" s="122">
        <v>23</v>
      </c>
      <c r="JA45" s="122">
        <v>2</v>
      </c>
      <c r="JB45" s="122">
        <v>12</v>
      </c>
      <c r="JC45" s="122">
        <v>2</v>
      </c>
      <c r="JD45" s="122">
        <v>1</v>
      </c>
      <c r="JE45" s="122">
        <v>0</v>
      </c>
      <c r="JF45" s="122">
        <v>0</v>
      </c>
      <c r="JG45" s="121">
        <f t="shared" si="98"/>
        <v>6.2727272727272734</v>
      </c>
      <c r="JH45" s="136" t="s">
        <v>243</v>
      </c>
      <c r="JI45" s="51" t="s">
        <v>244</v>
      </c>
      <c r="JJ45" s="51"/>
      <c r="JK45" s="51"/>
      <c r="JL45" s="51"/>
      <c r="JM45" s="51"/>
      <c r="JN45" s="51"/>
      <c r="JO45" s="121" t="e">
        <f t="shared" si="145"/>
        <v>#DIV/0!</v>
      </c>
      <c r="JP45" s="51"/>
      <c r="JQ45" s="51" t="s">
        <v>243</v>
      </c>
      <c r="JR45" s="51">
        <v>3</v>
      </c>
      <c r="JS45" s="123">
        <v>0</v>
      </c>
      <c r="JT45" s="122">
        <v>14</v>
      </c>
      <c r="JU45" s="122">
        <v>1</v>
      </c>
      <c r="JV45" s="122">
        <v>14</v>
      </c>
      <c r="JW45" s="122">
        <v>2</v>
      </c>
      <c r="JX45" s="122">
        <v>0</v>
      </c>
      <c r="JY45" s="122">
        <v>2</v>
      </c>
      <c r="JZ45" s="122">
        <v>0</v>
      </c>
      <c r="KA45" s="121">
        <f t="shared" si="81"/>
        <v>4.666666666666667</v>
      </c>
      <c r="KB45" s="136"/>
      <c r="KC45" s="51"/>
      <c r="KD45" s="51"/>
      <c r="KE45" s="51"/>
      <c r="KF45" s="51"/>
      <c r="KG45" s="51"/>
      <c r="KH45" s="51"/>
      <c r="KI45" s="51"/>
      <c r="KJ45" s="51"/>
      <c r="KK45" s="123"/>
      <c r="KL45" s="51"/>
      <c r="KM45" s="51"/>
      <c r="KN45" s="122"/>
      <c r="KO45" s="122"/>
      <c r="KP45" s="122"/>
      <c r="KQ45" s="122"/>
      <c r="KR45" s="122"/>
      <c r="KS45" s="122">
        <f t="shared" si="99"/>
        <v>0</v>
      </c>
      <c r="KT45" s="136" t="s">
        <v>243</v>
      </c>
      <c r="KU45" s="51" t="s">
        <v>244</v>
      </c>
      <c r="KV45" s="51"/>
      <c r="KW45" s="51"/>
      <c r="KX45" s="51"/>
      <c r="KY45" s="51"/>
      <c r="KZ45" s="51"/>
      <c r="LA45" s="121">
        <f t="shared" si="100"/>
        <v>0</v>
      </c>
      <c r="LB45" s="51"/>
      <c r="LC45" s="51" t="s">
        <v>243</v>
      </c>
      <c r="LD45" s="51">
        <v>3</v>
      </c>
      <c r="LE45" s="51">
        <v>0</v>
      </c>
      <c r="LF45" s="51">
        <v>12</v>
      </c>
      <c r="LG45" s="51">
        <v>4</v>
      </c>
      <c r="LH45" s="122">
        <v>11</v>
      </c>
      <c r="LI45" s="122">
        <v>0</v>
      </c>
      <c r="LJ45" s="122">
        <v>1</v>
      </c>
      <c r="LK45" s="122">
        <v>0</v>
      </c>
      <c r="LL45" s="122">
        <v>0</v>
      </c>
      <c r="LM45" s="121">
        <f t="shared" si="82"/>
        <v>4</v>
      </c>
      <c r="LN45" s="136"/>
      <c r="LO45" s="51"/>
      <c r="LU45" s="121">
        <f t="shared" si="141"/>
        <v>0</v>
      </c>
      <c r="LV45" s="51"/>
      <c r="LW45" s="51"/>
      <c r="LX45" s="51"/>
      <c r="LY45" s="51"/>
      <c r="LZ45" s="46"/>
      <c r="MA45" s="51"/>
      <c r="MB45" s="122"/>
      <c r="MC45" s="122"/>
      <c r="MD45" s="122"/>
      <c r="ME45" s="122"/>
      <c r="MF45" s="122"/>
      <c r="MG45" s="121">
        <f t="shared" si="144"/>
        <v>0</v>
      </c>
      <c r="MH45" s="136" t="s">
        <v>243</v>
      </c>
      <c r="MI45" s="51" t="s">
        <v>243</v>
      </c>
      <c r="MJ45" s="51">
        <v>46</v>
      </c>
      <c r="MK45" s="51">
        <v>30</v>
      </c>
      <c r="ML45" s="51" t="s">
        <v>243</v>
      </c>
      <c r="MM45" s="51">
        <v>5</v>
      </c>
      <c r="MN45" s="51">
        <v>0</v>
      </c>
      <c r="MO45" s="121">
        <f t="shared" si="101"/>
        <v>153.33333333333334</v>
      </c>
      <c r="MP45" s="51">
        <v>51</v>
      </c>
      <c r="MR45" s="51" t="s">
        <v>244</v>
      </c>
      <c r="MS45" s="51"/>
      <c r="MT45" s="46"/>
      <c r="MV45" s="122"/>
      <c r="MW45" s="122"/>
      <c r="MX45" s="122"/>
      <c r="MY45" s="122"/>
      <c r="MZ45" s="122"/>
      <c r="NA45" s="122">
        <f t="shared" si="102"/>
        <v>0</v>
      </c>
      <c r="NB45" s="136"/>
      <c r="NC45" s="51"/>
      <c r="ND45" s="51"/>
      <c r="NE45" s="51"/>
      <c r="NF45" s="51"/>
      <c r="NG45" s="51"/>
      <c r="NH45" s="51"/>
      <c r="NI45" s="121"/>
      <c r="NJ45" s="51"/>
      <c r="NL45" s="51"/>
      <c r="NM45" s="51"/>
      <c r="NN45" s="46"/>
      <c r="NP45" s="122"/>
      <c r="NQ45" s="122"/>
      <c r="NR45" s="122"/>
      <c r="NS45" s="122"/>
      <c r="NT45" s="122"/>
      <c r="NU45" s="122"/>
      <c r="NV45" s="136"/>
      <c r="NW45" s="51"/>
      <c r="NX45" s="51"/>
      <c r="NY45" s="51"/>
      <c r="NZ45" s="51"/>
      <c r="OA45" s="51"/>
      <c r="OB45" s="51"/>
      <c r="OC45" s="121"/>
      <c r="OD45" s="51"/>
      <c r="OF45" s="51"/>
      <c r="OG45" s="51"/>
      <c r="OH45" s="46"/>
      <c r="OI45" s="51"/>
      <c r="OJ45" s="122"/>
      <c r="OK45" s="122"/>
      <c r="OL45" s="122"/>
      <c r="OM45" s="122"/>
      <c r="ON45" s="122"/>
      <c r="OO45" s="121">
        <f t="shared" si="143"/>
        <v>0</v>
      </c>
      <c r="OP45" s="136"/>
      <c r="OQ45" s="51"/>
      <c r="OR45" s="51"/>
      <c r="OS45" s="51"/>
      <c r="OT45" s="51"/>
      <c r="OU45" s="51"/>
      <c r="OV45" s="51"/>
      <c r="OW45" s="121"/>
      <c r="OX45" s="51"/>
      <c r="OZ45" s="51"/>
      <c r="PA45" s="51"/>
      <c r="PB45" s="46"/>
      <c r="PC45" s="51"/>
      <c r="PD45" s="122"/>
      <c r="PE45" s="122"/>
      <c r="PF45" s="122"/>
      <c r="PG45" s="122"/>
      <c r="PH45" s="122"/>
      <c r="PI45" s="121"/>
      <c r="PJ45" s="136"/>
      <c r="PK45" s="51"/>
      <c r="PL45" s="51"/>
      <c r="PM45" s="51"/>
      <c r="PN45" s="51"/>
      <c r="PO45" s="51"/>
      <c r="PP45" s="51"/>
      <c r="PQ45" s="121"/>
      <c r="PR45" s="51"/>
      <c r="PT45" s="51"/>
      <c r="PU45" s="51"/>
      <c r="PV45" s="46"/>
      <c r="PW45" s="51"/>
      <c r="PX45" s="122"/>
      <c r="PY45" s="122"/>
      <c r="PZ45" s="122"/>
      <c r="QA45" s="122"/>
      <c r="QB45" s="122"/>
      <c r="QC45" s="121"/>
      <c r="QD45" s="136" t="s">
        <v>243</v>
      </c>
      <c r="QE45" s="51" t="s">
        <v>243</v>
      </c>
      <c r="QF45" s="51">
        <v>1</v>
      </c>
      <c r="QG45" s="51">
        <v>1</v>
      </c>
      <c r="QH45" s="51" t="s">
        <v>243</v>
      </c>
      <c r="QI45" s="51">
        <v>0</v>
      </c>
      <c r="QJ45" s="51">
        <v>0</v>
      </c>
      <c r="QK45" s="121">
        <f t="shared" si="85"/>
        <v>100</v>
      </c>
      <c r="QL45" s="51">
        <v>3</v>
      </c>
      <c r="QM45" t="s">
        <v>244</v>
      </c>
      <c r="QN45" s="51"/>
      <c r="QO45" s="51"/>
      <c r="QP45" s="46"/>
      <c r="QQ45" s="51"/>
      <c r="QR45" s="122"/>
      <c r="QS45" s="122"/>
      <c r="QT45" s="122"/>
      <c r="QU45" s="122"/>
      <c r="QV45" s="122"/>
      <c r="QW45" s="121">
        <f t="shared" si="105"/>
        <v>0</v>
      </c>
      <c r="QX45" s="136"/>
      <c r="QY45" s="51"/>
      <c r="QZ45" s="51"/>
      <c r="RA45" s="51"/>
      <c r="RB45" s="51"/>
      <c r="RC45" s="51"/>
      <c r="RD45" s="51"/>
      <c r="RE45" s="121">
        <f t="shared" si="106"/>
        <v>0</v>
      </c>
      <c r="RF45" s="51"/>
      <c r="RH45" s="51"/>
      <c r="RI45" s="51"/>
      <c r="RJ45" s="46"/>
      <c r="RK45" s="51"/>
      <c r="RL45" s="122"/>
      <c r="RM45" s="122"/>
      <c r="RN45" s="122"/>
      <c r="RO45" s="122"/>
      <c r="RP45" s="122"/>
      <c r="RQ45" s="121">
        <f t="shared" si="107"/>
        <v>0</v>
      </c>
      <c r="RR45" s="136"/>
      <c r="RS45" s="51"/>
      <c r="RT45" s="51"/>
      <c r="RU45" s="51"/>
      <c r="RV45" s="51"/>
      <c r="RW45" s="51"/>
      <c r="RX45" s="51"/>
      <c r="RY45" s="121">
        <f t="shared" si="108"/>
        <v>0</v>
      </c>
      <c r="RZ45" s="51"/>
      <c r="SB45" s="51"/>
      <c r="SC45" s="51"/>
      <c r="SD45" s="46"/>
      <c r="SE45" s="51"/>
      <c r="SF45" s="122"/>
      <c r="SG45" s="122"/>
      <c r="SH45" s="122"/>
      <c r="SI45" s="122"/>
      <c r="SJ45" s="122"/>
      <c r="SK45" s="121">
        <f t="shared" si="109"/>
        <v>0</v>
      </c>
      <c r="SL45" s="136" t="s">
        <v>243</v>
      </c>
      <c r="SM45" s="51" t="s">
        <v>244</v>
      </c>
      <c r="SN45" s="51"/>
      <c r="SO45" s="51"/>
      <c r="SP45" s="51"/>
      <c r="SQ45" s="51"/>
      <c r="SR45" s="51"/>
      <c r="SS45" s="121">
        <f t="shared" si="110"/>
        <v>0</v>
      </c>
      <c r="ST45" s="51"/>
      <c r="SU45" t="s">
        <v>244</v>
      </c>
      <c r="SV45" s="51"/>
      <c r="SW45" s="51"/>
      <c r="SX45" s="46"/>
      <c r="SY45" s="51"/>
      <c r="SZ45" s="122"/>
      <c r="TA45" s="122"/>
      <c r="TB45" s="122"/>
      <c r="TC45" s="122"/>
      <c r="TD45" s="122"/>
      <c r="TE45" s="121">
        <f t="shared" si="111"/>
        <v>0</v>
      </c>
      <c r="TF45" s="136"/>
      <c r="TG45" s="51"/>
      <c r="TH45" s="51"/>
      <c r="TI45" s="51"/>
      <c r="TJ45" s="51"/>
      <c r="TK45" s="51"/>
      <c r="TL45" s="51"/>
      <c r="TM45" s="121">
        <f t="shared" si="112"/>
        <v>0</v>
      </c>
      <c r="TN45" s="51"/>
      <c r="TP45" s="51"/>
      <c r="TQ45" s="51"/>
      <c r="TR45" s="46"/>
      <c r="TS45" s="51"/>
      <c r="TT45" s="122"/>
      <c r="TU45" s="122"/>
      <c r="TV45" s="122"/>
      <c r="TW45" s="122"/>
      <c r="TX45" s="122"/>
      <c r="TY45" s="121">
        <f t="shared" si="113"/>
        <v>0</v>
      </c>
      <c r="TZ45" s="136"/>
      <c r="UA45" s="51"/>
      <c r="UB45" s="51"/>
      <c r="UC45" s="51"/>
      <c r="UD45" s="51"/>
      <c r="UE45" s="51"/>
      <c r="UF45" s="51"/>
      <c r="UG45" s="121">
        <f t="shared" si="114"/>
        <v>0</v>
      </c>
      <c r="UH45" s="51"/>
      <c r="UJ45" s="51"/>
      <c r="UK45" s="51"/>
      <c r="UL45" s="46"/>
      <c r="UM45" s="51"/>
      <c r="UN45" s="122"/>
      <c r="UO45" s="122"/>
      <c r="UP45" s="122"/>
      <c r="UQ45" s="122"/>
      <c r="UR45" s="122"/>
      <c r="US45" s="121">
        <f t="shared" si="115"/>
        <v>0</v>
      </c>
      <c r="UT45" s="136"/>
      <c r="UU45" s="51"/>
      <c r="UV45" s="51"/>
      <c r="UW45" s="51"/>
      <c r="UX45" s="51"/>
      <c r="UY45" s="51"/>
      <c r="UZ45" s="51"/>
      <c r="VA45" s="121">
        <f t="shared" si="116"/>
        <v>0</v>
      </c>
      <c r="VB45" s="51"/>
      <c r="VD45" s="51"/>
      <c r="VE45" s="51"/>
      <c r="VF45" s="46"/>
      <c r="VG45" s="51"/>
      <c r="VH45" s="122"/>
      <c r="VI45" s="122"/>
      <c r="VJ45" s="122"/>
      <c r="VK45" s="122"/>
      <c r="VL45" s="122"/>
      <c r="VM45" s="121">
        <f t="shared" si="117"/>
        <v>0</v>
      </c>
      <c r="VN45" s="136"/>
      <c r="VO45" s="51"/>
      <c r="VP45" s="51"/>
      <c r="VQ45" s="51"/>
      <c r="VR45" s="51"/>
      <c r="VS45" s="51"/>
      <c r="VT45" s="51"/>
      <c r="VU45" s="121">
        <f t="shared" si="118"/>
        <v>0</v>
      </c>
      <c r="VV45" s="51"/>
      <c r="VX45" s="51"/>
      <c r="VY45" s="51"/>
      <c r="VZ45" s="46"/>
      <c r="WA45" s="51"/>
      <c r="WB45" s="122"/>
      <c r="WC45" s="122"/>
      <c r="WD45" s="122"/>
      <c r="WE45" s="122"/>
      <c r="WF45" s="122"/>
      <c r="WG45" s="121">
        <f t="shared" si="119"/>
        <v>0</v>
      </c>
      <c r="WH45" s="136"/>
      <c r="WI45" s="51"/>
      <c r="WJ45" s="51"/>
      <c r="WK45" s="51"/>
      <c r="WL45" s="51"/>
      <c r="WM45" s="51"/>
      <c r="WN45" s="51"/>
      <c r="WO45" s="121">
        <f t="shared" si="120"/>
        <v>0</v>
      </c>
      <c r="WP45" s="51"/>
      <c r="WR45" s="51"/>
      <c r="WS45" s="51"/>
      <c r="WT45" s="46"/>
      <c r="WU45" s="51"/>
      <c r="WV45" s="122"/>
      <c r="WW45" s="122"/>
      <c r="WX45" s="122"/>
      <c r="WY45" s="122"/>
      <c r="WZ45" s="122"/>
      <c r="XA45" s="121">
        <f t="shared" si="121"/>
        <v>0</v>
      </c>
      <c r="XB45" s="136" t="s">
        <v>243</v>
      </c>
      <c r="XC45" s="51" t="s">
        <v>244</v>
      </c>
      <c r="XD45" s="51"/>
      <c r="XE45" s="51"/>
      <c r="XF45" s="51"/>
      <c r="XG45" s="51"/>
      <c r="XH45" s="51"/>
      <c r="XI45" s="121">
        <f t="shared" si="122"/>
        <v>0</v>
      </c>
      <c r="XJ45" s="51"/>
      <c r="XK45" s="91" t="s">
        <v>243</v>
      </c>
      <c r="XL45" s="51">
        <v>2</v>
      </c>
      <c r="XM45" s="51">
        <v>0</v>
      </c>
      <c r="XN45" s="46">
        <v>14</v>
      </c>
      <c r="XO45" s="51">
        <v>0</v>
      </c>
      <c r="XP45" s="122">
        <v>7</v>
      </c>
      <c r="XQ45" s="122">
        <v>3</v>
      </c>
      <c r="XR45" s="122">
        <v>0</v>
      </c>
      <c r="XS45" s="122">
        <v>0</v>
      </c>
      <c r="XT45" s="122">
        <v>0</v>
      </c>
      <c r="XU45" s="121">
        <f t="shared" si="83"/>
        <v>7</v>
      </c>
      <c r="XV45" s="136"/>
      <c r="XW45" s="51"/>
      <c r="XX45" s="51"/>
      <c r="XY45" s="51"/>
      <c r="XZ45" s="51"/>
      <c r="YA45" s="51"/>
      <c r="YB45" s="51"/>
      <c r="YC45" s="121">
        <f t="shared" si="123"/>
        <v>0</v>
      </c>
      <c r="YD45" s="51"/>
      <c r="YF45" s="51"/>
      <c r="YG45" s="51"/>
      <c r="YH45" s="46"/>
      <c r="YI45" s="51"/>
      <c r="YJ45" s="122"/>
      <c r="YK45" s="122"/>
      <c r="YL45" s="122"/>
      <c r="YM45" s="122"/>
      <c r="YN45" s="122"/>
      <c r="YO45" s="121">
        <f t="shared" si="124"/>
        <v>0</v>
      </c>
      <c r="YP45" s="136"/>
      <c r="YQ45" s="51"/>
      <c r="YR45" s="51"/>
      <c r="YS45" s="51"/>
      <c r="YT45" s="51"/>
      <c r="YU45" s="51"/>
      <c r="YV45" s="51"/>
      <c r="YW45" s="121">
        <f t="shared" si="125"/>
        <v>0</v>
      </c>
      <c r="YX45" s="51"/>
      <c r="YZ45" s="51"/>
      <c r="ZA45" s="51"/>
      <c r="ZB45" s="46"/>
      <c r="ZC45" s="51"/>
      <c r="ZD45" s="122"/>
      <c r="ZE45" s="122"/>
      <c r="ZF45" s="122"/>
      <c r="ZG45" s="122"/>
      <c r="ZH45" s="122"/>
      <c r="ZI45" s="121">
        <f t="shared" si="126"/>
        <v>0</v>
      </c>
      <c r="ZJ45" s="136"/>
      <c r="ZK45" s="51"/>
      <c r="ZL45" s="51"/>
      <c r="ZM45" s="51"/>
      <c r="ZN45" s="51"/>
      <c r="ZO45" s="51"/>
      <c r="ZP45" s="51"/>
      <c r="ZQ45" s="121">
        <f t="shared" si="127"/>
        <v>0</v>
      </c>
      <c r="ZR45" s="51"/>
      <c r="ZT45" s="51"/>
      <c r="ZU45" s="51"/>
      <c r="ZV45" s="46"/>
      <c r="ZW45" s="51"/>
      <c r="ZX45" s="122"/>
      <c r="ZY45" s="122"/>
      <c r="ZZ45" s="122"/>
      <c r="AAA45" s="122"/>
      <c r="AAB45" s="122"/>
      <c r="AAC45" s="121">
        <f t="shared" si="128"/>
        <v>0</v>
      </c>
      <c r="AAD45" s="136"/>
      <c r="AAE45" s="51"/>
      <c r="AAF45" s="51"/>
      <c r="AAG45" s="51"/>
      <c r="AAH45" s="51"/>
      <c r="AAI45" s="51"/>
      <c r="AAJ45" s="51"/>
      <c r="AAK45" s="121">
        <f t="shared" si="129"/>
        <v>0</v>
      </c>
      <c r="AAL45" s="51"/>
      <c r="AAN45" s="51"/>
      <c r="AAO45" s="51"/>
      <c r="AAP45" s="46"/>
      <c r="AAQ45" s="51"/>
      <c r="AAR45" s="122"/>
      <c r="AAS45" s="122"/>
      <c r="AAT45" s="122"/>
      <c r="AAU45" s="122"/>
      <c r="AAV45" s="122"/>
      <c r="AAW45" s="121">
        <f t="shared" si="130"/>
        <v>0</v>
      </c>
      <c r="AAX45" s="136"/>
      <c r="AAY45" s="51"/>
      <c r="AAZ45" s="51"/>
      <c r="ABA45" s="51"/>
      <c r="ABB45" s="51"/>
      <c r="ABC45" s="51"/>
      <c r="ABD45" s="51"/>
      <c r="ABE45" s="121">
        <f t="shared" si="131"/>
        <v>0</v>
      </c>
      <c r="ABF45" s="51"/>
      <c r="ABH45" s="51"/>
      <c r="ABI45" s="51"/>
      <c r="ABJ45" s="46"/>
      <c r="ABK45" s="51"/>
      <c r="ABL45" s="122"/>
      <c r="ABM45" s="122"/>
      <c r="ABN45" s="122"/>
      <c r="ABO45" s="122"/>
      <c r="ABP45" s="122"/>
      <c r="ABQ45" s="121">
        <f t="shared" si="132"/>
        <v>0</v>
      </c>
      <c r="ABS45">
        <f t="shared" si="133"/>
        <v>128</v>
      </c>
      <c r="ABT45">
        <f t="shared" si="134"/>
        <v>6</v>
      </c>
      <c r="ABU45">
        <f t="shared" si="135"/>
        <v>134</v>
      </c>
      <c r="ABV45">
        <f t="shared" si="136"/>
        <v>0</v>
      </c>
      <c r="ABW45">
        <v>134</v>
      </c>
      <c r="ABX45">
        <v>4</v>
      </c>
      <c r="ABY45">
        <v>15.1</v>
      </c>
      <c r="ABZ45" s="119">
        <f t="shared" si="137"/>
        <v>8.8741721854304636</v>
      </c>
      <c r="ACA45">
        <v>6</v>
      </c>
      <c r="ACE45">
        <f t="shared" si="138"/>
        <v>6</v>
      </c>
      <c r="ACG45">
        <v>133</v>
      </c>
      <c r="ACH45">
        <v>10</v>
      </c>
      <c r="ACI45">
        <v>19.399999999999999</v>
      </c>
      <c r="ACJ45" s="119">
        <f t="shared" si="139"/>
        <v>6.855670103092784</v>
      </c>
      <c r="ACK45">
        <v>12</v>
      </c>
      <c r="ACM45">
        <v>6</v>
      </c>
      <c r="ACN45">
        <v>5</v>
      </c>
      <c r="ACO45">
        <f t="shared" si="140"/>
        <v>23</v>
      </c>
      <c r="ACQ45" s="130" t="s">
        <v>240</v>
      </c>
      <c r="ACR45">
        <v>0</v>
      </c>
      <c r="ACS45">
        <v>6</v>
      </c>
    </row>
    <row r="46" spans="1:773" ht="12.75" x14ac:dyDescent="0.2">
      <c r="A46" s="49">
        <v>29</v>
      </c>
      <c r="B46" s="116">
        <v>44801</v>
      </c>
      <c r="C46" s="116" t="str">
        <f t="shared" si="84"/>
        <v>Sunday</v>
      </c>
      <c r="D46" s="49" t="s">
        <v>240</v>
      </c>
      <c r="E46" s="11" t="s">
        <v>286</v>
      </c>
      <c r="F46" s="24" t="s">
        <v>159</v>
      </c>
      <c r="G46" s="24" t="s">
        <v>268</v>
      </c>
      <c r="H46" s="136" t="s">
        <v>244</v>
      </c>
      <c r="I46" s="24"/>
      <c r="J46" s="51"/>
      <c r="K46" s="51"/>
      <c r="L46" s="51"/>
      <c r="M46" s="51"/>
      <c r="N46" s="51"/>
      <c r="O46" s="121">
        <f t="shared" si="86"/>
        <v>0</v>
      </c>
      <c r="P46" s="51"/>
      <c r="Q46" s="51"/>
      <c r="R46" s="51"/>
      <c r="S46" s="123"/>
      <c r="T46" s="124"/>
      <c r="U46" s="51"/>
      <c r="V46" s="122"/>
      <c r="W46" s="122"/>
      <c r="X46" s="122"/>
      <c r="Y46" s="122"/>
      <c r="Z46" s="122"/>
      <c r="AA46" s="122">
        <f t="shared" si="87"/>
        <v>0</v>
      </c>
      <c r="AB46" s="136" t="s">
        <v>243</v>
      </c>
      <c r="AC46" s="51" t="s">
        <v>243</v>
      </c>
      <c r="AD46" s="51">
        <v>7</v>
      </c>
      <c r="AE46" s="51">
        <v>14</v>
      </c>
      <c r="AF46" s="51" t="s">
        <v>244</v>
      </c>
      <c r="AG46" s="51">
        <v>1</v>
      </c>
      <c r="AH46" s="51">
        <v>0</v>
      </c>
      <c r="AI46" s="121">
        <f t="shared" si="76"/>
        <v>50</v>
      </c>
      <c r="AJ46" s="51">
        <v>21</v>
      </c>
      <c r="AK46" s="51" t="s">
        <v>243</v>
      </c>
      <c r="AL46" s="51">
        <v>1</v>
      </c>
      <c r="AM46" s="123">
        <v>0</v>
      </c>
      <c r="AN46" s="51">
        <v>17</v>
      </c>
      <c r="AO46" s="51">
        <v>0</v>
      </c>
      <c r="AP46" s="122">
        <v>0</v>
      </c>
      <c r="AQ46" s="122">
        <v>2</v>
      </c>
      <c r="AR46" s="122">
        <v>1</v>
      </c>
      <c r="AS46" s="122">
        <v>0</v>
      </c>
      <c r="AT46" s="122">
        <v>0</v>
      </c>
      <c r="AU46" s="121">
        <f t="shared" si="88"/>
        <v>17</v>
      </c>
      <c r="AV46" s="136" t="s">
        <v>243</v>
      </c>
      <c r="AW46" s="51" t="s">
        <v>243</v>
      </c>
      <c r="AX46" s="51">
        <v>16</v>
      </c>
      <c r="AY46" s="51">
        <v>25</v>
      </c>
      <c r="AZ46" s="51" t="s">
        <v>244</v>
      </c>
      <c r="BA46" s="51">
        <v>2</v>
      </c>
      <c r="BB46" s="51">
        <v>0</v>
      </c>
      <c r="BC46" s="121">
        <f t="shared" si="77"/>
        <v>64</v>
      </c>
      <c r="BD46" s="51">
        <v>20</v>
      </c>
      <c r="BE46" s="51" t="s">
        <v>244</v>
      </c>
      <c r="BF46" s="51"/>
      <c r="BG46" s="123"/>
      <c r="BH46" s="51"/>
      <c r="BI46" s="51"/>
      <c r="BJ46" s="122"/>
      <c r="BK46" s="122"/>
      <c r="BL46" s="122"/>
      <c r="BM46" s="122"/>
      <c r="BN46" s="122"/>
      <c r="BO46" s="122"/>
      <c r="BP46" s="136" t="s">
        <v>244</v>
      </c>
      <c r="BQ46" s="51"/>
      <c r="BR46" s="51"/>
      <c r="BS46" s="51"/>
      <c r="BT46" s="51"/>
      <c r="BU46" s="51"/>
      <c r="BV46" s="51"/>
      <c r="BW46" s="121"/>
      <c r="BX46" s="51"/>
      <c r="BY46" s="51"/>
      <c r="BZ46" s="51"/>
      <c r="CA46" s="123"/>
      <c r="CB46" s="51"/>
      <c r="CC46" s="51"/>
      <c r="CD46" s="122"/>
      <c r="CE46" s="122"/>
      <c r="CF46" s="122"/>
      <c r="CG46" s="122"/>
      <c r="CH46" s="122"/>
      <c r="CI46" s="122"/>
      <c r="CJ46" s="136" t="s">
        <v>244</v>
      </c>
      <c r="CK46" s="51"/>
      <c r="CL46" s="51"/>
      <c r="CM46" s="51"/>
      <c r="CN46" s="51"/>
      <c r="CO46" s="51"/>
      <c r="CP46" s="51"/>
      <c r="CQ46" s="121">
        <f t="shared" si="89"/>
        <v>0</v>
      </c>
      <c r="CR46" s="51"/>
      <c r="CS46" s="51"/>
      <c r="CT46" s="51"/>
      <c r="CU46" s="123"/>
      <c r="CV46" s="51"/>
      <c r="CW46" s="51"/>
      <c r="CX46" s="122"/>
      <c r="CY46" s="122"/>
      <c r="CZ46" s="122"/>
      <c r="DA46" s="122"/>
      <c r="DB46" s="122"/>
      <c r="DC46" s="122"/>
      <c r="DD46" s="136" t="s">
        <v>243</v>
      </c>
      <c r="DE46" s="51" t="s">
        <v>243</v>
      </c>
      <c r="DF46" s="51">
        <v>1</v>
      </c>
      <c r="DG46" s="51">
        <v>4</v>
      </c>
      <c r="DH46" s="51" t="s">
        <v>244</v>
      </c>
      <c r="DI46" s="51">
        <v>0</v>
      </c>
      <c r="DJ46" s="51">
        <v>0</v>
      </c>
      <c r="DK46" s="121">
        <f t="shared" si="90"/>
        <v>25</v>
      </c>
      <c r="DL46" s="51">
        <v>1</v>
      </c>
      <c r="DM46" s="51" t="s">
        <v>244</v>
      </c>
      <c r="DN46" s="51"/>
      <c r="DO46" s="123"/>
      <c r="DP46" s="51"/>
      <c r="DQ46" s="51"/>
      <c r="DR46" s="122"/>
      <c r="DS46" s="122"/>
      <c r="DT46" s="122"/>
      <c r="DU46" s="122"/>
      <c r="DV46" s="122"/>
      <c r="DW46" s="122">
        <f>IFERROR(DP46/DN46,0)</f>
        <v>0</v>
      </c>
      <c r="DX46" s="136" t="s">
        <v>244</v>
      </c>
      <c r="DY46" s="51"/>
      <c r="DZ46" s="51"/>
      <c r="EA46" s="51"/>
      <c r="EB46" s="51"/>
      <c r="EC46" s="51"/>
      <c r="ED46" s="51"/>
      <c r="EE46" s="121">
        <f t="shared" si="91"/>
        <v>0</v>
      </c>
      <c r="EF46" s="51"/>
      <c r="EG46" s="51"/>
      <c r="EH46" s="51"/>
      <c r="EI46" s="123"/>
      <c r="EJ46" s="51"/>
      <c r="EK46" s="51"/>
      <c r="EL46" s="122"/>
      <c r="EM46" s="122"/>
      <c r="EN46" s="122"/>
      <c r="EO46" s="122"/>
      <c r="EP46" s="122"/>
      <c r="EQ46" s="122">
        <f t="shared" si="92"/>
        <v>0</v>
      </c>
      <c r="ER46" s="136" t="s">
        <v>244</v>
      </c>
      <c r="ES46" s="51"/>
      <c r="ET46" s="51"/>
      <c r="EU46" s="51"/>
      <c r="EV46" s="51"/>
      <c r="EW46" s="51"/>
      <c r="EX46" s="51"/>
      <c r="EY46" s="121">
        <f t="shared" si="93"/>
        <v>0</v>
      </c>
      <c r="EZ46" s="51"/>
      <c r="FA46" s="51"/>
      <c r="FB46" s="51"/>
      <c r="FC46" s="123"/>
      <c r="FD46" s="51"/>
      <c r="FE46" s="51"/>
      <c r="FF46" s="122"/>
      <c r="FG46" s="122"/>
      <c r="FH46" s="122"/>
      <c r="FI46" s="122"/>
      <c r="FJ46" s="122"/>
      <c r="FK46" s="122">
        <f t="shared" si="94"/>
        <v>0</v>
      </c>
      <c r="FL46" s="136" t="s">
        <v>244</v>
      </c>
      <c r="FM46" s="51"/>
      <c r="FN46" s="51"/>
      <c r="FO46" s="51"/>
      <c r="FP46" s="51"/>
      <c r="FQ46" s="51"/>
      <c r="FR46" s="51"/>
      <c r="FS46" s="121" t="e">
        <f t="shared" si="95"/>
        <v>#DIV/0!</v>
      </c>
      <c r="FT46" s="51"/>
      <c r="FU46" s="51"/>
      <c r="FV46" s="51"/>
      <c r="FW46" s="123"/>
      <c r="FX46" s="51"/>
      <c r="FY46" s="51"/>
      <c r="FZ46" s="122"/>
      <c r="GA46" s="122"/>
      <c r="GB46" s="122"/>
      <c r="GC46" s="122"/>
      <c r="GD46" s="122"/>
      <c r="GE46" s="122"/>
      <c r="GF46" s="136" t="s">
        <v>243</v>
      </c>
      <c r="GG46" s="51" t="s">
        <v>243</v>
      </c>
      <c r="GH46" s="51">
        <v>11</v>
      </c>
      <c r="GI46" s="51">
        <v>8</v>
      </c>
      <c r="GJ46" s="51" t="s">
        <v>244</v>
      </c>
      <c r="GK46" s="51">
        <v>1</v>
      </c>
      <c r="GL46" s="51">
        <v>0</v>
      </c>
      <c r="GM46" s="121">
        <f t="shared" si="78"/>
        <v>137.5</v>
      </c>
      <c r="GN46" s="51">
        <v>8</v>
      </c>
      <c r="GO46" s="51" t="s">
        <v>243</v>
      </c>
      <c r="GP46" s="51">
        <v>4</v>
      </c>
      <c r="GQ46" s="123">
        <v>0</v>
      </c>
      <c r="GR46" s="51">
        <v>28</v>
      </c>
      <c r="GS46" s="51">
        <v>0</v>
      </c>
      <c r="GT46" s="122">
        <v>7</v>
      </c>
      <c r="GU46" s="122">
        <v>3</v>
      </c>
      <c r="GV46" s="122">
        <v>0</v>
      </c>
      <c r="GW46" s="122">
        <v>1</v>
      </c>
      <c r="GX46" s="122">
        <v>0</v>
      </c>
      <c r="GY46" s="122">
        <f t="shared" si="79"/>
        <v>7</v>
      </c>
      <c r="GZ46" s="136" t="s">
        <v>244</v>
      </c>
      <c r="HA46" s="51"/>
      <c r="HB46" s="51"/>
      <c r="HC46" s="51"/>
      <c r="HD46" s="51"/>
      <c r="HE46" s="51"/>
      <c r="HF46" s="51"/>
      <c r="HG46" s="121">
        <f t="shared" si="80"/>
        <v>0</v>
      </c>
      <c r="HH46" s="51"/>
      <c r="HI46" s="51"/>
      <c r="HJ46" s="51"/>
      <c r="HK46" s="123"/>
      <c r="HL46" s="51"/>
      <c r="HM46" s="51"/>
      <c r="HN46" s="122"/>
      <c r="HO46" s="122"/>
      <c r="HP46" s="122"/>
      <c r="HQ46" s="122"/>
      <c r="HR46" s="122"/>
      <c r="HS46" s="121">
        <f t="shared" si="96"/>
        <v>0</v>
      </c>
      <c r="HT46" s="136" t="s">
        <v>244</v>
      </c>
      <c r="HU46" s="51"/>
      <c r="HV46" s="51"/>
      <c r="HW46" s="51"/>
      <c r="HX46" s="51"/>
      <c r="HY46" s="51"/>
      <c r="HZ46" s="51"/>
      <c r="IA46" s="121"/>
      <c r="IB46" s="51"/>
      <c r="IC46" s="51"/>
      <c r="ID46" s="51"/>
      <c r="IE46" s="123"/>
      <c r="IF46" s="51"/>
      <c r="IG46" s="51"/>
      <c r="IH46" s="122"/>
      <c r="II46" s="122"/>
      <c r="IJ46" s="122"/>
      <c r="IK46" s="122"/>
      <c r="IL46" s="122"/>
      <c r="IM46" s="122">
        <f t="shared" si="142"/>
        <v>0</v>
      </c>
      <c r="IN46" s="136" t="s">
        <v>243</v>
      </c>
      <c r="IO46" s="51" t="s">
        <v>243</v>
      </c>
      <c r="IP46" s="51">
        <v>1</v>
      </c>
      <c r="IQ46" s="51">
        <v>7</v>
      </c>
      <c r="IR46" s="51" t="s">
        <v>244</v>
      </c>
      <c r="IS46" s="51">
        <v>0</v>
      </c>
      <c r="IT46" s="51">
        <v>0</v>
      </c>
      <c r="IU46" s="121">
        <f t="shared" si="97"/>
        <v>14.285714285714285</v>
      </c>
      <c r="IV46" s="51">
        <v>10</v>
      </c>
      <c r="IW46" s="51" t="s">
        <v>243</v>
      </c>
      <c r="IX46" s="122">
        <v>2</v>
      </c>
      <c r="IY46" s="123">
        <v>0</v>
      </c>
      <c r="IZ46" s="122">
        <v>16</v>
      </c>
      <c r="JA46" s="122">
        <v>2</v>
      </c>
      <c r="JB46" s="122">
        <v>5</v>
      </c>
      <c r="JC46" s="122">
        <v>2</v>
      </c>
      <c r="JD46" s="122">
        <v>0</v>
      </c>
      <c r="JE46" s="122">
        <v>0</v>
      </c>
      <c r="JF46" s="122">
        <v>0</v>
      </c>
      <c r="JG46" s="121">
        <f t="shared" si="98"/>
        <v>8</v>
      </c>
      <c r="JH46" s="136" t="s">
        <v>243</v>
      </c>
      <c r="JI46" s="51" t="s">
        <v>243</v>
      </c>
      <c r="JJ46" s="51">
        <v>1</v>
      </c>
      <c r="JK46" s="51">
        <v>3</v>
      </c>
      <c r="JL46" s="51" t="s">
        <v>244</v>
      </c>
      <c r="JM46" s="51">
        <v>0</v>
      </c>
      <c r="JN46" s="51">
        <v>0</v>
      </c>
      <c r="JO46" s="121">
        <f t="shared" si="145"/>
        <v>33.333333333333329</v>
      </c>
      <c r="JP46" s="51">
        <v>3</v>
      </c>
      <c r="JQ46" s="51" t="s">
        <v>243</v>
      </c>
      <c r="JR46" s="51">
        <v>4</v>
      </c>
      <c r="JS46" s="123">
        <v>0</v>
      </c>
      <c r="JT46" s="122">
        <v>30</v>
      </c>
      <c r="JU46" s="122">
        <v>1</v>
      </c>
      <c r="JV46" s="122">
        <v>10</v>
      </c>
      <c r="JW46" s="122">
        <v>3</v>
      </c>
      <c r="JX46" s="122">
        <v>0</v>
      </c>
      <c r="JY46" s="122">
        <v>5</v>
      </c>
      <c r="JZ46" s="122">
        <v>0</v>
      </c>
      <c r="KA46" s="121">
        <f t="shared" si="81"/>
        <v>7.5</v>
      </c>
      <c r="KB46" s="136"/>
      <c r="KC46" s="51"/>
      <c r="KD46" s="51"/>
      <c r="KE46" s="51"/>
      <c r="KF46" s="51"/>
      <c r="KG46" s="51"/>
      <c r="KH46" s="51"/>
      <c r="KI46" s="51"/>
      <c r="KJ46" s="51"/>
      <c r="KK46" s="123"/>
      <c r="KL46" s="51"/>
      <c r="KM46" s="51"/>
      <c r="KN46" s="122"/>
      <c r="KO46" s="122"/>
      <c r="KP46" s="122"/>
      <c r="KQ46" s="122"/>
      <c r="KR46" s="122"/>
      <c r="KS46" s="122">
        <f t="shared" si="99"/>
        <v>0</v>
      </c>
      <c r="KT46" s="136" t="s">
        <v>243</v>
      </c>
      <c r="KU46" s="51" t="s">
        <v>243</v>
      </c>
      <c r="KV46" s="51">
        <v>0</v>
      </c>
      <c r="KW46" s="51">
        <v>0</v>
      </c>
      <c r="KX46" s="51" t="s">
        <v>243</v>
      </c>
      <c r="KY46" s="51">
        <v>0</v>
      </c>
      <c r="KZ46" s="51">
        <v>0</v>
      </c>
      <c r="LA46" s="121">
        <f t="shared" si="100"/>
        <v>0</v>
      </c>
      <c r="LB46" s="51">
        <v>1</v>
      </c>
      <c r="LC46" s="51" t="s">
        <v>243</v>
      </c>
      <c r="LD46" s="51">
        <v>3</v>
      </c>
      <c r="LE46" s="51">
        <v>0</v>
      </c>
      <c r="LF46" s="51">
        <v>21</v>
      </c>
      <c r="LG46" s="51">
        <v>1</v>
      </c>
      <c r="LH46" s="122">
        <v>5</v>
      </c>
      <c r="LI46" s="122">
        <v>2</v>
      </c>
      <c r="LJ46" s="122">
        <v>0</v>
      </c>
      <c r="LK46" s="122">
        <v>1</v>
      </c>
      <c r="LL46" s="122">
        <v>0</v>
      </c>
      <c r="LM46" s="121">
        <f t="shared" si="82"/>
        <v>7</v>
      </c>
      <c r="LN46" s="136"/>
      <c r="LO46" s="51"/>
      <c r="LU46" s="121">
        <f t="shared" si="141"/>
        <v>0</v>
      </c>
      <c r="LV46" s="51"/>
      <c r="LW46" s="51"/>
      <c r="LX46" s="51"/>
      <c r="LY46" s="51"/>
      <c r="LZ46" s="46"/>
      <c r="MA46" s="51"/>
      <c r="MB46" s="122"/>
      <c r="MC46" s="122"/>
      <c r="MD46" s="122"/>
      <c r="ME46" s="122"/>
      <c r="MF46" s="122"/>
      <c r="MG46" s="121">
        <f t="shared" si="144"/>
        <v>0</v>
      </c>
      <c r="MH46" s="136" t="s">
        <v>243</v>
      </c>
      <c r="MI46" s="51" t="s">
        <v>243</v>
      </c>
      <c r="MJ46" s="51">
        <v>8</v>
      </c>
      <c r="MK46" s="51">
        <v>9</v>
      </c>
      <c r="ML46" s="51" t="s">
        <v>244</v>
      </c>
      <c r="MM46" s="51">
        <v>0</v>
      </c>
      <c r="MN46" s="51">
        <v>0</v>
      </c>
      <c r="MO46" s="121">
        <f t="shared" si="101"/>
        <v>88.888888888888886</v>
      </c>
      <c r="MP46" s="51">
        <v>13</v>
      </c>
      <c r="MQ46" t="s">
        <v>244</v>
      </c>
      <c r="MR46" s="51"/>
      <c r="MS46" s="51"/>
      <c r="MT46" s="46"/>
      <c r="MV46" s="122"/>
      <c r="MW46" s="122"/>
      <c r="MX46" s="122"/>
      <c r="MY46" s="122"/>
      <c r="MZ46" s="122"/>
      <c r="NA46" s="122">
        <f t="shared" si="102"/>
        <v>0</v>
      </c>
      <c r="NB46" s="136"/>
      <c r="NC46" s="51"/>
      <c r="ND46" s="51"/>
      <c r="NE46" s="51"/>
      <c r="NF46" s="51"/>
      <c r="NG46" s="51"/>
      <c r="NH46" s="51"/>
      <c r="NI46" s="121"/>
      <c r="NJ46" s="51"/>
      <c r="NL46" s="51"/>
      <c r="NM46" s="51"/>
      <c r="NN46" s="46"/>
      <c r="NP46" s="122"/>
      <c r="NQ46" s="122"/>
      <c r="NR46" s="122"/>
      <c r="NS46" s="122"/>
      <c r="NT46" s="122"/>
      <c r="NU46" s="122"/>
      <c r="NV46" s="136"/>
      <c r="NW46" s="51"/>
      <c r="NX46" s="51"/>
      <c r="NY46" s="51"/>
      <c r="NZ46" s="51"/>
      <c r="OA46" s="51"/>
      <c r="OB46" s="51"/>
      <c r="OC46" s="121"/>
      <c r="OD46" s="51"/>
      <c r="OF46" s="51"/>
      <c r="OG46" s="51"/>
      <c r="OH46" s="46"/>
      <c r="OI46" s="51"/>
      <c r="OJ46" s="122"/>
      <c r="OK46" s="122"/>
      <c r="OL46" s="122"/>
      <c r="OM46" s="122"/>
      <c r="ON46" s="122"/>
      <c r="OO46" s="121">
        <f t="shared" si="143"/>
        <v>0</v>
      </c>
      <c r="OP46" s="136"/>
      <c r="OQ46" s="51"/>
      <c r="OR46" s="51"/>
      <c r="OS46" s="51"/>
      <c r="OT46" s="51"/>
      <c r="OU46" s="51"/>
      <c r="OV46" s="51"/>
      <c r="OW46" s="121"/>
      <c r="OX46" s="51"/>
      <c r="OZ46" s="51"/>
      <c r="PA46" s="51"/>
      <c r="PB46" s="46"/>
      <c r="PC46" s="51"/>
      <c r="PD46" s="122"/>
      <c r="PE46" s="122"/>
      <c r="PF46" s="122"/>
      <c r="PG46" s="122"/>
      <c r="PH46" s="122"/>
      <c r="PI46" s="121"/>
      <c r="PJ46" s="136"/>
      <c r="PK46" s="51"/>
      <c r="PL46" s="51"/>
      <c r="PM46" s="51"/>
      <c r="PN46" s="51"/>
      <c r="PO46" s="51"/>
      <c r="PP46" s="51"/>
      <c r="PQ46" s="121"/>
      <c r="PR46" s="51"/>
      <c r="PT46" s="51"/>
      <c r="PU46" s="51"/>
      <c r="PV46" s="46"/>
      <c r="PW46" s="51"/>
      <c r="PX46" s="122"/>
      <c r="PY46" s="122"/>
      <c r="PZ46" s="122"/>
      <c r="QA46" s="122"/>
      <c r="QB46" s="122"/>
      <c r="QC46" s="121"/>
      <c r="QD46" s="136" t="s">
        <v>243</v>
      </c>
      <c r="QE46" s="51" t="s">
        <v>243</v>
      </c>
      <c r="QF46" s="51">
        <v>9</v>
      </c>
      <c r="QG46" s="51">
        <v>11</v>
      </c>
      <c r="QH46" s="51" t="s">
        <v>244</v>
      </c>
      <c r="QI46" s="51">
        <v>0</v>
      </c>
      <c r="QJ46" s="51">
        <v>0</v>
      </c>
      <c r="QK46" s="121">
        <f t="shared" si="85"/>
        <v>81.818181818181827</v>
      </c>
      <c r="QL46" s="51">
        <v>14</v>
      </c>
      <c r="QM46" t="s">
        <v>244</v>
      </c>
      <c r="QN46" s="51"/>
      <c r="QO46" s="51"/>
      <c r="QP46" s="46"/>
      <c r="QQ46" s="51"/>
      <c r="QR46" s="122"/>
      <c r="QS46" s="122"/>
      <c r="QT46" s="122"/>
      <c r="QU46" s="122"/>
      <c r="QV46" s="122"/>
      <c r="QW46" s="121">
        <f t="shared" si="105"/>
        <v>0</v>
      </c>
      <c r="QX46" s="136"/>
      <c r="QY46" s="51"/>
      <c r="QZ46" s="51"/>
      <c r="RA46" s="51"/>
      <c r="RB46" s="51"/>
      <c r="RC46" s="51"/>
      <c r="RD46" s="51"/>
      <c r="RE46" s="121">
        <f t="shared" si="106"/>
        <v>0</v>
      </c>
      <c r="RF46" s="51"/>
      <c r="RH46" s="51"/>
      <c r="RI46" s="51"/>
      <c r="RJ46" s="46"/>
      <c r="RK46" s="51"/>
      <c r="RL46" s="122"/>
      <c r="RM46" s="122"/>
      <c r="RN46" s="122"/>
      <c r="RO46" s="122"/>
      <c r="RP46" s="122"/>
      <c r="RQ46" s="121">
        <f t="shared" si="107"/>
        <v>0</v>
      </c>
      <c r="RR46" s="136"/>
      <c r="RS46" s="51"/>
      <c r="RT46" s="51"/>
      <c r="RU46" s="51"/>
      <c r="RV46" s="51"/>
      <c r="RW46" s="51"/>
      <c r="RX46" s="51"/>
      <c r="RY46" s="121">
        <f t="shared" si="108"/>
        <v>0</v>
      </c>
      <c r="RZ46" s="51"/>
      <c r="SB46" s="51"/>
      <c r="SC46" s="51"/>
      <c r="SD46" s="46"/>
      <c r="SE46" s="51"/>
      <c r="SF46" s="122"/>
      <c r="SG46" s="122"/>
      <c r="SH46" s="122"/>
      <c r="SI46" s="122"/>
      <c r="SJ46" s="122"/>
      <c r="SK46" s="121">
        <f t="shared" si="109"/>
        <v>0</v>
      </c>
      <c r="SL46" s="136"/>
      <c r="SM46" s="51"/>
      <c r="SN46" s="51"/>
      <c r="SO46" s="51"/>
      <c r="SP46" s="51"/>
      <c r="SQ46" s="51"/>
      <c r="SR46" s="51"/>
      <c r="SS46" s="121">
        <f t="shared" si="110"/>
        <v>0</v>
      </c>
      <c r="ST46" s="51"/>
      <c r="SV46" s="51"/>
      <c r="SW46" s="51"/>
      <c r="SX46" s="46"/>
      <c r="SY46" s="51"/>
      <c r="SZ46" s="122"/>
      <c r="TA46" s="122"/>
      <c r="TB46" s="122"/>
      <c r="TC46" s="122"/>
      <c r="TD46" s="122"/>
      <c r="TE46" s="121">
        <f t="shared" si="111"/>
        <v>0</v>
      </c>
      <c r="TF46" s="136"/>
      <c r="TG46" s="51"/>
      <c r="TH46" s="51"/>
      <c r="TI46" s="51"/>
      <c r="TJ46" s="51"/>
      <c r="TK46" s="51"/>
      <c r="TL46" s="51"/>
      <c r="TM46" s="121">
        <f t="shared" si="112"/>
        <v>0</v>
      </c>
      <c r="TN46" s="51"/>
      <c r="TP46" s="51"/>
      <c r="TQ46" s="51"/>
      <c r="TR46" s="46"/>
      <c r="TS46" s="51"/>
      <c r="TT46" s="122"/>
      <c r="TU46" s="122"/>
      <c r="TV46" s="122"/>
      <c r="TW46" s="122"/>
      <c r="TX46" s="122"/>
      <c r="TY46" s="121">
        <f t="shared" si="113"/>
        <v>0</v>
      </c>
      <c r="TZ46" s="136"/>
      <c r="UA46" s="51"/>
      <c r="UB46" s="51"/>
      <c r="UC46" s="51"/>
      <c r="UD46" s="51"/>
      <c r="UE46" s="51"/>
      <c r="UF46" s="51"/>
      <c r="UG46" s="121">
        <f t="shared" si="114"/>
        <v>0</v>
      </c>
      <c r="UH46" s="51"/>
      <c r="UJ46" s="51"/>
      <c r="UK46" s="51"/>
      <c r="UL46" s="46"/>
      <c r="UM46" s="51"/>
      <c r="UN46" s="122"/>
      <c r="UO46" s="122"/>
      <c r="UP46" s="122"/>
      <c r="UQ46" s="122"/>
      <c r="UR46" s="122"/>
      <c r="US46" s="121">
        <f t="shared" si="115"/>
        <v>0</v>
      </c>
      <c r="UT46" s="136"/>
      <c r="UU46" s="51"/>
      <c r="UV46" s="51"/>
      <c r="UW46" s="51"/>
      <c r="UX46" s="51"/>
      <c r="UY46" s="51"/>
      <c r="UZ46" s="51"/>
      <c r="VA46" s="121">
        <f t="shared" si="116"/>
        <v>0</v>
      </c>
      <c r="VB46" s="51"/>
      <c r="VD46" s="51"/>
      <c r="VE46" s="51"/>
      <c r="VF46" s="46"/>
      <c r="VG46" s="51"/>
      <c r="VH46" s="122"/>
      <c r="VI46" s="122"/>
      <c r="VJ46" s="122"/>
      <c r="VK46" s="122"/>
      <c r="VL46" s="122"/>
      <c r="VM46" s="121">
        <f t="shared" si="117"/>
        <v>0</v>
      </c>
      <c r="VN46" s="136"/>
      <c r="VO46" s="51"/>
      <c r="VP46" s="51"/>
      <c r="VQ46" s="51"/>
      <c r="VR46" s="51"/>
      <c r="VS46" s="51"/>
      <c r="VT46" s="51"/>
      <c r="VU46" s="121">
        <f t="shared" si="118"/>
        <v>0</v>
      </c>
      <c r="VV46" s="51"/>
      <c r="VX46" s="51"/>
      <c r="VY46" s="51"/>
      <c r="VZ46" s="46"/>
      <c r="WA46" s="51"/>
      <c r="WB46" s="122"/>
      <c r="WC46" s="122"/>
      <c r="WD46" s="122"/>
      <c r="WE46" s="122"/>
      <c r="WF46" s="122"/>
      <c r="WG46" s="121">
        <f t="shared" si="119"/>
        <v>0</v>
      </c>
      <c r="WH46" s="136" t="s">
        <v>243</v>
      </c>
      <c r="WI46" s="51" t="s">
        <v>243</v>
      </c>
      <c r="WJ46" s="51">
        <v>32</v>
      </c>
      <c r="WK46" s="51">
        <v>26</v>
      </c>
      <c r="WL46" s="51" t="s">
        <v>243</v>
      </c>
      <c r="WM46" s="51">
        <v>2</v>
      </c>
      <c r="WN46" s="51">
        <v>1</v>
      </c>
      <c r="WO46" s="121">
        <f t="shared" si="120"/>
        <v>123.07692307692308</v>
      </c>
      <c r="WP46" s="51">
        <v>24</v>
      </c>
      <c r="WQ46" t="s">
        <v>244</v>
      </c>
      <c r="WR46" s="51"/>
      <c r="WS46" s="51"/>
      <c r="WT46" s="46"/>
      <c r="WU46" s="51"/>
      <c r="WV46" s="122"/>
      <c r="WW46" s="122"/>
      <c r="WX46" s="122"/>
      <c r="WY46" s="122"/>
      <c r="WZ46" s="122"/>
      <c r="XA46" s="121">
        <f t="shared" si="121"/>
        <v>0</v>
      </c>
      <c r="XB46" s="136" t="s">
        <v>243</v>
      </c>
      <c r="XC46" s="51" t="s">
        <v>244</v>
      </c>
      <c r="XD46" s="51"/>
      <c r="XE46" s="51"/>
      <c r="XF46" s="51"/>
      <c r="XG46" s="51"/>
      <c r="XH46" s="51"/>
      <c r="XI46" s="121">
        <f t="shared" si="122"/>
        <v>0</v>
      </c>
      <c r="XJ46" s="51"/>
      <c r="XK46" s="91" t="s">
        <v>243</v>
      </c>
      <c r="XL46" s="51">
        <v>4</v>
      </c>
      <c r="XM46" s="51">
        <v>0</v>
      </c>
      <c r="XN46" s="46">
        <v>28</v>
      </c>
      <c r="XO46" s="51">
        <v>2</v>
      </c>
      <c r="XP46" s="122">
        <v>13</v>
      </c>
      <c r="XQ46" s="122">
        <v>3</v>
      </c>
      <c r="XR46" s="122">
        <v>1</v>
      </c>
      <c r="XS46" s="122">
        <v>2</v>
      </c>
      <c r="XT46" s="122">
        <v>0</v>
      </c>
      <c r="XU46" s="121">
        <f t="shared" si="83"/>
        <v>7</v>
      </c>
      <c r="XV46" s="136"/>
      <c r="XW46" s="51"/>
      <c r="XX46" s="51"/>
      <c r="XY46" s="51"/>
      <c r="XZ46" s="51"/>
      <c r="YA46" s="51"/>
      <c r="YB46" s="51"/>
      <c r="YC46" s="121">
        <f t="shared" si="123"/>
        <v>0</v>
      </c>
      <c r="YD46" s="51"/>
      <c r="YF46" s="51"/>
      <c r="YG46" s="51"/>
      <c r="YH46" s="46"/>
      <c r="YI46" s="51"/>
      <c r="YJ46" s="122"/>
      <c r="YK46" s="122"/>
      <c r="YL46" s="122"/>
      <c r="YM46" s="122"/>
      <c r="YN46" s="122"/>
      <c r="YO46" s="121">
        <f t="shared" si="124"/>
        <v>0</v>
      </c>
      <c r="YP46" s="136"/>
      <c r="YQ46" s="51"/>
      <c r="YR46" s="51"/>
      <c r="YS46" s="51"/>
      <c r="YT46" s="51"/>
      <c r="YU46" s="51"/>
      <c r="YV46" s="51"/>
      <c r="YW46" s="121">
        <f t="shared" si="125"/>
        <v>0</v>
      </c>
      <c r="YX46" s="51"/>
      <c r="YZ46" s="51"/>
      <c r="ZA46" s="51"/>
      <c r="ZB46" s="46"/>
      <c r="ZC46" s="51"/>
      <c r="ZD46" s="122"/>
      <c r="ZE46" s="122"/>
      <c r="ZF46" s="122"/>
      <c r="ZG46" s="122"/>
      <c r="ZH46" s="122"/>
      <c r="ZI46" s="121">
        <f t="shared" si="126"/>
        <v>0</v>
      </c>
      <c r="ZJ46" s="136" t="s">
        <v>243</v>
      </c>
      <c r="ZK46" s="51" t="s">
        <v>243</v>
      </c>
      <c r="ZL46" s="51">
        <v>1</v>
      </c>
      <c r="ZM46" s="51">
        <v>2</v>
      </c>
      <c r="ZN46" s="51" t="s">
        <v>266</v>
      </c>
      <c r="ZO46" s="51">
        <v>0</v>
      </c>
      <c r="ZP46" s="51">
        <v>0</v>
      </c>
      <c r="ZQ46" s="121">
        <f t="shared" si="127"/>
        <v>50</v>
      </c>
      <c r="ZR46" s="51">
        <v>1</v>
      </c>
      <c r="ZS46" t="s">
        <v>244</v>
      </c>
      <c r="ZT46" s="51"/>
      <c r="ZU46" s="51"/>
      <c r="ZV46" s="46"/>
      <c r="ZW46" s="51"/>
      <c r="ZX46" s="122"/>
      <c r="ZY46" s="122"/>
      <c r="ZZ46" s="122"/>
      <c r="AAA46" s="122"/>
      <c r="AAB46" s="122"/>
      <c r="AAC46" s="121">
        <f t="shared" si="128"/>
        <v>0</v>
      </c>
      <c r="AAD46" s="136"/>
      <c r="AAE46" s="51"/>
      <c r="AAF46" s="51"/>
      <c r="AAG46" s="51"/>
      <c r="AAH46" s="51"/>
      <c r="AAI46" s="51"/>
      <c r="AAJ46" s="51"/>
      <c r="AAK46" s="121">
        <f t="shared" si="129"/>
        <v>0</v>
      </c>
      <c r="AAL46" s="51"/>
      <c r="AAN46" s="51"/>
      <c r="AAO46" s="51"/>
      <c r="AAP46" s="46"/>
      <c r="AAQ46" s="51"/>
      <c r="AAR46" s="122"/>
      <c r="AAS46" s="122"/>
      <c r="AAT46" s="122"/>
      <c r="AAU46" s="122"/>
      <c r="AAV46" s="122"/>
      <c r="AAW46" s="121">
        <f t="shared" si="130"/>
        <v>0</v>
      </c>
      <c r="AAX46" s="136"/>
      <c r="AAY46" s="51"/>
      <c r="AAZ46" s="51"/>
      <c r="ABA46" s="51"/>
      <c r="ABB46" s="51"/>
      <c r="ABC46" s="51"/>
      <c r="ABD46" s="51"/>
      <c r="ABE46" s="121">
        <f t="shared" si="131"/>
        <v>0</v>
      </c>
      <c r="ABF46" s="51"/>
      <c r="ABH46" s="51"/>
      <c r="ABI46" s="51"/>
      <c r="ABJ46" s="46"/>
      <c r="ABK46" s="51"/>
      <c r="ABL46" s="122"/>
      <c r="ABM46" s="122"/>
      <c r="ABN46" s="122"/>
      <c r="ABO46" s="122"/>
      <c r="ABP46" s="122"/>
      <c r="ABQ46" s="121">
        <f t="shared" si="132"/>
        <v>0</v>
      </c>
      <c r="ABS46">
        <f t="shared" si="133"/>
        <v>86</v>
      </c>
      <c r="ABT46">
        <f t="shared" si="134"/>
        <v>5</v>
      </c>
      <c r="ABU46">
        <f t="shared" si="135"/>
        <v>91</v>
      </c>
      <c r="ABV46">
        <f t="shared" si="136"/>
        <v>1</v>
      </c>
      <c r="ABW46">
        <v>92</v>
      </c>
      <c r="ABX46">
        <v>9</v>
      </c>
      <c r="ABY46">
        <v>18</v>
      </c>
      <c r="ABZ46" s="119">
        <f t="shared" si="137"/>
        <v>5.1111111111111107</v>
      </c>
      <c r="ACA46">
        <v>3</v>
      </c>
      <c r="ACB46">
        <v>1</v>
      </c>
      <c r="ACD46">
        <v>1</v>
      </c>
      <c r="ACE46">
        <f t="shared" si="138"/>
        <v>5</v>
      </c>
      <c r="ACG46">
        <v>143</v>
      </c>
      <c r="ACH46">
        <v>7</v>
      </c>
      <c r="ACI46">
        <v>18</v>
      </c>
      <c r="ACJ46" s="119">
        <f t="shared" si="139"/>
        <v>7.9444444444444446</v>
      </c>
      <c r="ACK46">
        <v>14</v>
      </c>
      <c r="ACM46">
        <v>1</v>
      </c>
      <c r="ACN46">
        <v>2</v>
      </c>
      <c r="ACO46">
        <f t="shared" si="140"/>
        <v>17</v>
      </c>
      <c r="ACQ46" s="51" t="s">
        <v>286</v>
      </c>
      <c r="ACR46">
        <v>51</v>
      </c>
      <c r="ACS46">
        <v>0</v>
      </c>
    </row>
    <row r="47" spans="1:773" ht="12.75" hidden="1" x14ac:dyDescent="0.2">
      <c r="A47" s="49">
        <v>30</v>
      </c>
      <c r="B47" s="116">
        <v>44822</v>
      </c>
      <c r="C47" s="116" t="str">
        <f t="shared" si="84"/>
        <v>Sunday</v>
      </c>
      <c r="D47" s="49" t="s">
        <v>240</v>
      </c>
      <c r="E47" s="11" t="s">
        <v>287</v>
      </c>
      <c r="F47" s="24" t="s">
        <v>159</v>
      </c>
      <c r="G47" s="24" t="s">
        <v>261</v>
      </c>
      <c r="H47" s="136" t="s">
        <v>243</v>
      </c>
      <c r="I47" s="24" t="s">
        <v>243</v>
      </c>
      <c r="J47" s="51">
        <v>0</v>
      </c>
      <c r="K47" s="51">
        <v>1</v>
      </c>
      <c r="L47" s="51" t="s">
        <v>244</v>
      </c>
      <c r="M47" s="51">
        <v>0</v>
      </c>
      <c r="N47" s="51">
        <v>0</v>
      </c>
      <c r="O47" s="121">
        <f t="shared" si="86"/>
        <v>0</v>
      </c>
      <c r="P47" s="51">
        <v>4</v>
      </c>
      <c r="Q47" s="51" t="s">
        <v>244</v>
      </c>
      <c r="R47" s="51"/>
      <c r="S47" s="123"/>
      <c r="T47" s="124"/>
      <c r="U47" s="51"/>
      <c r="V47" s="122"/>
      <c r="W47" s="122"/>
      <c r="X47" s="122"/>
      <c r="Y47" s="122"/>
      <c r="Z47" s="122"/>
      <c r="AA47" s="122">
        <f t="shared" si="87"/>
        <v>0</v>
      </c>
      <c r="AB47" s="136" t="s">
        <v>243</v>
      </c>
      <c r="AC47" s="51" t="s">
        <v>244</v>
      </c>
      <c r="AD47" s="51"/>
      <c r="AE47" s="51"/>
      <c r="AF47" s="51"/>
      <c r="AG47" s="51"/>
      <c r="AH47" s="51"/>
      <c r="AI47" s="121">
        <f t="shared" si="76"/>
        <v>0</v>
      </c>
      <c r="AJ47" s="51"/>
      <c r="AK47" s="51" t="s">
        <v>243</v>
      </c>
      <c r="AL47" s="51">
        <v>1</v>
      </c>
      <c r="AM47" s="123">
        <v>0</v>
      </c>
      <c r="AN47" s="51">
        <v>16</v>
      </c>
      <c r="AO47" s="51">
        <v>0</v>
      </c>
      <c r="AP47" s="122">
        <v>2</v>
      </c>
      <c r="AQ47" s="122">
        <v>2</v>
      </c>
      <c r="AR47" s="122">
        <v>1</v>
      </c>
      <c r="AS47" s="122">
        <v>1</v>
      </c>
      <c r="AT47" s="122">
        <v>0</v>
      </c>
      <c r="AU47" s="121">
        <f t="shared" si="88"/>
        <v>16</v>
      </c>
      <c r="AV47" s="136" t="s">
        <v>243</v>
      </c>
      <c r="AW47" s="51" t="s">
        <v>243</v>
      </c>
      <c r="AX47" s="51">
        <v>16</v>
      </c>
      <c r="AY47" s="51">
        <v>13</v>
      </c>
      <c r="AZ47" s="51" t="s">
        <v>244</v>
      </c>
      <c r="BA47" s="51">
        <v>0</v>
      </c>
      <c r="BB47" s="51">
        <v>1</v>
      </c>
      <c r="BC47" s="121">
        <f t="shared" si="77"/>
        <v>123.07692307692308</v>
      </c>
      <c r="BD47" s="51">
        <v>16</v>
      </c>
      <c r="BE47" s="51" t="s">
        <v>244</v>
      </c>
      <c r="BF47" s="51"/>
      <c r="BG47" s="123"/>
      <c r="BH47" s="51"/>
      <c r="BI47" s="51"/>
      <c r="BJ47" s="122"/>
      <c r="BK47" s="122"/>
      <c r="BL47" s="122"/>
      <c r="BM47" s="122"/>
      <c r="BN47" s="122"/>
      <c r="BO47" s="122"/>
      <c r="BP47" s="136" t="s">
        <v>244</v>
      </c>
      <c r="BQ47" s="51"/>
      <c r="BR47" s="51"/>
      <c r="BS47" s="51"/>
      <c r="BT47" s="51"/>
      <c r="BU47" s="51"/>
      <c r="BV47" s="51"/>
      <c r="BW47" s="121"/>
      <c r="BX47" s="51"/>
      <c r="BY47" s="51"/>
      <c r="BZ47" s="51"/>
      <c r="CA47" s="123"/>
      <c r="CB47" s="51"/>
      <c r="CC47" s="51"/>
      <c r="CD47" s="122"/>
      <c r="CE47" s="122"/>
      <c r="CF47" s="122"/>
      <c r="CG47" s="122"/>
      <c r="CH47" s="122"/>
      <c r="CI47" s="122"/>
      <c r="CJ47" s="136" t="s">
        <v>244</v>
      </c>
      <c r="CK47" s="51"/>
      <c r="CL47" s="51"/>
      <c r="CM47" s="51"/>
      <c r="CN47" s="51"/>
      <c r="CO47" s="51"/>
      <c r="CP47" s="51"/>
      <c r="CQ47" s="121">
        <f t="shared" si="89"/>
        <v>0</v>
      </c>
      <c r="CR47" s="51"/>
      <c r="CS47" s="51"/>
      <c r="CT47" s="51"/>
      <c r="CU47" s="123"/>
      <c r="CV47" s="51"/>
      <c r="CW47" s="51"/>
      <c r="CX47" s="122"/>
      <c r="CY47" s="122"/>
      <c r="CZ47" s="122"/>
      <c r="DA47" s="122"/>
      <c r="DB47" s="122"/>
      <c r="DC47" s="122"/>
      <c r="DD47" s="136" t="s">
        <v>244</v>
      </c>
      <c r="DE47" s="51"/>
      <c r="DF47" s="51"/>
      <c r="DG47" s="51"/>
      <c r="DH47" s="51"/>
      <c r="DI47" s="51"/>
      <c r="DJ47" s="51"/>
      <c r="DK47" s="121">
        <f t="shared" si="90"/>
        <v>0</v>
      </c>
      <c r="DL47" s="51"/>
      <c r="DM47" s="51"/>
      <c r="DN47" s="51"/>
      <c r="DO47" s="123"/>
      <c r="DP47" s="51"/>
      <c r="DQ47" s="51"/>
      <c r="DR47" s="122"/>
      <c r="DS47" s="122"/>
      <c r="DT47" s="122"/>
      <c r="DU47" s="122"/>
      <c r="DV47" s="122"/>
      <c r="DW47" s="122">
        <f>IFERROR(DP47/DN47,0)</f>
        <v>0</v>
      </c>
      <c r="DX47" s="136" t="s">
        <v>244</v>
      </c>
      <c r="DY47" s="51"/>
      <c r="DZ47" s="51"/>
      <c r="EA47" s="51"/>
      <c r="EB47" s="51"/>
      <c r="EC47" s="51"/>
      <c r="ED47" s="51"/>
      <c r="EE47" s="121">
        <f t="shared" si="91"/>
        <v>0</v>
      </c>
      <c r="EF47" s="51"/>
      <c r="EG47" s="51"/>
      <c r="EH47" s="51"/>
      <c r="EI47" s="123"/>
      <c r="EJ47" s="51"/>
      <c r="EK47" s="51"/>
      <c r="EL47" s="122"/>
      <c r="EM47" s="122"/>
      <c r="EN47" s="122"/>
      <c r="EO47" s="122"/>
      <c r="EP47" s="122"/>
      <c r="EQ47" s="122">
        <f t="shared" si="92"/>
        <v>0</v>
      </c>
      <c r="ER47" s="136" t="s">
        <v>244</v>
      </c>
      <c r="ES47" s="51"/>
      <c r="ET47" s="51"/>
      <c r="EU47" s="51"/>
      <c r="EV47" s="51"/>
      <c r="EW47" s="51"/>
      <c r="EX47" s="51"/>
      <c r="EY47" s="121">
        <f t="shared" si="93"/>
        <v>0</v>
      </c>
      <c r="EZ47" s="51"/>
      <c r="FA47" s="51"/>
      <c r="FB47" s="51"/>
      <c r="FC47" s="123"/>
      <c r="FD47" s="51"/>
      <c r="FE47" s="51"/>
      <c r="FF47" s="122"/>
      <c r="FG47" s="122"/>
      <c r="FH47" s="122"/>
      <c r="FI47" s="122"/>
      <c r="FJ47" s="122"/>
      <c r="FK47" s="122">
        <f t="shared" si="94"/>
        <v>0</v>
      </c>
      <c r="FL47" s="136" t="s">
        <v>244</v>
      </c>
      <c r="FM47" s="51"/>
      <c r="FN47" s="51"/>
      <c r="FO47" s="51"/>
      <c r="FP47" s="51"/>
      <c r="FQ47" s="51"/>
      <c r="FR47" s="51"/>
      <c r="FS47" s="121" t="e">
        <f t="shared" si="95"/>
        <v>#DIV/0!</v>
      </c>
      <c r="FT47" s="51"/>
      <c r="FU47" s="51"/>
      <c r="FV47" s="51"/>
      <c r="FW47" s="123"/>
      <c r="FX47" s="51"/>
      <c r="FY47" s="51"/>
      <c r="FZ47" s="122"/>
      <c r="GA47" s="122"/>
      <c r="GB47" s="122"/>
      <c r="GC47" s="122"/>
      <c r="GD47" s="122"/>
      <c r="GE47" s="122"/>
      <c r="GF47" s="136" t="s">
        <v>243</v>
      </c>
      <c r="GG47" s="51" t="s">
        <v>244</v>
      </c>
      <c r="GH47" s="51"/>
      <c r="GI47" s="51"/>
      <c r="GJ47" s="51"/>
      <c r="GK47" s="51"/>
      <c r="GL47" s="51"/>
      <c r="GM47" s="121">
        <f t="shared" si="78"/>
        <v>0</v>
      </c>
      <c r="GN47" s="51"/>
      <c r="GO47" s="51" t="s">
        <v>243</v>
      </c>
      <c r="GP47" s="51">
        <v>3</v>
      </c>
      <c r="GQ47" s="123">
        <v>0</v>
      </c>
      <c r="GR47" s="51">
        <v>6</v>
      </c>
      <c r="GS47" s="51">
        <v>3</v>
      </c>
      <c r="GT47" s="122">
        <v>14</v>
      </c>
      <c r="GU47" s="122">
        <v>0</v>
      </c>
      <c r="GV47" s="122">
        <v>0</v>
      </c>
      <c r="GW47" s="122">
        <v>2</v>
      </c>
      <c r="GX47" s="122">
        <v>0</v>
      </c>
      <c r="GY47" s="122">
        <f t="shared" si="79"/>
        <v>2</v>
      </c>
      <c r="GZ47" s="136" t="s">
        <v>244</v>
      </c>
      <c r="HA47" s="51"/>
      <c r="HB47" s="51"/>
      <c r="HC47" s="51"/>
      <c r="HD47" s="51"/>
      <c r="HE47" s="51"/>
      <c r="HF47" s="51"/>
      <c r="HG47" s="121">
        <f t="shared" si="80"/>
        <v>0</v>
      </c>
      <c r="HH47" s="51"/>
      <c r="HI47" s="51"/>
      <c r="HJ47" s="51"/>
      <c r="HK47" s="123"/>
      <c r="HL47" s="51"/>
      <c r="HM47" s="51"/>
      <c r="HN47" s="122"/>
      <c r="HO47" s="122"/>
      <c r="HP47" s="122"/>
      <c r="HQ47" s="122"/>
      <c r="HR47" s="122"/>
      <c r="HS47" s="121">
        <f t="shared" si="96"/>
        <v>0</v>
      </c>
      <c r="HT47" s="136" t="s">
        <v>244</v>
      </c>
      <c r="HU47" s="51"/>
      <c r="HV47" s="51"/>
      <c r="HW47" s="51"/>
      <c r="HX47" s="51"/>
      <c r="HY47" s="51"/>
      <c r="HZ47" s="51"/>
      <c r="IA47" s="121"/>
      <c r="IB47" s="51"/>
      <c r="IC47" s="51"/>
      <c r="ID47" s="51"/>
      <c r="IE47" s="123"/>
      <c r="IF47" s="51"/>
      <c r="IG47" s="51"/>
      <c r="IH47" s="122"/>
      <c r="II47" s="122"/>
      <c r="IJ47" s="122"/>
      <c r="IK47" s="122"/>
      <c r="IL47" s="122"/>
      <c r="IM47" s="122">
        <f t="shared" si="142"/>
        <v>0</v>
      </c>
      <c r="IN47" s="136" t="s">
        <v>243</v>
      </c>
      <c r="IO47" s="51" t="s">
        <v>244</v>
      </c>
      <c r="IP47" s="51"/>
      <c r="IQ47" s="51"/>
      <c r="IR47" s="51"/>
      <c r="IS47" s="51"/>
      <c r="IT47" s="51"/>
      <c r="IU47" s="121">
        <f t="shared" si="97"/>
        <v>0</v>
      </c>
      <c r="IV47" s="51"/>
      <c r="IW47" s="51" t="s">
        <v>243</v>
      </c>
      <c r="IX47" s="122">
        <v>3</v>
      </c>
      <c r="IY47" s="123">
        <v>0</v>
      </c>
      <c r="IZ47" s="122">
        <v>13</v>
      </c>
      <c r="JA47" s="122">
        <v>2</v>
      </c>
      <c r="JB47" s="122">
        <v>15</v>
      </c>
      <c r="JC47" s="122">
        <v>1</v>
      </c>
      <c r="JD47" s="122">
        <v>0</v>
      </c>
      <c r="JE47" s="122">
        <v>6</v>
      </c>
      <c r="JF47" s="122">
        <v>0</v>
      </c>
      <c r="JG47" s="121">
        <f t="shared" si="98"/>
        <v>4.333333333333333</v>
      </c>
      <c r="JH47" s="136" t="s">
        <v>243</v>
      </c>
      <c r="JI47" s="51" t="s">
        <v>244</v>
      </c>
      <c r="JJ47" s="51"/>
      <c r="JK47" s="51"/>
      <c r="JL47" s="51"/>
      <c r="JM47" s="51"/>
      <c r="JN47" s="51"/>
      <c r="JO47" s="121" t="e">
        <f t="shared" si="145"/>
        <v>#DIV/0!</v>
      </c>
      <c r="JP47" s="51"/>
      <c r="JQ47" s="51" t="s">
        <v>243</v>
      </c>
      <c r="JR47" s="51">
        <v>2</v>
      </c>
      <c r="JS47" s="123">
        <v>0</v>
      </c>
      <c r="JT47" s="122">
        <v>12</v>
      </c>
      <c r="JU47" s="122">
        <v>0</v>
      </c>
      <c r="JV47" s="122">
        <v>6</v>
      </c>
      <c r="JW47" s="122">
        <v>0</v>
      </c>
      <c r="JX47" s="122">
        <v>0</v>
      </c>
      <c r="JY47" s="122">
        <v>5</v>
      </c>
      <c r="JZ47" s="122">
        <v>0</v>
      </c>
      <c r="KA47" s="121">
        <f t="shared" si="81"/>
        <v>6</v>
      </c>
      <c r="KB47" s="136"/>
      <c r="KC47" s="51"/>
      <c r="KD47" s="51"/>
      <c r="KE47" s="51"/>
      <c r="KF47" s="51"/>
      <c r="KG47" s="51"/>
      <c r="KH47" s="51"/>
      <c r="KI47" s="51"/>
      <c r="KJ47" s="51"/>
      <c r="KK47" s="123"/>
      <c r="KL47" s="51"/>
      <c r="KM47" s="51"/>
      <c r="KN47" s="122"/>
      <c r="KO47" s="122"/>
      <c r="KP47" s="122"/>
      <c r="KQ47" s="122"/>
      <c r="KR47" s="122"/>
      <c r="KS47" s="122">
        <f t="shared" si="99"/>
        <v>0</v>
      </c>
      <c r="KT47" s="136" t="s">
        <v>243</v>
      </c>
      <c r="KU47" s="51" t="s">
        <v>244</v>
      </c>
      <c r="KV47" s="51"/>
      <c r="KW47" s="51"/>
      <c r="KX47" s="51"/>
      <c r="KY47" s="51"/>
      <c r="KZ47" s="51"/>
      <c r="LA47" s="121">
        <f t="shared" si="100"/>
        <v>0</v>
      </c>
      <c r="LB47" s="51"/>
      <c r="LC47" s="51" t="s">
        <v>243</v>
      </c>
      <c r="LD47" s="51">
        <v>2</v>
      </c>
      <c r="LE47" s="51">
        <v>0</v>
      </c>
      <c r="LF47" s="51">
        <v>8</v>
      </c>
      <c r="LG47" s="51">
        <v>1</v>
      </c>
      <c r="LH47" s="122">
        <v>8</v>
      </c>
      <c r="LI47" s="122">
        <v>1</v>
      </c>
      <c r="LJ47" s="122">
        <v>0</v>
      </c>
      <c r="LK47" s="122">
        <v>0</v>
      </c>
      <c r="LL47" s="122">
        <v>0</v>
      </c>
      <c r="LM47" s="121">
        <f t="shared" si="82"/>
        <v>4</v>
      </c>
      <c r="LN47" s="136" t="s">
        <v>243</v>
      </c>
      <c r="LO47" s="51" t="s">
        <v>244</v>
      </c>
      <c r="LU47" s="121">
        <f t="shared" si="141"/>
        <v>0</v>
      </c>
      <c r="LV47" s="51"/>
      <c r="LW47" s="51" t="s">
        <v>243</v>
      </c>
      <c r="LX47" s="51">
        <v>2</v>
      </c>
      <c r="LY47" s="51">
        <v>0</v>
      </c>
      <c r="LZ47" s="46">
        <v>10</v>
      </c>
      <c r="MA47" s="51">
        <v>0</v>
      </c>
      <c r="MB47" s="122">
        <v>7</v>
      </c>
      <c r="MC47" s="122">
        <v>0</v>
      </c>
      <c r="MD47" s="122">
        <v>0</v>
      </c>
      <c r="ME47" s="122">
        <v>4</v>
      </c>
      <c r="MF47" s="122">
        <v>0</v>
      </c>
      <c r="MG47" s="121">
        <f t="shared" si="144"/>
        <v>5</v>
      </c>
      <c r="MH47" s="136" t="s">
        <v>243</v>
      </c>
      <c r="MI47" s="51" t="s">
        <v>243</v>
      </c>
      <c r="MJ47" s="51">
        <v>96</v>
      </c>
      <c r="MK47" s="51">
        <v>52</v>
      </c>
      <c r="ML47" s="51" t="s">
        <v>243</v>
      </c>
      <c r="MM47" s="51">
        <v>11</v>
      </c>
      <c r="MN47" s="51">
        <v>3</v>
      </c>
      <c r="MO47" s="121">
        <f t="shared" si="101"/>
        <v>184.61538461538461</v>
      </c>
      <c r="MP47" s="51">
        <v>8</v>
      </c>
      <c r="MQ47" t="s">
        <v>244</v>
      </c>
      <c r="MR47" s="51"/>
      <c r="MS47" s="51"/>
      <c r="MT47" s="46"/>
      <c r="MV47" s="122"/>
      <c r="MW47" s="122"/>
      <c r="MX47" s="122"/>
      <c r="MY47" s="122"/>
      <c r="MZ47" s="122"/>
      <c r="NA47" s="122">
        <f t="shared" si="102"/>
        <v>0</v>
      </c>
      <c r="NB47" s="136" t="s">
        <v>243</v>
      </c>
      <c r="NC47" s="51" t="s">
        <v>243</v>
      </c>
      <c r="ND47" s="51">
        <v>12</v>
      </c>
      <c r="NE47" s="51">
        <v>15</v>
      </c>
      <c r="NF47" s="51" t="s">
        <v>220</v>
      </c>
      <c r="NG47" s="51">
        <v>2</v>
      </c>
      <c r="NH47" s="51">
        <v>0</v>
      </c>
      <c r="NI47" s="121">
        <f>IFERROR((ND47/NE47)*100,0)</f>
        <v>80</v>
      </c>
      <c r="NJ47" s="51">
        <v>13</v>
      </c>
      <c r="NK47" t="s">
        <v>244</v>
      </c>
      <c r="NL47" s="51"/>
      <c r="NM47" s="51"/>
      <c r="NN47" s="46"/>
      <c r="NP47" s="122"/>
      <c r="NQ47" s="122"/>
      <c r="NR47" s="122"/>
      <c r="NS47" s="122"/>
      <c r="NT47" s="122"/>
      <c r="NU47" s="122"/>
      <c r="NV47" s="136" t="s">
        <v>243</v>
      </c>
      <c r="NW47" s="51" t="s">
        <v>244</v>
      </c>
      <c r="NX47" s="51"/>
      <c r="NY47" s="51"/>
      <c r="NZ47" s="51"/>
      <c r="OA47" s="51"/>
      <c r="OB47" s="51"/>
      <c r="OC47" s="121"/>
      <c r="OD47" s="51"/>
      <c r="OE47" t="s">
        <v>243</v>
      </c>
      <c r="OF47" s="51">
        <v>2</v>
      </c>
      <c r="OG47" s="51">
        <v>0</v>
      </c>
      <c r="OH47" s="46">
        <v>8</v>
      </c>
      <c r="OI47" s="51">
        <v>1</v>
      </c>
      <c r="OJ47" s="122">
        <v>8</v>
      </c>
      <c r="OK47" s="122">
        <v>1</v>
      </c>
      <c r="OL47" s="122">
        <v>0</v>
      </c>
      <c r="OM47" s="122">
        <v>0</v>
      </c>
      <c r="ON47" s="122">
        <v>1</v>
      </c>
      <c r="OO47" s="121">
        <f t="shared" si="143"/>
        <v>4</v>
      </c>
      <c r="OP47" s="136"/>
      <c r="OQ47" s="51"/>
      <c r="OR47" s="51"/>
      <c r="OS47" s="51"/>
      <c r="OT47" s="51"/>
      <c r="OU47" s="51"/>
      <c r="OV47" s="51"/>
      <c r="OW47" s="121"/>
      <c r="OX47" s="51"/>
      <c r="OZ47" s="51"/>
      <c r="PA47" s="51"/>
      <c r="PB47" s="46"/>
      <c r="PC47" s="51"/>
      <c r="PD47" s="122"/>
      <c r="PE47" s="122"/>
      <c r="PF47" s="122"/>
      <c r="PG47" s="122"/>
      <c r="PH47" s="122"/>
      <c r="PI47" s="121"/>
      <c r="PJ47" s="136"/>
      <c r="PK47" s="51"/>
      <c r="PL47" s="51"/>
      <c r="PM47" s="51"/>
      <c r="PN47" s="51"/>
      <c r="PO47" s="51"/>
      <c r="PP47" s="51"/>
      <c r="PQ47" s="121"/>
      <c r="PR47" s="51"/>
      <c r="PT47" s="51"/>
      <c r="PU47" s="51"/>
      <c r="PV47" s="46"/>
      <c r="PW47" s="51"/>
      <c r="PX47" s="122"/>
      <c r="PY47" s="122"/>
      <c r="PZ47" s="122"/>
      <c r="QA47" s="122"/>
      <c r="QB47" s="122"/>
      <c r="QC47" s="121"/>
      <c r="QD47" s="136" t="s">
        <v>243</v>
      </c>
      <c r="QE47" s="51" t="s">
        <v>244</v>
      </c>
      <c r="QF47" s="51"/>
      <c r="QG47" s="51"/>
      <c r="QH47" s="51"/>
      <c r="QI47" s="51"/>
      <c r="QJ47" s="51"/>
      <c r="QK47" s="121">
        <f t="shared" si="85"/>
        <v>0</v>
      </c>
      <c r="QL47" s="51"/>
      <c r="QN47" s="51" t="s">
        <v>244</v>
      </c>
      <c r="QO47" s="51"/>
      <c r="QP47" s="46"/>
      <c r="QQ47" s="51"/>
      <c r="QR47" s="122"/>
      <c r="QS47" s="122"/>
      <c r="QT47" s="122"/>
      <c r="QU47" s="122"/>
      <c r="QV47" s="122"/>
      <c r="QW47" s="121">
        <f t="shared" si="105"/>
        <v>0</v>
      </c>
      <c r="QX47" s="136"/>
      <c r="QY47" s="51"/>
      <c r="QZ47" s="51"/>
      <c r="RA47" s="51"/>
      <c r="RB47" s="51"/>
      <c r="RC47" s="51"/>
      <c r="RD47" s="51"/>
      <c r="RE47" s="121">
        <f t="shared" si="106"/>
        <v>0</v>
      </c>
      <c r="RF47" s="51"/>
      <c r="RH47" s="51"/>
      <c r="RI47" s="51"/>
      <c r="RJ47" s="46"/>
      <c r="RK47" s="51"/>
      <c r="RL47" s="122"/>
      <c r="RM47" s="122"/>
      <c r="RN47" s="122"/>
      <c r="RO47" s="122"/>
      <c r="RP47" s="122"/>
      <c r="RQ47" s="121">
        <f t="shared" si="107"/>
        <v>0</v>
      </c>
      <c r="RR47" s="136"/>
      <c r="RS47" s="51"/>
      <c r="RT47" s="51"/>
      <c r="RU47" s="51"/>
      <c r="RV47" s="51"/>
      <c r="RW47" s="51"/>
      <c r="RX47" s="51"/>
      <c r="RY47" s="121">
        <f t="shared" si="108"/>
        <v>0</v>
      </c>
      <c r="RZ47" s="51"/>
      <c r="SB47" s="51"/>
      <c r="SC47" s="51"/>
      <c r="SD47" s="46"/>
      <c r="SE47" s="51"/>
      <c r="SF47" s="122"/>
      <c r="SG47" s="122"/>
      <c r="SH47" s="122"/>
      <c r="SI47" s="122"/>
      <c r="SJ47" s="122"/>
      <c r="SK47" s="121">
        <f t="shared" si="109"/>
        <v>0</v>
      </c>
      <c r="SL47" s="136"/>
      <c r="SM47" s="51"/>
      <c r="SN47" s="51"/>
      <c r="SO47" s="51"/>
      <c r="SP47" s="51"/>
      <c r="SQ47" s="51"/>
      <c r="SR47" s="51"/>
      <c r="SS47" s="121">
        <f t="shared" si="110"/>
        <v>0</v>
      </c>
      <c r="ST47" s="51"/>
      <c r="SV47" s="51"/>
      <c r="SW47" s="51"/>
      <c r="SX47" s="46"/>
      <c r="SY47" s="51"/>
      <c r="SZ47" s="122"/>
      <c r="TA47" s="122"/>
      <c r="TB47" s="122"/>
      <c r="TC47" s="122"/>
      <c r="TD47" s="122"/>
      <c r="TE47" s="121">
        <f t="shared" si="111"/>
        <v>0</v>
      </c>
      <c r="TF47" s="136"/>
      <c r="TG47" s="51"/>
      <c r="TH47" s="51"/>
      <c r="TI47" s="51"/>
      <c r="TJ47" s="51"/>
      <c r="TK47" s="51"/>
      <c r="TL47" s="51"/>
      <c r="TM47" s="121">
        <f t="shared" si="112"/>
        <v>0</v>
      </c>
      <c r="TN47" s="51"/>
      <c r="TP47" s="51"/>
      <c r="TQ47" s="51"/>
      <c r="TR47" s="46"/>
      <c r="TS47" s="51"/>
      <c r="TT47" s="122"/>
      <c r="TU47" s="122"/>
      <c r="TV47" s="122"/>
      <c r="TW47" s="122"/>
      <c r="TX47" s="122"/>
      <c r="TY47" s="121">
        <f t="shared" si="113"/>
        <v>0</v>
      </c>
      <c r="TZ47" s="136"/>
      <c r="UA47" s="51"/>
      <c r="UB47" s="51"/>
      <c r="UC47" s="51"/>
      <c r="UD47" s="51"/>
      <c r="UE47" s="51"/>
      <c r="UF47" s="51"/>
      <c r="UG47" s="121">
        <f t="shared" si="114"/>
        <v>0</v>
      </c>
      <c r="UH47" s="51"/>
      <c r="UJ47" s="51"/>
      <c r="UK47" s="51"/>
      <c r="UL47" s="46"/>
      <c r="UM47" s="51"/>
      <c r="UN47" s="122"/>
      <c r="UO47" s="122"/>
      <c r="UP47" s="122"/>
      <c r="UQ47" s="122"/>
      <c r="UR47" s="122"/>
      <c r="US47" s="121">
        <f t="shared" si="115"/>
        <v>0</v>
      </c>
      <c r="UT47" s="136"/>
      <c r="UU47" s="51"/>
      <c r="UV47" s="51"/>
      <c r="UW47" s="51"/>
      <c r="UX47" s="51"/>
      <c r="UY47" s="51"/>
      <c r="UZ47" s="51"/>
      <c r="VA47" s="121">
        <f t="shared" si="116"/>
        <v>0</v>
      </c>
      <c r="VB47" s="51"/>
      <c r="VD47" s="51"/>
      <c r="VE47" s="51"/>
      <c r="VF47" s="46"/>
      <c r="VG47" s="51"/>
      <c r="VH47" s="122"/>
      <c r="VI47" s="122"/>
      <c r="VJ47" s="122"/>
      <c r="VK47" s="122"/>
      <c r="VL47" s="122"/>
      <c r="VM47" s="121">
        <f t="shared" si="117"/>
        <v>0</v>
      </c>
      <c r="VN47" s="136" t="s">
        <v>243</v>
      </c>
      <c r="VO47" s="51" t="s">
        <v>244</v>
      </c>
      <c r="VP47" s="51"/>
      <c r="VQ47" s="51"/>
      <c r="VR47" s="51"/>
      <c r="VS47" s="51"/>
      <c r="VT47" s="51"/>
      <c r="VU47" s="121">
        <f t="shared" si="118"/>
        <v>0</v>
      </c>
      <c r="VV47" s="51"/>
      <c r="VW47" t="s">
        <v>244</v>
      </c>
      <c r="VX47" s="51"/>
      <c r="VY47" s="51"/>
      <c r="VZ47" s="46"/>
      <c r="WA47" s="51"/>
      <c r="WB47" s="122"/>
      <c r="WC47" s="122"/>
      <c r="WD47" s="122"/>
      <c r="WE47" s="122"/>
      <c r="WF47" s="122"/>
      <c r="WG47" s="121">
        <f t="shared" si="119"/>
        <v>0</v>
      </c>
      <c r="WH47" s="136" t="s">
        <v>243</v>
      </c>
      <c r="WI47" s="51" t="s">
        <v>243</v>
      </c>
      <c r="WJ47" s="51">
        <v>22</v>
      </c>
      <c r="WK47" s="51">
        <v>28</v>
      </c>
      <c r="WL47" s="51">
        <v>1</v>
      </c>
      <c r="WM47" s="51">
        <v>0</v>
      </c>
      <c r="WN47" s="51"/>
      <c r="WO47" s="121">
        <f t="shared" si="120"/>
        <v>78.571428571428569</v>
      </c>
      <c r="WP47" s="51">
        <v>49</v>
      </c>
      <c r="WQ47" t="s">
        <v>244</v>
      </c>
      <c r="WR47" s="51"/>
      <c r="WS47" s="51"/>
      <c r="WT47" s="46"/>
      <c r="WU47" s="51"/>
      <c r="WV47" s="122"/>
      <c r="WW47" s="122"/>
      <c r="WX47" s="122"/>
      <c r="WY47" s="122"/>
      <c r="WZ47" s="122"/>
      <c r="XA47" s="121">
        <f t="shared" si="121"/>
        <v>0</v>
      </c>
      <c r="XB47" s="136" t="s">
        <v>243</v>
      </c>
      <c r="XC47" s="51" t="s">
        <v>244</v>
      </c>
      <c r="XD47" s="51"/>
      <c r="XE47" s="51"/>
      <c r="XF47" s="51"/>
      <c r="XG47" s="51"/>
      <c r="XH47" s="51"/>
      <c r="XI47" s="121">
        <f t="shared" si="122"/>
        <v>0</v>
      </c>
      <c r="XJ47" s="51"/>
      <c r="XK47" s="91" t="s">
        <v>243</v>
      </c>
      <c r="XL47" s="51">
        <v>3</v>
      </c>
      <c r="XM47" s="51">
        <v>0</v>
      </c>
      <c r="XN47" s="46">
        <v>5</v>
      </c>
      <c r="XO47" s="51">
        <v>1</v>
      </c>
      <c r="XP47" s="122">
        <v>16</v>
      </c>
      <c r="XQ47" s="122">
        <v>0</v>
      </c>
      <c r="XR47" s="122">
        <v>0</v>
      </c>
      <c r="XS47" s="122">
        <v>2</v>
      </c>
      <c r="XT47" s="122">
        <v>0</v>
      </c>
      <c r="XU47" s="121">
        <f t="shared" si="83"/>
        <v>1.6666666666666667</v>
      </c>
      <c r="XV47" s="136"/>
      <c r="XW47" s="51"/>
      <c r="XX47" s="51"/>
      <c r="XY47" s="51"/>
      <c r="XZ47" s="51"/>
      <c r="YA47" s="51"/>
      <c r="YB47" s="51"/>
      <c r="YC47" s="121">
        <f t="shared" si="123"/>
        <v>0</v>
      </c>
      <c r="YD47" s="51"/>
      <c r="YF47" s="51"/>
      <c r="YG47" s="51"/>
      <c r="YH47" s="46"/>
      <c r="YI47" s="51"/>
      <c r="YJ47" s="122"/>
      <c r="YK47" s="122"/>
      <c r="YL47" s="122"/>
      <c r="YM47" s="122"/>
      <c r="YN47" s="122"/>
      <c r="YO47" s="121">
        <f t="shared" si="124"/>
        <v>0</v>
      </c>
      <c r="YP47" s="136"/>
      <c r="YQ47" s="51"/>
      <c r="YR47" s="51"/>
      <c r="YS47" s="51"/>
      <c r="YT47" s="51"/>
      <c r="YU47" s="51"/>
      <c r="YV47" s="51"/>
      <c r="YW47" s="121">
        <f t="shared" si="125"/>
        <v>0</v>
      </c>
      <c r="YX47" s="51"/>
      <c r="YZ47" s="51"/>
      <c r="ZA47" s="51"/>
      <c r="ZB47" s="46"/>
      <c r="ZC47" s="51"/>
      <c r="ZD47" s="122"/>
      <c r="ZE47" s="122"/>
      <c r="ZF47" s="122"/>
      <c r="ZG47" s="122"/>
      <c r="ZH47" s="122"/>
      <c r="ZI47" s="121">
        <f t="shared" si="126"/>
        <v>0</v>
      </c>
      <c r="ZJ47" s="136"/>
      <c r="ZK47" s="51"/>
      <c r="ZL47" s="51"/>
      <c r="ZM47" s="51"/>
      <c r="ZN47" s="51"/>
      <c r="ZO47" s="51"/>
      <c r="ZP47" s="51"/>
      <c r="ZQ47" s="121">
        <f t="shared" si="127"/>
        <v>0</v>
      </c>
      <c r="ZR47" s="51"/>
      <c r="ZT47" s="51"/>
      <c r="ZU47" s="51"/>
      <c r="ZV47" s="46"/>
      <c r="ZW47" s="51"/>
      <c r="ZX47" s="122"/>
      <c r="ZY47" s="122"/>
      <c r="ZZ47" s="122"/>
      <c r="AAA47" s="122"/>
      <c r="AAB47" s="122"/>
      <c r="AAC47" s="121">
        <f t="shared" si="128"/>
        <v>0</v>
      </c>
      <c r="AAD47" s="136"/>
      <c r="AAE47" s="51"/>
      <c r="AAF47" s="51"/>
      <c r="AAG47" s="51"/>
      <c r="AAH47" s="51"/>
      <c r="AAI47" s="51"/>
      <c r="AAJ47" s="51"/>
      <c r="AAK47" s="121">
        <f t="shared" si="129"/>
        <v>0</v>
      </c>
      <c r="AAL47" s="51"/>
      <c r="AAN47" s="51"/>
      <c r="AAO47" s="51"/>
      <c r="AAP47" s="46"/>
      <c r="AAQ47" s="51"/>
      <c r="AAR47" s="122"/>
      <c r="AAS47" s="122"/>
      <c r="AAT47" s="122"/>
      <c r="AAU47" s="122"/>
      <c r="AAV47" s="122"/>
      <c r="AAW47" s="121">
        <f t="shared" si="130"/>
        <v>0</v>
      </c>
      <c r="AAX47" s="136"/>
      <c r="AAY47" s="51"/>
      <c r="AAZ47" s="51"/>
      <c r="ABA47" s="51"/>
      <c r="ABB47" s="51"/>
      <c r="ABC47" s="51"/>
      <c r="ABD47" s="51"/>
      <c r="ABE47" s="121">
        <f t="shared" si="131"/>
        <v>0</v>
      </c>
      <c r="ABF47" s="51"/>
      <c r="ABH47" s="51"/>
      <c r="ABI47" s="51"/>
      <c r="ABJ47" s="46"/>
      <c r="ABK47" s="51"/>
      <c r="ABL47" s="122"/>
      <c r="ABM47" s="122"/>
      <c r="ABN47" s="122"/>
      <c r="ABO47" s="122"/>
      <c r="ABP47" s="122"/>
      <c r="ABQ47" s="121">
        <f t="shared" si="132"/>
        <v>0</v>
      </c>
      <c r="ABS47">
        <f t="shared" si="133"/>
        <v>146</v>
      </c>
      <c r="ABT47">
        <f t="shared" si="134"/>
        <v>19</v>
      </c>
      <c r="ABU47">
        <f t="shared" si="135"/>
        <v>165</v>
      </c>
      <c r="ABV47">
        <f t="shared" si="136"/>
        <v>0</v>
      </c>
      <c r="ABW47">
        <v>165</v>
      </c>
      <c r="ABX47">
        <v>3</v>
      </c>
      <c r="ABY47">
        <v>18</v>
      </c>
      <c r="ABZ47" s="119">
        <f t="shared" si="137"/>
        <v>9.1666666666666661</v>
      </c>
      <c r="ACA47">
        <v>17</v>
      </c>
      <c r="ACB47">
        <v>1</v>
      </c>
      <c r="ACD47">
        <v>1</v>
      </c>
      <c r="ACE47">
        <f t="shared" si="138"/>
        <v>19</v>
      </c>
      <c r="ACG47">
        <v>79</v>
      </c>
      <c r="ACH47">
        <v>9</v>
      </c>
      <c r="ACI47">
        <v>18</v>
      </c>
      <c r="ACJ47" s="119">
        <f t="shared" si="139"/>
        <v>4.3888888888888893</v>
      </c>
      <c r="ACK47">
        <v>23</v>
      </c>
      <c r="ACL47">
        <v>1</v>
      </c>
      <c r="ACN47">
        <v>1</v>
      </c>
      <c r="ACO47">
        <f t="shared" si="140"/>
        <v>25</v>
      </c>
      <c r="ACQ47" s="130" t="s">
        <v>240</v>
      </c>
      <c r="ACR47">
        <v>86</v>
      </c>
      <c r="ACS47">
        <v>0</v>
      </c>
    </row>
    <row r="48" spans="1:773" ht="12.75" hidden="1" x14ac:dyDescent="0.2">
      <c r="A48" s="49">
        <v>31</v>
      </c>
      <c r="B48" s="143">
        <v>44843</v>
      </c>
      <c r="C48" s="116" t="str">
        <f t="shared" si="84"/>
        <v>Sunday</v>
      </c>
      <c r="D48" s="49" t="s">
        <v>240</v>
      </c>
      <c r="E48" s="11" t="s">
        <v>288</v>
      </c>
      <c r="F48" s="24" t="s">
        <v>159</v>
      </c>
      <c r="G48" s="24" t="s">
        <v>289</v>
      </c>
      <c r="H48" s="136" t="s">
        <v>244</v>
      </c>
      <c r="I48" s="24"/>
      <c r="J48" s="51"/>
      <c r="K48" s="51"/>
      <c r="L48" s="51"/>
      <c r="M48" s="51"/>
      <c r="N48" s="51"/>
      <c r="O48" s="121">
        <f t="shared" si="86"/>
        <v>0</v>
      </c>
      <c r="P48" s="51"/>
      <c r="Q48" s="51"/>
      <c r="R48" s="51"/>
      <c r="S48" s="123"/>
      <c r="T48" s="124"/>
      <c r="U48" s="51"/>
      <c r="V48" s="122"/>
      <c r="W48" s="122"/>
      <c r="X48" s="122"/>
      <c r="Y48" s="122"/>
      <c r="Z48" s="122"/>
      <c r="AA48" s="122">
        <f t="shared" si="87"/>
        <v>0</v>
      </c>
      <c r="AB48" s="136" t="s">
        <v>244</v>
      </c>
      <c r="AC48" s="51"/>
      <c r="AD48" s="51"/>
      <c r="AE48" s="51"/>
      <c r="AF48" s="51"/>
      <c r="AG48" s="51"/>
      <c r="AH48" s="51"/>
      <c r="AI48" s="121">
        <f t="shared" si="76"/>
        <v>0</v>
      </c>
      <c r="AJ48" s="51"/>
      <c r="AK48" s="51"/>
      <c r="AL48" s="51"/>
      <c r="AM48" s="123"/>
      <c r="AN48" s="51"/>
      <c r="AO48" s="51"/>
      <c r="AP48" s="122"/>
      <c r="AQ48" s="122"/>
      <c r="AR48" s="122"/>
      <c r="AS48" s="122"/>
      <c r="AT48" s="122"/>
      <c r="AU48" s="121">
        <f t="shared" si="88"/>
        <v>0</v>
      </c>
      <c r="AV48" s="136" t="s">
        <v>244</v>
      </c>
      <c r="AW48" s="51"/>
      <c r="AX48" s="51"/>
      <c r="AY48" s="51"/>
      <c r="AZ48" s="51"/>
      <c r="BA48" s="51"/>
      <c r="BB48" s="51"/>
      <c r="BC48" s="121">
        <f t="shared" si="77"/>
        <v>0</v>
      </c>
      <c r="BD48" s="51"/>
      <c r="BE48" s="51"/>
      <c r="BF48" s="51"/>
      <c r="BG48" s="123"/>
      <c r="BH48" s="51"/>
      <c r="BI48" s="51"/>
      <c r="BJ48" s="122"/>
      <c r="BK48" s="122"/>
      <c r="BL48" s="122"/>
      <c r="BM48" s="122"/>
      <c r="BN48" s="122"/>
      <c r="BO48" s="122"/>
      <c r="BP48" s="136" t="s">
        <v>244</v>
      </c>
      <c r="BQ48" s="51"/>
      <c r="BR48" s="51"/>
      <c r="BS48" s="51"/>
      <c r="BT48" s="51"/>
      <c r="BU48" s="51"/>
      <c r="BV48" s="51"/>
      <c r="BW48" s="121"/>
      <c r="BX48" s="51"/>
      <c r="BY48" s="51"/>
      <c r="BZ48" s="51"/>
      <c r="CA48" s="123"/>
      <c r="CB48" s="51"/>
      <c r="CC48" s="51"/>
      <c r="CD48" s="122"/>
      <c r="CE48" s="122"/>
      <c r="CF48" s="122"/>
      <c r="CG48" s="122"/>
      <c r="CH48" s="122"/>
      <c r="CI48" s="122"/>
      <c r="CJ48" s="136" t="s">
        <v>244</v>
      </c>
      <c r="CK48" s="51"/>
      <c r="CL48" s="51"/>
      <c r="CM48" s="51"/>
      <c r="CN48" s="51"/>
      <c r="CO48" s="51"/>
      <c r="CP48" s="51"/>
      <c r="CQ48" s="121">
        <f t="shared" si="89"/>
        <v>0</v>
      </c>
      <c r="CR48" s="51"/>
      <c r="CS48" s="51"/>
      <c r="CT48" s="51"/>
      <c r="CU48" s="123"/>
      <c r="CV48" s="51"/>
      <c r="CW48" s="51"/>
      <c r="CX48" s="122"/>
      <c r="CY48" s="122"/>
      <c r="CZ48" s="122"/>
      <c r="DA48" s="122"/>
      <c r="DB48" s="122"/>
      <c r="DC48" s="122"/>
      <c r="DD48" s="136" t="s">
        <v>244</v>
      </c>
      <c r="DE48" s="51"/>
      <c r="DF48" s="51"/>
      <c r="DG48" s="51"/>
      <c r="DH48" s="51"/>
      <c r="DI48" s="51"/>
      <c r="DJ48" s="51"/>
      <c r="DK48" s="121">
        <f t="shared" si="90"/>
        <v>0</v>
      </c>
      <c r="DL48" s="51"/>
      <c r="DM48" s="51"/>
      <c r="DN48" s="51"/>
      <c r="DO48" s="123"/>
      <c r="DP48" s="51"/>
      <c r="DQ48" s="51"/>
      <c r="DR48" s="122"/>
      <c r="DS48" s="122"/>
      <c r="DT48" s="122"/>
      <c r="DU48" s="122"/>
      <c r="DV48" s="122"/>
      <c r="DW48" s="122">
        <f>IFERROR(DP48/DN48,0)</f>
        <v>0</v>
      </c>
      <c r="DX48" s="136" t="s">
        <v>244</v>
      </c>
      <c r="DY48" s="51"/>
      <c r="DZ48" s="51"/>
      <c r="EA48" s="51"/>
      <c r="EB48" s="51"/>
      <c r="EC48" s="51"/>
      <c r="ED48" s="51"/>
      <c r="EE48" s="121">
        <f t="shared" si="91"/>
        <v>0</v>
      </c>
      <c r="EF48" s="51"/>
      <c r="EG48" s="51"/>
      <c r="EH48" s="51"/>
      <c r="EI48" s="123"/>
      <c r="EJ48" s="51"/>
      <c r="EK48" s="51"/>
      <c r="EL48" s="122"/>
      <c r="EM48" s="122"/>
      <c r="EN48" s="122"/>
      <c r="EO48" s="122"/>
      <c r="EP48" s="122"/>
      <c r="EQ48" s="122">
        <f t="shared" si="92"/>
        <v>0</v>
      </c>
      <c r="ER48" s="136" t="s">
        <v>244</v>
      </c>
      <c r="ES48" s="51"/>
      <c r="ET48" s="51"/>
      <c r="EU48" s="51"/>
      <c r="EV48" s="51"/>
      <c r="EW48" s="51"/>
      <c r="EX48" s="51"/>
      <c r="EY48" s="121">
        <f t="shared" si="93"/>
        <v>0</v>
      </c>
      <c r="EZ48" s="51"/>
      <c r="FA48" s="51"/>
      <c r="FB48" s="51"/>
      <c r="FC48" s="123"/>
      <c r="FD48" s="51"/>
      <c r="FE48" s="51"/>
      <c r="FF48" s="122"/>
      <c r="FG48" s="122"/>
      <c r="FH48" s="122"/>
      <c r="FI48" s="122"/>
      <c r="FJ48" s="122"/>
      <c r="FK48" s="122">
        <f t="shared" si="94"/>
        <v>0</v>
      </c>
      <c r="FL48" s="136" t="s">
        <v>244</v>
      </c>
      <c r="FM48" s="51"/>
      <c r="FN48" s="51"/>
      <c r="FO48" s="51"/>
      <c r="FP48" s="51"/>
      <c r="FQ48" s="51"/>
      <c r="FR48" s="51"/>
      <c r="FS48" s="121" t="e">
        <f t="shared" si="95"/>
        <v>#DIV/0!</v>
      </c>
      <c r="FT48" s="51"/>
      <c r="FU48" s="51"/>
      <c r="FV48" s="51"/>
      <c r="FW48" s="123"/>
      <c r="FX48" s="51"/>
      <c r="FY48" s="51"/>
      <c r="FZ48" s="122"/>
      <c r="GA48" s="122"/>
      <c r="GB48" s="122"/>
      <c r="GC48" s="122"/>
      <c r="GD48" s="122"/>
      <c r="GE48" s="122"/>
      <c r="GF48" s="136" t="s">
        <v>244</v>
      </c>
      <c r="GG48" s="51"/>
      <c r="GH48" s="51"/>
      <c r="GI48" s="51"/>
      <c r="GJ48" s="51"/>
      <c r="GK48" s="51"/>
      <c r="GL48" s="51"/>
      <c r="GM48" s="121">
        <f t="shared" si="78"/>
        <v>0</v>
      </c>
      <c r="GN48" s="51"/>
      <c r="GO48" s="51"/>
      <c r="GP48" s="51"/>
      <c r="GQ48" s="123"/>
      <c r="GR48" s="51"/>
      <c r="GS48" s="51"/>
      <c r="GT48" s="122"/>
      <c r="GU48" s="122"/>
      <c r="GV48" s="122"/>
      <c r="GW48" s="122"/>
      <c r="GX48" s="122"/>
      <c r="GY48" s="122">
        <f t="shared" si="79"/>
        <v>0</v>
      </c>
      <c r="GZ48" s="136" t="s">
        <v>244</v>
      </c>
      <c r="HA48" s="51"/>
      <c r="HB48" s="51"/>
      <c r="HC48" s="51"/>
      <c r="HD48" s="51"/>
      <c r="HE48" s="51"/>
      <c r="HF48" s="51"/>
      <c r="HG48" s="121">
        <f t="shared" si="80"/>
        <v>0</v>
      </c>
      <c r="HH48" s="51"/>
      <c r="HI48" s="51"/>
      <c r="HJ48" s="51"/>
      <c r="HK48" s="123"/>
      <c r="HL48" s="51"/>
      <c r="HM48" s="51"/>
      <c r="HN48" s="122"/>
      <c r="HO48" s="122"/>
      <c r="HP48" s="122"/>
      <c r="HQ48" s="122"/>
      <c r="HR48" s="122"/>
      <c r="HS48" s="121">
        <f t="shared" si="96"/>
        <v>0</v>
      </c>
      <c r="HT48" s="136" t="s">
        <v>244</v>
      </c>
      <c r="HU48" s="51"/>
      <c r="HV48" s="51"/>
      <c r="HW48" s="51"/>
      <c r="HX48" s="51"/>
      <c r="HY48" s="51"/>
      <c r="HZ48" s="51"/>
      <c r="IA48" s="121"/>
      <c r="IB48" s="51"/>
      <c r="IC48" s="51"/>
      <c r="ID48" s="51"/>
      <c r="IE48" s="123"/>
      <c r="IF48" s="51"/>
      <c r="IG48" s="51"/>
      <c r="IH48" s="122"/>
      <c r="II48" s="122"/>
      <c r="IJ48" s="122"/>
      <c r="IK48" s="122"/>
      <c r="IL48" s="122"/>
      <c r="IM48" s="122">
        <f t="shared" si="142"/>
        <v>0</v>
      </c>
      <c r="IN48" s="136" t="s">
        <v>244</v>
      </c>
      <c r="IO48" s="152" t="s">
        <v>244</v>
      </c>
      <c r="IP48" s="152" t="s">
        <v>244</v>
      </c>
      <c r="IQ48" s="152" t="s">
        <v>244</v>
      </c>
      <c r="IR48" s="152" t="s">
        <v>244</v>
      </c>
      <c r="IS48" s="152" t="s">
        <v>244</v>
      </c>
      <c r="IT48" s="152" t="s">
        <v>244</v>
      </c>
      <c r="IU48" s="152" t="s">
        <v>244</v>
      </c>
      <c r="IV48" s="152" t="s">
        <v>244</v>
      </c>
      <c r="IW48" s="152" t="s">
        <v>244</v>
      </c>
      <c r="IX48" s="152" t="s">
        <v>244</v>
      </c>
      <c r="IY48" s="152" t="s">
        <v>244</v>
      </c>
      <c r="IZ48" s="152" t="s">
        <v>244</v>
      </c>
      <c r="JA48" s="152" t="s">
        <v>244</v>
      </c>
      <c r="JB48" s="152" t="s">
        <v>244</v>
      </c>
      <c r="JC48" s="152" t="s">
        <v>244</v>
      </c>
      <c r="JD48" s="152" t="s">
        <v>244</v>
      </c>
      <c r="JE48" s="152" t="s">
        <v>244</v>
      </c>
      <c r="JF48" s="152" t="s">
        <v>244</v>
      </c>
      <c r="JG48" s="152" t="s">
        <v>244</v>
      </c>
      <c r="JH48" s="136" t="s">
        <v>244</v>
      </c>
      <c r="JI48" s="51"/>
      <c r="JJ48" s="51"/>
      <c r="JK48" s="51"/>
      <c r="JL48" s="51"/>
      <c r="JM48" s="51"/>
      <c r="JN48" s="51"/>
      <c r="JO48" s="121" t="e">
        <f t="shared" si="145"/>
        <v>#DIV/0!</v>
      </c>
      <c r="JP48" s="51"/>
      <c r="JQ48" s="51"/>
      <c r="JR48" s="51"/>
      <c r="JS48" s="123"/>
      <c r="JT48" s="122"/>
      <c r="JU48" s="122"/>
      <c r="JV48" s="122"/>
      <c r="JW48" s="122"/>
      <c r="JX48" s="122"/>
      <c r="JY48" s="122"/>
      <c r="JZ48" s="122"/>
      <c r="KA48" s="121">
        <f t="shared" si="81"/>
        <v>0</v>
      </c>
      <c r="KB48" s="136"/>
      <c r="KC48" s="51"/>
      <c r="KD48" s="51"/>
      <c r="KE48" s="51"/>
      <c r="KF48" s="51"/>
      <c r="KG48" s="51"/>
      <c r="KH48" s="51"/>
      <c r="KI48" s="51"/>
      <c r="KJ48" s="51"/>
      <c r="KK48" s="123"/>
      <c r="KL48" s="51"/>
      <c r="KM48" s="51"/>
      <c r="KN48" s="122"/>
      <c r="KO48" s="122"/>
      <c r="KP48" s="122"/>
      <c r="KQ48" s="122"/>
      <c r="KR48" s="122"/>
      <c r="KS48" s="122">
        <f t="shared" si="99"/>
        <v>0</v>
      </c>
      <c r="KT48" s="136"/>
      <c r="KU48" s="51"/>
      <c r="KV48" s="51"/>
      <c r="KW48" s="51"/>
      <c r="KX48" s="51"/>
      <c r="KY48" s="51"/>
      <c r="KZ48" s="51"/>
      <c r="LA48" s="121">
        <f t="shared" si="100"/>
        <v>0</v>
      </c>
      <c r="LB48" s="51"/>
      <c r="LC48" s="51"/>
      <c r="LD48" s="51"/>
      <c r="LE48" s="51"/>
      <c r="LF48" s="51"/>
      <c r="LG48" s="51"/>
      <c r="LH48" s="122"/>
      <c r="LI48" s="122"/>
      <c r="LJ48" s="122"/>
      <c r="LK48" s="122"/>
      <c r="LL48" s="122"/>
      <c r="LM48" s="121">
        <f t="shared" si="82"/>
        <v>0</v>
      </c>
      <c r="LN48" s="136"/>
      <c r="LO48" s="51"/>
      <c r="LU48" s="121">
        <f t="shared" si="141"/>
        <v>0</v>
      </c>
      <c r="LV48" s="51"/>
      <c r="LW48" s="51"/>
      <c r="LX48" s="51"/>
      <c r="LY48" s="51"/>
      <c r="LZ48" s="46"/>
      <c r="MA48" s="51"/>
      <c r="MB48" s="122"/>
      <c r="MC48" s="122"/>
      <c r="MD48" s="122"/>
      <c r="ME48" s="122"/>
      <c r="MF48" s="122"/>
      <c r="MG48" s="121">
        <f t="shared" si="144"/>
        <v>0</v>
      </c>
      <c r="MH48" s="136"/>
      <c r="MI48" s="51"/>
      <c r="MJ48" s="51"/>
      <c r="MK48" s="51"/>
      <c r="ML48" s="51"/>
      <c r="MM48" s="51"/>
      <c r="MN48" s="51"/>
      <c r="MO48" s="121">
        <f t="shared" si="101"/>
        <v>0</v>
      </c>
      <c r="MP48" s="51"/>
      <c r="MR48" s="51"/>
      <c r="MS48" s="51"/>
      <c r="MT48" s="46"/>
      <c r="MV48" s="122"/>
      <c r="MW48" s="122"/>
      <c r="MX48" s="122"/>
      <c r="MY48" s="122"/>
      <c r="MZ48" s="122"/>
      <c r="NA48" s="122">
        <f t="shared" si="102"/>
        <v>0</v>
      </c>
      <c r="NB48" s="136"/>
      <c r="NC48" s="51"/>
      <c r="ND48" s="51"/>
      <c r="NE48" s="51"/>
      <c r="NF48" s="51"/>
      <c r="NG48" s="51"/>
      <c r="NH48" s="51"/>
      <c r="NI48" s="121">
        <f>IFERROR((ND48/NE48)*100,0)</f>
        <v>0</v>
      </c>
      <c r="NJ48" s="51"/>
      <c r="NL48" s="51"/>
      <c r="NM48" s="51"/>
      <c r="NN48" s="46"/>
      <c r="NP48" s="122"/>
      <c r="NQ48" s="122"/>
      <c r="NR48" s="122"/>
      <c r="NS48" s="122"/>
      <c r="NT48" s="122"/>
      <c r="NU48" s="122"/>
      <c r="NV48" s="136"/>
      <c r="NW48" s="51"/>
      <c r="NX48" s="51"/>
      <c r="NY48" s="51"/>
      <c r="NZ48" s="51"/>
      <c r="OA48" s="51"/>
      <c r="OB48" s="51"/>
      <c r="OC48" s="121"/>
      <c r="OD48" s="51"/>
      <c r="OF48" s="51"/>
      <c r="OG48" s="51"/>
      <c r="OH48" s="46"/>
      <c r="OI48" s="51"/>
      <c r="OJ48" s="122"/>
      <c r="OK48" s="122"/>
      <c r="OL48" s="122"/>
      <c r="OM48" s="122"/>
      <c r="ON48" s="122"/>
      <c r="OO48" s="122"/>
      <c r="OP48" s="136"/>
      <c r="OQ48" s="51"/>
      <c r="OR48" s="51"/>
      <c r="OS48" s="51"/>
      <c r="OT48" s="51"/>
      <c r="OU48" s="51"/>
      <c r="OV48" s="51"/>
      <c r="OW48" s="121"/>
      <c r="OX48" s="51"/>
      <c r="OZ48" s="51"/>
      <c r="PA48" s="51"/>
      <c r="PB48" s="46"/>
      <c r="PC48" s="51"/>
      <c r="PD48" s="122"/>
      <c r="PE48" s="122"/>
      <c r="PF48" s="122"/>
      <c r="PG48" s="122"/>
      <c r="PH48" s="122"/>
      <c r="PI48" s="121"/>
      <c r="PJ48" s="136"/>
      <c r="PK48" s="51"/>
      <c r="PL48" s="51"/>
      <c r="PM48" s="51"/>
      <c r="PN48" s="51"/>
      <c r="PO48" s="51"/>
      <c r="PP48" s="51"/>
      <c r="PQ48" s="121"/>
      <c r="PR48" s="51"/>
      <c r="PT48" s="51"/>
      <c r="PU48" s="51"/>
      <c r="PV48" s="46"/>
      <c r="PW48" s="51"/>
      <c r="PX48" s="122"/>
      <c r="PY48" s="122"/>
      <c r="PZ48" s="122"/>
      <c r="QA48" s="122"/>
      <c r="QB48" s="122"/>
      <c r="QC48" s="121"/>
      <c r="QD48" s="136"/>
      <c r="QE48" s="51"/>
      <c r="QF48" s="51"/>
      <c r="QG48" s="51"/>
      <c r="QH48" s="51"/>
      <c r="QI48" s="51"/>
      <c r="QJ48" s="51"/>
      <c r="QK48" s="121">
        <f t="shared" si="85"/>
        <v>0</v>
      </c>
      <c r="QL48" s="51"/>
      <c r="QN48" s="51"/>
      <c r="QO48" s="51"/>
      <c r="QP48" s="46"/>
      <c r="QQ48" s="51"/>
      <c r="QR48" s="122"/>
      <c r="QS48" s="122"/>
      <c r="QT48" s="122"/>
      <c r="QU48" s="122"/>
      <c r="QV48" s="122"/>
      <c r="QW48" s="121">
        <f t="shared" si="105"/>
        <v>0</v>
      </c>
      <c r="QX48" s="136"/>
      <c r="QY48" s="51"/>
      <c r="QZ48" s="51"/>
      <c r="RA48" s="51"/>
      <c r="RB48" s="51"/>
      <c r="RC48" s="51"/>
      <c r="RD48" s="51"/>
      <c r="RE48" s="121">
        <f t="shared" si="106"/>
        <v>0</v>
      </c>
      <c r="RF48" s="51"/>
      <c r="RH48" s="51"/>
      <c r="RI48" s="51"/>
      <c r="RJ48" s="46"/>
      <c r="RK48" s="51"/>
      <c r="RL48" s="122"/>
      <c r="RM48" s="122"/>
      <c r="RN48" s="122"/>
      <c r="RO48" s="122"/>
      <c r="RP48" s="122"/>
      <c r="RQ48" s="121">
        <f t="shared" si="107"/>
        <v>0</v>
      </c>
      <c r="RR48" s="136"/>
      <c r="RS48" s="51"/>
      <c r="RT48" s="51"/>
      <c r="RU48" s="51"/>
      <c r="RV48" s="51"/>
      <c r="RW48" s="51"/>
      <c r="RX48" s="51"/>
      <c r="RY48" s="121">
        <f t="shared" si="108"/>
        <v>0</v>
      </c>
      <c r="RZ48" s="51"/>
      <c r="SB48" s="51"/>
      <c r="SC48" s="51"/>
      <c r="SD48" s="46"/>
      <c r="SE48" s="51"/>
      <c r="SF48" s="122"/>
      <c r="SG48" s="122"/>
      <c r="SH48" s="122"/>
      <c r="SI48" s="122"/>
      <c r="SJ48" s="122"/>
      <c r="SK48" s="121">
        <f t="shared" si="109"/>
        <v>0</v>
      </c>
      <c r="SL48" s="136"/>
      <c r="SM48" s="51"/>
      <c r="SN48" s="51"/>
      <c r="SO48" s="51"/>
      <c r="SP48" s="51"/>
      <c r="SQ48" s="51"/>
      <c r="SR48" s="51"/>
      <c r="SS48" s="121">
        <f t="shared" si="110"/>
        <v>0</v>
      </c>
      <c r="ST48" s="51"/>
      <c r="SV48" s="51"/>
      <c r="SW48" s="51"/>
      <c r="SX48" s="46"/>
      <c r="SY48" s="51"/>
      <c r="SZ48" s="122"/>
      <c r="TA48" s="122"/>
      <c r="TB48" s="122"/>
      <c r="TC48" s="122"/>
      <c r="TD48" s="122"/>
      <c r="TE48" s="121">
        <f t="shared" si="111"/>
        <v>0</v>
      </c>
      <c r="TF48" s="136"/>
      <c r="TG48" s="51"/>
      <c r="TH48" s="51"/>
      <c r="TI48" s="51"/>
      <c r="TJ48" s="51"/>
      <c r="TK48" s="51"/>
      <c r="TL48" s="51"/>
      <c r="TM48" s="121">
        <f t="shared" si="112"/>
        <v>0</v>
      </c>
      <c r="TN48" s="51"/>
      <c r="TP48" s="51"/>
      <c r="TQ48" s="51"/>
      <c r="TR48" s="46"/>
      <c r="TS48" s="51"/>
      <c r="TT48" s="122"/>
      <c r="TU48" s="122"/>
      <c r="TV48" s="122"/>
      <c r="TW48" s="122"/>
      <c r="TX48" s="122"/>
      <c r="TY48" s="121">
        <f t="shared" si="113"/>
        <v>0</v>
      </c>
      <c r="TZ48" s="136"/>
      <c r="UA48" s="51"/>
      <c r="UB48" s="51"/>
      <c r="UC48" s="51"/>
      <c r="UD48" s="51"/>
      <c r="UE48" s="51"/>
      <c r="UF48" s="51"/>
      <c r="UG48" s="121">
        <f t="shared" si="114"/>
        <v>0</v>
      </c>
      <c r="UH48" s="51"/>
      <c r="UJ48" s="51"/>
      <c r="UK48" s="51"/>
      <c r="UL48" s="46"/>
      <c r="UM48" s="51"/>
      <c r="UN48" s="122"/>
      <c r="UO48" s="122"/>
      <c r="UP48" s="122"/>
      <c r="UQ48" s="122"/>
      <c r="UR48" s="122"/>
      <c r="US48" s="121">
        <f t="shared" si="115"/>
        <v>0</v>
      </c>
      <c r="UT48" s="136"/>
      <c r="UU48" s="51"/>
      <c r="UV48" s="51"/>
      <c r="UW48" s="51"/>
      <c r="UX48" s="51"/>
      <c r="UY48" s="51"/>
      <c r="UZ48" s="51"/>
      <c r="VA48" s="121">
        <f t="shared" si="116"/>
        <v>0</v>
      </c>
      <c r="VB48" s="51"/>
      <c r="VD48" s="51"/>
      <c r="VE48" s="51"/>
      <c r="VF48" s="46"/>
      <c r="VG48" s="51"/>
      <c r="VH48" s="122"/>
      <c r="VI48" s="122"/>
      <c r="VJ48" s="122"/>
      <c r="VK48" s="122"/>
      <c r="VL48" s="122"/>
      <c r="VM48" s="121">
        <f t="shared" si="117"/>
        <v>0</v>
      </c>
      <c r="VN48" s="136"/>
      <c r="VO48" s="51"/>
      <c r="VP48" s="51"/>
      <c r="VQ48" s="51"/>
      <c r="VR48" s="51"/>
      <c r="VS48" s="51"/>
      <c r="VT48" s="51"/>
      <c r="VU48" s="121">
        <f t="shared" si="118"/>
        <v>0</v>
      </c>
      <c r="VV48" s="51"/>
      <c r="VX48" s="51"/>
      <c r="VY48" s="51"/>
      <c r="VZ48" s="46"/>
      <c r="WA48" s="51"/>
      <c r="WB48" s="122"/>
      <c r="WC48" s="122"/>
      <c r="WD48" s="122"/>
      <c r="WE48" s="122"/>
      <c r="WF48" s="122"/>
      <c r="WG48" s="121">
        <f t="shared" si="119"/>
        <v>0</v>
      </c>
      <c r="WH48" s="136"/>
      <c r="WI48" s="51"/>
      <c r="WJ48" s="51"/>
      <c r="WK48" s="51"/>
      <c r="WL48" s="51"/>
      <c r="WM48" s="51"/>
      <c r="WN48" s="51"/>
      <c r="WO48" s="121">
        <f t="shared" si="120"/>
        <v>0</v>
      </c>
      <c r="WP48" s="51"/>
      <c r="WR48" s="51"/>
      <c r="WS48" s="51"/>
      <c r="WT48" s="46"/>
      <c r="WU48" s="51"/>
      <c r="WV48" s="122"/>
      <c r="WW48" s="122"/>
      <c r="WX48" s="122"/>
      <c r="WY48" s="122"/>
      <c r="WZ48" s="122"/>
      <c r="XA48" s="121">
        <f t="shared" si="121"/>
        <v>0</v>
      </c>
      <c r="XB48" s="136"/>
      <c r="XC48" s="51"/>
      <c r="XD48" s="51"/>
      <c r="XE48" s="51"/>
      <c r="XF48" s="51"/>
      <c r="XG48" s="51"/>
      <c r="XH48" s="51"/>
      <c r="XI48" s="121">
        <f t="shared" si="122"/>
        <v>0</v>
      </c>
      <c r="XJ48" s="51"/>
      <c r="XK48" s="91"/>
      <c r="XL48" s="51"/>
      <c r="XM48" s="51"/>
      <c r="XN48" s="46"/>
      <c r="XO48" s="51"/>
      <c r="XP48" s="122"/>
      <c r="XQ48" s="122"/>
      <c r="XR48" s="122"/>
      <c r="XS48" s="122"/>
      <c r="XT48" s="122"/>
      <c r="XU48" s="121">
        <f t="shared" si="83"/>
        <v>0</v>
      </c>
      <c r="XV48" s="136"/>
      <c r="XW48" s="51"/>
      <c r="XX48" s="51"/>
      <c r="XY48" s="51"/>
      <c r="XZ48" s="51"/>
      <c r="YA48" s="51"/>
      <c r="YB48" s="51"/>
      <c r="YC48" s="121">
        <f t="shared" si="123"/>
        <v>0</v>
      </c>
      <c r="YD48" s="51"/>
      <c r="YF48" s="51"/>
      <c r="YG48" s="51"/>
      <c r="YH48" s="46"/>
      <c r="YI48" s="51"/>
      <c r="YJ48" s="122"/>
      <c r="YK48" s="122"/>
      <c r="YL48" s="122"/>
      <c r="YM48" s="122"/>
      <c r="YN48" s="122"/>
      <c r="YO48" s="121">
        <f t="shared" si="124"/>
        <v>0</v>
      </c>
      <c r="YP48" s="136"/>
      <c r="YQ48" s="51"/>
      <c r="YR48" s="51"/>
      <c r="YS48" s="51"/>
      <c r="YT48" s="51"/>
      <c r="YU48" s="51"/>
      <c r="YV48" s="51"/>
      <c r="YW48" s="121">
        <f t="shared" si="125"/>
        <v>0</v>
      </c>
      <c r="YX48" s="51"/>
      <c r="YZ48" s="51"/>
      <c r="ZA48" s="51"/>
      <c r="ZB48" s="46"/>
      <c r="ZC48" s="51"/>
      <c r="ZD48" s="122"/>
      <c r="ZE48" s="122"/>
      <c r="ZF48" s="122"/>
      <c r="ZG48" s="122"/>
      <c r="ZH48" s="122"/>
      <c r="ZI48" s="121">
        <f t="shared" si="126"/>
        <v>0</v>
      </c>
      <c r="ZJ48" s="136"/>
      <c r="ZK48" s="51"/>
      <c r="ZL48" s="51"/>
      <c r="ZM48" s="51"/>
      <c r="ZN48" s="51"/>
      <c r="ZO48" s="51"/>
      <c r="ZP48" s="51"/>
      <c r="ZQ48" s="121">
        <f t="shared" si="127"/>
        <v>0</v>
      </c>
      <c r="ZR48" s="51"/>
      <c r="ZT48" s="51"/>
      <c r="ZU48" s="51"/>
      <c r="ZV48" s="46"/>
      <c r="ZW48" s="51"/>
      <c r="ZX48" s="122"/>
      <c r="ZY48" s="122"/>
      <c r="ZZ48" s="122"/>
      <c r="AAA48" s="122"/>
      <c r="AAB48" s="122"/>
      <c r="AAC48" s="121">
        <f t="shared" si="128"/>
        <v>0</v>
      </c>
      <c r="AAD48" s="136"/>
      <c r="AAE48" s="51"/>
      <c r="AAF48" s="51"/>
      <c r="AAG48" s="51"/>
      <c r="AAH48" s="51"/>
      <c r="AAI48" s="51"/>
      <c r="AAJ48" s="51"/>
      <c r="AAK48" s="121">
        <f t="shared" si="129"/>
        <v>0</v>
      </c>
      <c r="AAL48" s="51"/>
      <c r="AAN48" s="51"/>
      <c r="AAO48" s="51"/>
      <c r="AAP48" s="46"/>
      <c r="AAQ48" s="51"/>
      <c r="AAR48" s="122"/>
      <c r="AAS48" s="122"/>
      <c r="AAT48" s="122"/>
      <c r="AAU48" s="122"/>
      <c r="AAV48" s="122"/>
      <c r="AAW48" s="121">
        <f t="shared" si="130"/>
        <v>0</v>
      </c>
      <c r="AAX48" s="136"/>
      <c r="AAY48" s="51"/>
      <c r="AAZ48" s="51"/>
      <c r="ABA48" s="51"/>
      <c r="ABB48" s="51"/>
      <c r="ABC48" s="51"/>
      <c r="ABD48" s="51"/>
      <c r="ABE48" s="121">
        <f t="shared" si="131"/>
        <v>0</v>
      </c>
      <c r="ABF48" s="51"/>
      <c r="ABH48" s="51"/>
      <c r="ABI48" s="51"/>
      <c r="ABJ48" s="46"/>
      <c r="ABK48" s="51"/>
      <c r="ABL48" s="122"/>
      <c r="ABM48" s="122"/>
      <c r="ABN48" s="122"/>
      <c r="ABO48" s="122"/>
      <c r="ABP48" s="122"/>
      <c r="ABQ48" s="121">
        <f t="shared" si="132"/>
        <v>0</v>
      </c>
      <c r="ABS48">
        <f t="shared" si="133"/>
        <v>0</v>
      </c>
      <c r="ABT48">
        <f t="shared" si="134"/>
        <v>0</v>
      </c>
      <c r="ABU48">
        <f t="shared" si="135"/>
        <v>0</v>
      </c>
      <c r="ABV48">
        <f t="shared" si="136"/>
        <v>97</v>
      </c>
      <c r="ABW48">
        <v>97</v>
      </c>
      <c r="ABX48">
        <v>10</v>
      </c>
      <c r="ABZ48" s="119" t="e">
        <f t="shared" si="137"/>
        <v>#DIV/0!</v>
      </c>
      <c r="ACE48">
        <f t="shared" si="138"/>
        <v>0</v>
      </c>
      <c r="ACJ48" s="119" t="e">
        <f t="shared" si="139"/>
        <v>#DIV/0!</v>
      </c>
      <c r="ACQ48" s="51"/>
    </row>
    <row r="49" spans="1:773" ht="12.75" x14ac:dyDescent="0.2">
      <c r="A49" s="49">
        <v>43</v>
      </c>
      <c r="B49" s="116">
        <v>44856</v>
      </c>
      <c r="C49" s="116" t="str">
        <f t="shared" si="84"/>
        <v>Saturday</v>
      </c>
      <c r="D49" s="49" t="s">
        <v>240</v>
      </c>
      <c r="E49" s="11" t="s">
        <v>290</v>
      </c>
      <c r="F49" s="24" t="s">
        <v>150</v>
      </c>
      <c r="G49" s="24" t="s">
        <v>261</v>
      </c>
      <c r="H49" s="136" t="s">
        <v>243</v>
      </c>
      <c r="I49" s="24" t="s">
        <v>243</v>
      </c>
      <c r="J49" s="51">
        <v>9</v>
      </c>
      <c r="K49" s="51">
        <v>8</v>
      </c>
      <c r="L49" s="51" t="s">
        <v>244</v>
      </c>
      <c r="M49" s="51">
        <v>2</v>
      </c>
      <c r="N49" s="51">
        <v>0</v>
      </c>
      <c r="O49" s="121">
        <f t="shared" si="86"/>
        <v>112.5</v>
      </c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136" t="s">
        <v>243</v>
      </c>
      <c r="AC49" s="51" t="s">
        <v>243</v>
      </c>
      <c r="AD49" s="51">
        <v>16</v>
      </c>
      <c r="AE49" s="51">
        <v>10</v>
      </c>
      <c r="AF49" s="51" t="s">
        <v>244</v>
      </c>
      <c r="AG49" s="51">
        <v>3</v>
      </c>
      <c r="AH49" s="51">
        <v>0</v>
      </c>
      <c r="AI49" s="121">
        <f t="shared" si="76"/>
        <v>160</v>
      </c>
      <c r="AJ49" s="51"/>
      <c r="AK49" s="51" t="s">
        <v>243</v>
      </c>
      <c r="AL49" s="51">
        <v>1</v>
      </c>
      <c r="AM49" s="51">
        <v>0</v>
      </c>
      <c r="AN49" s="51">
        <v>13</v>
      </c>
      <c r="AO49" s="51">
        <v>1</v>
      </c>
      <c r="AP49" s="51">
        <v>0</v>
      </c>
      <c r="AQ49" s="51">
        <v>1</v>
      </c>
      <c r="AR49" s="51">
        <v>1</v>
      </c>
      <c r="AS49" s="51">
        <v>0</v>
      </c>
      <c r="AT49" s="51">
        <v>0</v>
      </c>
      <c r="AU49" s="121">
        <f t="shared" si="88"/>
        <v>13</v>
      </c>
      <c r="AV49" s="136" t="s">
        <v>243</v>
      </c>
      <c r="AW49" s="51" t="s">
        <v>243</v>
      </c>
      <c r="AX49" s="51">
        <v>27</v>
      </c>
      <c r="AY49" s="51">
        <v>21</v>
      </c>
      <c r="AZ49" s="51" t="s">
        <v>244</v>
      </c>
      <c r="BA49" s="51">
        <v>4</v>
      </c>
      <c r="BB49" s="51">
        <v>1</v>
      </c>
      <c r="BC49" s="121">
        <f t="shared" si="77"/>
        <v>128.57142857142858</v>
      </c>
      <c r="BD49" s="51"/>
      <c r="BE49" s="51" t="s">
        <v>244</v>
      </c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136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136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136" t="s">
        <v>243</v>
      </c>
      <c r="DE49" s="51" t="s">
        <v>243</v>
      </c>
      <c r="DF49" s="51">
        <v>6</v>
      </c>
      <c r="DG49" s="51">
        <v>6</v>
      </c>
      <c r="DH49" s="51" t="s">
        <v>244</v>
      </c>
      <c r="DI49" s="51">
        <v>1</v>
      </c>
      <c r="DJ49" s="51">
        <v>0</v>
      </c>
      <c r="DK49" s="121">
        <f t="shared" si="90"/>
        <v>100</v>
      </c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136"/>
      <c r="DY49" s="51"/>
      <c r="DZ49" s="51"/>
      <c r="EA49" s="51"/>
      <c r="EB49" s="51"/>
      <c r="EC49" s="51"/>
      <c r="ED49" s="51"/>
      <c r="EE49" s="121">
        <f t="shared" si="91"/>
        <v>0</v>
      </c>
      <c r="EF49" s="51"/>
      <c r="EG49" s="51"/>
      <c r="EH49" s="51"/>
      <c r="EI49" s="51"/>
      <c r="EJ49" s="51"/>
      <c r="EK49" s="51"/>
      <c r="EL49" s="51"/>
      <c r="EM49" s="51"/>
      <c r="EN49" s="51"/>
      <c r="EO49" s="51"/>
      <c r="EP49" s="51"/>
      <c r="EQ49" s="51"/>
      <c r="ER49" s="136"/>
      <c r="ES49" s="51"/>
      <c r="ET49" s="51"/>
      <c r="EU49" s="51"/>
      <c r="EV49" s="51"/>
      <c r="EW49" s="51"/>
      <c r="EX49" s="51"/>
      <c r="EY49" s="51"/>
      <c r="EZ49" s="51"/>
      <c r="FA49" s="51"/>
      <c r="FB49" s="51"/>
      <c r="FC49" s="51"/>
      <c r="FD49" s="51"/>
      <c r="FE49" s="51"/>
      <c r="FF49" s="51"/>
      <c r="FG49" s="51"/>
      <c r="FH49" s="51"/>
      <c r="FI49" s="51"/>
      <c r="FJ49" s="51"/>
      <c r="FK49" s="122">
        <f t="shared" si="94"/>
        <v>0</v>
      </c>
      <c r="FL49" s="136"/>
      <c r="FM49" s="51"/>
      <c r="FN49" s="51"/>
      <c r="FO49" s="51"/>
      <c r="FP49" s="51"/>
      <c r="FQ49" s="51"/>
      <c r="FR49" s="51"/>
      <c r="FS49" s="121" t="e">
        <f t="shared" si="95"/>
        <v>#DIV/0!</v>
      </c>
      <c r="FT49" s="51"/>
      <c r="FU49" s="51"/>
      <c r="FV49" s="51"/>
      <c r="FW49" s="51"/>
      <c r="FX49" s="51"/>
      <c r="FY49" s="51"/>
      <c r="FZ49" s="51"/>
      <c r="GA49" s="51"/>
      <c r="GB49" s="51"/>
      <c r="GC49" s="51"/>
      <c r="GD49" s="51"/>
      <c r="GE49" s="51"/>
      <c r="GF49" s="136"/>
      <c r="GG49" s="51"/>
      <c r="GH49" s="51"/>
      <c r="GI49" s="51"/>
      <c r="GJ49" s="51"/>
      <c r="GK49" s="51"/>
      <c r="GL49" s="51"/>
      <c r="GM49" s="121">
        <f t="shared" si="78"/>
        <v>0</v>
      </c>
      <c r="GN49" s="51"/>
      <c r="GO49" s="51"/>
      <c r="GP49" s="51"/>
      <c r="GQ49" s="51"/>
      <c r="GR49" s="51"/>
      <c r="GS49" s="51"/>
      <c r="GT49" s="51"/>
      <c r="GU49" s="51"/>
      <c r="GV49" s="51"/>
      <c r="GW49" s="51"/>
      <c r="GX49" s="51"/>
      <c r="GY49" s="122">
        <f t="shared" si="79"/>
        <v>0</v>
      </c>
      <c r="GZ49" s="136" t="s">
        <v>243</v>
      </c>
      <c r="HA49" s="51" t="s">
        <v>243</v>
      </c>
      <c r="HB49" s="51">
        <v>0</v>
      </c>
      <c r="HC49" s="51">
        <v>1</v>
      </c>
      <c r="HD49" s="51" t="s">
        <v>244</v>
      </c>
      <c r="HE49" s="51">
        <v>0</v>
      </c>
      <c r="HF49" s="51">
        <v>0</v>
      </c>
      <c r="HG49" s="121">
        <f t="shared" si="80"/>
        <v>0</v>
      </c>
      <c r="HH49" s="51"/>
      <c r="HI49" s="51" t="s">
        <v>243</v>
      </c>
      <c r="HJ49" s="51">
        <v>3</v>
      </c>
      <c r="HK49" s="51">
        <v>0</v>
      </c>
      <c r="HL49" s="51">
        <v>32</v>
      </c>
      <c r="HM49" s="51">
        <v>1</v>
      </c>
      <c r="HN49" s="51">
        <v>4</v>
      </c>
      <c r="HO49" s="51">
        <v>3</v>
      </c>
      <c r="HP49" s="51">
        <v>2</v>
      </c>
      <c r="HQ49" s="51">
        <v>3</v>
      </c>
      <c r="HR49" s="51">
        <v>0</v>
      </c>
      <c r="HS49" s="121">
        <f t="shared" si="96"/>
        <v>10.666666666666666</v>
      </c>
      <c r="HT49" s="136"/>
      <c r="HU49" s="51"/>
      <c r="HV49" s="51"/>
      <c r="HW49" s="51"/>
      <c r="HX49" s="51"/>
      <c r="HY49" s="51"/>
      <c r="HZ49" s="51"/>
      <c r="IA49" s="51"/>
      <c r="IB49" s="51"/>
      <c r="IC49" s="51"/>
      <c r="ID49" s="51"/>
      <c r="IE49" s="51"/>
      <c r="IF49" s="51"/>
      <c r="IG49" s="51"/>
      <c r="IH49" s="51"/>
      <c r="II49" s="51"/>
      <c r="IJ49" s="51"/>
      <c r="IK49" s="51"/>
      <c r="IL49" s="51"/>
      <c r="IM49" s="122">
        <f t="shared" si="142"/>
        <v>0</v>
      </c>
      <c r="IN49" s="136"/>
      <c r="IO49" s="51"/>
      <c r="IP49" s="51"/>
      <c r="IQ49" s="51"/>
      <c r="IR49" s="51"/>
      <c r="IS49" s="51"/>
      <c r="IT49" s="51"/>
      <c r="IU49" s="51"/>
      <c r="IV49" s="51"/>
      <c r="IW49" s="51"/>
      <c r="IX49" s="51"/>
      <c r="IY49" s="51"/>
      <c r="IZ49" s="51"/>
      <c r="JA49" s="51"/>
      <c r="JB49" s="51"/>
      <c r="JC49" s="51"/>
      <c r="JD49" s="51"/>
      <c r="JE49" s="51"/>
      <c r="JF49" s="51"/>
      <c r="JG49" s="121">
        <f t="shared" ref="JG49:JG54" si="146">IFERROR(IZ49/IX49,0)</f>
        <v>0</v>
      </c>
      <c r="JH49" s="136" t="s">
        <v>243</v>
      </c>
      <c r="JI49" s="51" t="s">
        <v>243</v>
      </c>
      <c r="JJ49" s="51">
        <v>0</v>
      </c>
      <c r="JK49" s="51">
        <v>2</v>
      </c>
      <c r="JL49" s="51" t="s">
        <v>244</v>
      </c>
      <c r="JM49" s="51">
        <v>0</v>
      </c>
      <c r="JN49" s="51">
        <v>0</v>
      </c>
      <c r="JO49" s="121">
        <f t="shared" si="145"/>
        <v>0</v>
      </c>
      <c r="JP49" s="51"/>
      <c r="JQ49" s="51" t="s">
        <v>243</v>
      </c>
      <c r="JR49" s="51">
        <v>2</v>
      </c>
      <c r="JS49" s="51">
        <v>0</v>
      </c>
      <c r="JT49" s="51">
        <v>7</v>
      </c>
      <c r="JU49" s="51">
        <v>0</v>
      </c>
      <c r="JV49" s="51">
        <v>7</v>
      </c>
      <c r="JW49" s="51">
        <v>0</v>
      </c>
      <c r="JX49" s="51">
        <v>0</v>
      </c>
      <c r="JY49" s="51">
        <v>1</v>
      </c>
      <c r="JZ49" s="51">
        <v>0</v>
      </c>
      <c r="KA49" s="121">
        <f t="shared" si="81"/>
        <v>3.5</v>
      </c>
      <c r="KB49" s="136"/>
      <c r="KC49" s="51"/>
      <c r="KD49" s="51"/>
      <c r="KE49" s="51"/>
      <c r="KF49" s="51"/>
      <c r="KG49" s="51"/>
      <c r="KH49" s="51"/>
      <c r="KI49" s="51"/>
      <c r="KJ49" s="51"/>
      <c r="KK49" s="51"/>
      <c r="KL49" s="51"/>
      <c r="KM49" s="51"/>
      <c r="KN49" s="51"/>
      <c r="KO49" s="51"/>
      <c r="KP49" s="51"/>
      <c r="KQ49" s="51"/>
      <c r="KR49" s="51"/>
      <c r="KS49" s="122">
        <f t="shared" si="99"/>
        <v>0</v>
      </c>
      <c r="KT49" s="136"/>
      <c r="KU49" s="51"/>
      <c r="KV49" s="51"/>
      <c r="KW49" s="51"/>
      <c r="KX49" s="51"/>
      <c r="KY49" s="51"/>
      <c r="KZ49" s="51"/>
      <c r="LA49" s="121">
        <f t="shared" si="100"/>
        <v>0</v>
      </c>
      <c r="LB49" s="51"/>
      <c r="LC49" s="51"/>
      <c r="LD49" s="51"/>
      <c r="LE49" s="51"/>
      <c r="LF49" s="51"/>
      <c r="LG49" s="51"/>
      <c r="LH49" s="51"/>
      <c r="LI49" s="51"/>
      <c r="LJ49" s="51"/>
      <c r="LK49" s="51"/>
      <c r="LL49" s="51"/>
      <c r="LM49" s="121">
        <f t="shared" si="82"/>
        <v>0</v>
      </c>
      <c r="LN49" s="136" t="s">
        <v>243</v>
      </c>
      <c r="LU49" s="121">
        <f t="shared" si="141"/>
        <v>0</v>
      </c>
      <c r="LV49" s="51"/>
      <c r="LW49" t="s">
        <v>243</v>
      </c>
      <c r="LX49" s="51">
        <v>3</v>
      </c>
      <c r="LY49" s="51">
        <v>0</v>
      </c>
      <c r="LZ49" s="51">
        <v>26</v>
      </c>
      <c r="MA49" s="51">
        <v>1</v>
      </c>
      <c r="MB49" s="51">
        <v>4</v>
      </c>
      <c r="MC49" s="51">
        <v>3</v>
      </c>
      <c r="MD49" s="51">
        <v>0</v>
      </c>
      <c r="ME49" s="51">
        <v>3</v>
      </c>
      <c r="MF49" s="51">
        <v>0</v>
      </c>
      <c r="MG49" s="121">
        <f t="shared" si="144"/>
        <v>8.6666666666666661</v>
      </c>
      <c r="MH49" s="139"/>
      <c r="MO49" s="121">
        <f t="shared" si="101"/>
        <v>0</v>
      </c>
      <c r="MP49" s="51"/>
      <c r="MR49" s="51"/>
      <c r="MS49" s="51"/>
      <c r="MT49" s="51"/>
      <c r="MU49" s="51"/>
      <c r="MV49" s="51"/>
      <c r="MW49" s="51"/>
      <c r="MX49" s="51"/>
      <c r="MY49" s="51"/>
      <c r="MZ49" s="51"/>
      <c r="NA49" s="51"/>
      <c r="NB49" s="139"/>
      <c r="NI49" s="51"/>
      <c r="NJ49" s="51"/>
      <c r="NL49" s="51"/>
      <c r="NM49" s="51"/>
      <c r="NN49" s="51"/>
      <c r="NO49" s="51"/>
      <c r="NP49" s="51"/>
      <c r="NQ49" s="51"/>
      <c r="NR49" s="51"/>
      <c r="NS49" s="51"/>
      <c r="NT49" s="51"/>
      <c r="NU49" s="51"/>
      <c r="NV49" s="139"/>
      <c r="OC49" s="51"/>
      <c r="OD49" s="51"/>
      <c r="OF49" s="51"/>
      <c r="OG49" s="51"/>
      <c r="OH49" s="51"/>
      <c r="OI49" s="51"/>
      <c r="OJ49" s="51"/>
      <c r="OK49" s="51"/>
      <c r="OL49" s="51"/>
      <c r="OM49" s="51"/>
      <c r="ON49" s="51"/>
      <c r="OO49" s="51"/>
      <c r="OP49" s="139"/>
      <c r="OW49" s="51"/>
      <c r="OX49" s="51"/>
      <c r="OZ49" s="51"/>
      <c r="PA49" s="51"/>
      <c r="PB49" s="51"/>
      <c r="PC49" s="51"/>
      <c r="PD49" s="51"/>
      <c r="PE49" s="51"/>
      <c r="PF49" s="51"/>
      <c r="PG49" s="51"/>
      <c r="PH49" s="51"/>
      <c r="PI49" s="51"/>
      <c r="PJ49" s="139"/>
      <c r="PQ49" s="51"/>
      <c r="PR49" s="51"/>
      <c r="PT49" s="51"/>
      <c r="PU49" s="51"/>
      <c r="PV49" s="51"/>
      <c r="PW49" s="51"/>
      <c r="PX49" s="51"/>
      <c r="PY49" s="51"/>
      <c r="PZ49" s="51"/>
      <c r="QA49" s="51"/>
      <c r="QB49" s="51"/>
      <c r="QC49" s="51"/>
      <c r="QD49" s="136" t="s">
        <v>243</v>
      </c>
      <c r="QE49" s="91" t="s">
        <v>243</v>
      </c>
      <c r="QF49">
        <v>4</v>
      </c>
      <c r="QG49">
        <v>6</v>
      </c>
      <c r="QH49" t="s">
        <v>244</v>
      </c>
      <c r="QI49">
        <v>0</v>
      </c>
      <c r="QJ49">
        <v>0</v>
      </c>
      <c r="QK49" s="121">
        <f t="shared" si="85"/>
        <v>66.666666666666657</v>
      </c>
      <c r="QL49" s="51"/>
      <c r="QN49" s="51"/>
      <c r="QO49" s="51"/>
      <c r="QP49" s="51"/>
      <c r="QQ49" s="51"/>
      <c r="QR49" s="51"/>
      <c r="QS49" s="51"/>
      <c r="QT49" s="51"/>
      <c r="QU49" s="51"/>
      <c r="QV49" s="51"/>
      <c r="QW49" s="51"/>
      <c r="QX49" s="139"/>
      <c r="RE49" s="51"/>
      <c r="RF49" s="51"/>
      <c r="RH49" s="51"/>
      <c r="RI49" s="51"/>
      <c r="RJ49" s="51"/>
      <c r="RK49" s="51"/>
      <c r="RL49" s="51"/>
      <c r="RM49" s="51"/>
      <c r="RN49" s="51"/>
      <c r="RO49" s="51"/>
      <c r="RP49" s="51"/>
      <c r="RQ49" s="51"/>
      <c r="RR49" s="139" t="s">
        <v>243</v>
      </c>
      <c r="RS49" t="s">
        <v>243</v>
      </c>
      <c r="RT49">
        <v>34</v>
      </c>
      <c r="RU49">
        <v>28</v>
      </c>
      <c r="RV49" t="s">
        <v>243</v>
      </c>
      <c r="RW49">
        <v>3</v>
      </c>
      <c r="RX49">
        <v>0</v>
      </c>
      <c r="RY49" s="121">
        <f t="shared" si="108"/>
        <v>121.42857142857142</v>
      </c>
      <c r="RZ49" s="51"/>
      <c r="SA49" t="s">
        <v>243</v>
      </c>
      <c r="SB49" s="51">
        <v>2</v>
      </c>
      <c r="SC49" s="51">
        <v>0</v>
      </c>
      <c r="SD49" s="51">
        <v>14</v>
      </c>
      <c r="SE49" s="51">
        <v>2</v>
      </c>
      <c r="SF49" s="51">
        <v>5</v>
      </c>
      <c r="SG49" s="51">
        <v>0</v>
      </c>
      <c r="SH49" s="51">
        <v>0</v>
      </c>
      <c r="SI49" s="51">
        <v>0</v>
      </c>
      <c r="SJ49" s="51">
        <v>1</v>
      </c>
      <c r="SK49" s="121">
        <f t="shared" si="109"/>
        <v>7</v>
      </c>
      <c r="SL49" s="139"/>
      <c r="SS49" s="51"/>
      <c r="ST49" s="51"/>
      <c r="SV49" s="51"/>
      <c r="SW49" s="51"/>
      <c r="SX49" s="51"/>
      <c r="SY49" s="51"/>
      <c r="SZ49" s="51"/>
      <c r="TA49" s="51"/>
      <c r="TB49" s="51"/>
      <c r="TC49" s="51"/>
      <c r="TD49" s="51"/>
      <c r="TE49" s="51"/>
      <c r="TF49" s="139"/>
      <c r="TM49" s="51"/>
      <c r="TN49" s="51"/>
      <c r="TP49" s="51"/>
      <c r="TQ49" s="51"/>
      <c r="TR49" s="51"/>
      <c r="TS49" s="51"/>
      <c r="TT49" s="51"/>
      <c r="TU49" s="51"/>
      <c r="TV49" s="51"/>
      <c r="TW49" s="51"/>
      <c r="TX49" s="51"/>
      <c r="TY49" s="51"/>
      <c r="TZ49" s="139"/>
      <c r="UG49" s="51"/>
      <c r="UH49" s="51"/>
      <c r="UJ49" s="51"/>
      <c r="UK49" s="51"/>
      <c r="UL49" s="51"/>
      <c r="UM49" s="51"/>
      <c r="UN49" s="51"/>
      <c r="UO49" s="51"/>
      <c r="UP49" s="51"/>
      <c r="UQ49" s="51"/>
      <c r="UR49" s="51"/>
      <c r="US49" s="51"/>
      <c r="UT49" s="139"/>
      <c r="VA49" s="121">
        <f t="shared" si="116"/>
        <v>0</v>
      </c>
      <c r="VB49" s="51"/>
      <c r="VD49" s="51"/>
      <c r="VE49" s="51"/>
      <c r="VF49" s="51"/>
      <c r="VG49" s="51"/>
      <c r="VH49" s="51"/>
      <c r="VI49" s="51"/>
      <c r="VJ49" s="51"/>
      <c r="VK49" s="51"/>
      <c r="VL49" s="51"/>
      <c r="VM49" s="121">
        <f t="shared" si="117"/>
        <v>0</v>
      </c>
      <c r="VN49" s="139"/>
      <c r="VU49" s="51"/>
      <c r="VV49" s="51"/>
      <c r="VX49" s="51"/>
      <c r="VY49" s="51"/>
      <c r="VZ49" s="51"/>
      <c r="WA49" s="51"/>
      <c r="WB49" s="51"/>
      <c r="WC49" s="51"/>
      <c r="WD49" s="51"/>
      <c r="WE49" s="51"/>
      <c r="WF49" s="51"/>
      <c r="WG49" s="51"/>
      <c r="WH49" s="139" t="s">
        <v>243</v>
      </c>
      <c r="WI49" t="s">
        <v>243</v>
      </c>
      <c r="WJ49">
        <v>16</v>
      </c>
      <c r="WK49">
        <v>16</v>
      </c>
      <c r="WL49" t="s">
        <v>244</v>
      </c>
      <c r="WM49">
        <v>2</v>
      </c>
      <c r="WN49">
        <v>0</v>
      </c>
      <c r="WO49" s="121">
        <f t="shared" si="120"/>
        <v>100</v>
      </c>
      <c r="WP49" s="51"/>
      <c r="WR49" s="51"/>
      <c r="WS49" s="51"/>
      <c r="WT49" s="51"/>
      <c r="WU49" s="51"/>
      <c r="WV49" s="51"/>
      <c r="WW49" s="51"/>
      <c r="WX49" s="51"/>
      <c r="WY49" s="51"/>
      <c r="WZ49" s="51"/>
      <c r="XA49" s="51"/>
      <c r="XB49" s="139" t="s">
        <v>243</v>
      </c>
      <c r="XC49" t="s">
        <v>243</v>
      </c>
      <c r="XD49">
        <v>2</v>
      </c>
      <c r="XE49">
        <v>5</v>
      </c>
      <c r="XF49" t="s">
        <v>244</v>
      </c>
      <c r="XG49">
        <v>0</v>
      </c>
      <c r="XH49">
        <v>0</v>
      </c>
      <c r="XI49" s="121">
        <f t="shared" si="122"/>
        <v>40</v>
      </c>
      <c r="XJ49" s="51"/>
      <c r="XK49" s="91" t="s">
        <v>243</v>
      </c>
      <c r="XL49" s="51">
        <v>4</v>
      </c>
      <c r="XM49" s="51">
        <v>0</v>
      </c>
      <c r="XN49" s="51">
        <v>17</v>
      </c>
      <c r="XO49" s="51">
        <v>3</v>
      </c>
      <c r="XP49" s="51">
        <v>10</v>
      </c>
      <c r="XQ49" s="51">
        <v>0</v>
      </c>
      <c r="XR49" s="51">
        <v>1</v>
      </c>
      <c r="XS49" s="51">
        <v>1</v>
      </c>
      <c r="XT49" s="51">
        <v>0</v>
      </c>
      <c r="XU49" s="121">
        <f t="shared" si="83"/>
        <v>4.25</v>
      </c>
      <c r="XV49" s="139"/>
      <c r="YC49" s="51"/>
      <c r="YD49" s="51"/>
      <c r="YF49" s="51"/>
      <c r="YG49" s="51"/>
      <c r="YH49" s="51"/>
      <c r="YI49" s="51"/>
      <c r="YJ49" s="51"/>
      <c r="YK49" s="51"/>
      <c r="YL49" s="51"/>
      <c r="YM49" s="51"/>
      <c r="YN49" s="51"/>
      <c r="YO49" s="51"/>
      <c r="YP49" s="139"/>
      <c r="YW49" s="51"/>
      <c r="YX49" s="51"/>
      <c r="YZ49" s="51"/>
      <c r="ZA49" s="51"/>
      <c r="ZB49" s="51"/>
      <c r="ZC49" s="51"/>
      <c r="ZD49" s="51"/>
      <c r="ZE49" s="51"/>
      <c r="ZF49" s="51"/>
      <c r="ZG49" s="51"/>
      <c r="ZH49" s="51"/>
      <c r="ZI49" s="51"/>
      <c r="ZJ49" s="139"/>
      <c r="ZQ49" s="51"/>
      <c r="ZR49" s="51"/>
      <c r="ZT49" s="51"/>
      <c r="ZU49" s="51"/>
      <c r="ZV49" s="51"/>
      <c r="ZW49" s="51"/>
      <c r="ZX49" s="51"/>
      <c r="ZY49" s="51"/>
      <c r="ZZ49" s="51"/>
      <c r="AAA49" s="51"/>
      <c r="AAB49" s="51"/>
      <c r="AAC49" s="51"/>
      <c r="AAD49" s="139"/>
      <c r="AAK49" s="51"/>
      <c r="AAL49" s="51"/>
      <c r="AAN49" s="51"/>
      <c r="AAO49" s="51"/>
      <c r="AAP49" s="51"/>
      <c r="AAQ49" s="51"/>
      <c r="AAR49" s="51"/>
      <c r="AAS49" s="51"/>
      <c r="AAT49" s="51"/>
      <c r="AAU49" s="51"/>
      <c r="AAV49" s="51"/>
      <c r="AAW49" s="51"/>
      <c r="AAX49" s="139" t="s">
        <v>243</v>
      </c>
      <c r="AAY49" t="s">
        <v>243</v>
      </c>
      <c r="AAZ49">
        <v>8</v>
      </c>
      <c r="ABA49">
        <v>5</v>
      </c>
      <c r="ABB49" t="s">
        <v>244</v>
      </c>
      <c r="ABC49">
        <v>1</v>
      </c>
      <c r="ABD49">
        <v>0</v>
      </c>
      <c r="ABE49" s="121">
        <f t="shared" si="131"/>
        <v>160</v>
      </c>
      <c r="ABF49" s="51"/>
      <c r="ABG49" t="s">
        <v>243</v>
      </c>
      <c r="ABH49" s="51">
        <v>3</v>
      </c>
      <c r="ABI49" s="51">
        <v>0</v>
      </c>
      <c r="ABJ49" s="51">
        <v>18</v>
      </c>
      <c r="ABK49" s="51">
        <v>0</v>
      </c>
      <c r="ABL49" s="51">
        <v>7</v>
      </c>
      <c r="ABM49" s="51">
        <v>1</v>
      </c>
      <c r="ABN49" s="51">
        <v>1</v>
      </c>
      <c r="ABO49" s="51">
        <v>1</v>
      </c>
      <c r="ABP49" s="51">
        <v>0</v>
      </c>
      <c r="ABQ49" s="121">
        <f t="shared" si="132"/>
        <v>6</v>
      </c>
      <c r="ABS49">
        <f>SUM(J49,AD49,AX49,BR49,CL49,DF49,DZ49,ET49,FN49,GH49,HB49,HV49,IP49,JJ49,KD49,KV49,LP49,MJ49,ND49,NX49,OR49,PL49,QF49,QZ49,RT49,SN49,TH49,UB49,UV49,VP49,WJ49,AAF49,AAZ49,XD49)</f>
        <v>122</v>
      </c>
      <c r="ABT49">
        <f t="shared" si="134"/>
        <v>18</v>
      </c>
      <c r="ABU49">
        <f t="shared" si="135"/>
        <v>140</v>
      </c>
      <c r="ABV49">
        <f t="shared" si="136"/>
        <v>0</v>
      </c>
      <c r="ABW49">
        <v>140</v>
      </c>
      <c r="ABX49">
        <v>9</v>
      </c>
      <c r="ABY49">
        <f>17+5/6</f>
        <v>17.833333333333332</v>
      </c>
      <c r="ABZ49" s="119">
        <f t="shared" si="137"/>
        <v>7.850467289719627</v>
      </c>
      <c r="ACA49">
        <v>9</v>
      </c>
      <c r="ACB49">
        <v>5</v>
      </c>
      <c r="ACC49">
        <v>1</v>
      </c>
      <c r="ACD49">
        <v>3</v>
      </c>
      <c r="ACE49">
        <f t="shared" si="138"/>
        <v>18</v>
      </c>
      <c r="ACG49">
        <v>136</v>
      </c>
      <c r="ACH49">
        <v>10</v>
      </c>
      <c r="ACI49">
        <v>18</v>
      </c>
      <c r="ACJ49" s="119">
        <f t="shared" si="139"/>
        <v>7.5555555555555554</v>
      </c>
      <c r="ACK49">
        <v>12</v>
      </c>
      <c r="ACL49">
        <v>5</v>
      </c>
      <c r="ACM49">
        <v>5</v>
      </c>
      <c r="ACN49">
        <v>0</v>
      </c>
      <c r="ACO49">
        <f>SUM(ACK49:ACN49)</f>
        <v>22</v>
      </c>
      <c r="ACQ49" s="91" t="s">
        <v>240</v>
      </c>
      <c r="ACR49">
        <v>0</v>
      </c>
      <c r="ACS49">
        <v>1</v>
      </c>
    </row>
    <row r="50" spans="1:773" ht="12.75" x14ac:dyDescent="0.2">
      <c r="A50" s="49">
        <v>32</v>
      </c>
      <c r="B50" s="116">
        <v>44864</v>
      </c>
      <c r="C50" s="116" t="str">
        <f t="shared" si="84"/>
        <v>Sunday</v>
      </c>
      <c r="D50" s="49" t="s">
        <v>240</v>
      </c>
      <c r="E50" s="11" t="s">
        <v>272</v>
      </c>
      <c r="F50" s="24" t="s">
        <v>151</v>
      </c>
      <c r="G50" s="24" t="s">
        <v>289</v>
      </c>
      <c r="H50" s="136" t="s">
        <v>243</v>
      </c>
      <c r="I50" s="24" t="s">
        <v>243</v>
      </c>
      <c r="J50" s="51">
        <v>10</v>
      </c>
      <c r="K50" s="51">
        <v>10</v>
      </c>
      <c r="L50" s="51" t="s">
        <v>244</v>
      </c>
      <c r="M50" s="51">
        <v>0</v>
      </c>
      <c r="N50" s="51">
        <v>1</v>
      </c>
      <c r="O50" s="121">
        <f t="shared" si="86"/>
        <v>100</v>
      </c>
      <c r="P50" s="51">
        <v>19</v>
      </c>
      <c r="Q50" s="51" t="s">
        <v>244</v>
      </c>
      <c r="R50" s="51"/>
      <c r="S50" s="123"/>
      <c r="T50" s="124"/>
      <c r="U50" s="51"/>
      <c r="V50" s="122"/>
      <c r="W50" s="122"/>
      <c r="X50" s="122"/>
      <c r="Y50" s="122"/>
      <c r="Z50" s="122"/>
      <c r="AA50" s="122">
        <f>IFERROR(T50/R50,0)</f>
        <v>0</v>
      </c>
      <c r="AB50" s="136" t="s">
        <v>243</v>
      </c>
      <c r="AC50" s="51" t="s">
        <v>243</v>
      </c>
      <c r="AD50" s="51">
        <v>0</v>
      </c>
      <c r="AE50" s="51">
        <v>2</v>
      </c>
      <c r="AF50" s="51" t="s">
        <v>244</v>
      </c>
      <c r="AG50" s="51">
        <v>0</v>
      </c>
      <c r="AH50" s="51">
        <v>0</v>
      </c>
      <c r="AI50" s="121">
        <f t="shared" si="76"/>
        <v>0</v>
      </c>
      <c r="AJ50" s="51">
        <v>4</v>
      </c>
      <c r="AK50" s="51" t="s">
        <v>243</v>
      </c>
      <c r="AL50" s="51">
        <v>2</v>
      </c>
      <c r="AM50" s="123">
        <v>0</v>
      </c>
      <c r="AN50" s="51">
        <v>20</v>
      </c>
      <c r="AO50" s="51">
        <v>0</v>
      </c>
      <c r="AP50" s="122">
        <v>0</v>
      </c>
      <c r="AQ50" s="122">
        <v>2</v>
      </c>
      <c r="AR50" s="122">
        <v>0</v>
      </c>
      <c r="AS50" s="122">
        <v>0</v>
      </c>
      <c r="AT50" s="122">
        <v>0</v>
      </c>
      <c r="AU50" s="121">
        <f t="shared" si="88"/>
        <v>10</v>
      </c>
      <c r="AV50" s="136" t="s">
        <v>243</v>
      </c>
      <c r="AW50" s="51" t="s">
        <v>243</v>
      </c>
      <c r="AX50" s="51">
        <v>4</v>
      </c>
      <c r="AY50" s="51">
        <v>6</v>
      </c>
      <c r="AZ50" s="51" t="s">
        <v>244</v>
      </c>
      <c r="BA50" s="51">
        <v>0</v>
      </c>
      <c r="BB50" s="51">
        <v>0</v>
      </c>
      <c r="BC50" s="121">
        <f t="shared" si="77"/>
        <v>66.666666666666657</v>
      </c>
      <c r="BD50" s="51">
        <v>24</v>
      </c>
      <c r="BE50" s="51" t="s">
        <v>244</v>
      </c>
      <c r="BF50" s="51"/>
      <c r="BG50" s="123"/>
      <c r="BH50" s="51"/>
      <c r="BI50" s="51"/>
      <c r="BJ50" s="122"/>
      <c r="BK50" s="122"/>
      <c r="BL50" s="122"/>
      <c r="BM50" s="122"/>
      <c r="BN50" s="122"/>
      <c r="BO50" s="122"/>
      <c r="BP50" s="136" t="s">
        <v>244</v>
      </c>
      <c r="BQ50" s="51"/>
      <c r="BR50" s="51"/>
      <c r="BS50" s="51"/>
      <c r="BT50" s="51"/>
      <c r="BU50" s="51"/>
      <c r="BV50" s="51"/>
      <c r="BW50" s="121"/>
      <c r="BX50" s="51"/>
      <c r="BY50" s="51"/>
      <c r="BZ50" s="51"/>
      <c r="CA50" s="123"/>
      <c r="CB50" s="51"/>
      <c r="CC50" s="51"/>
      <c r="CD50" s="122"/>
      <c r="CE50" s="122"/>
      <c r="CF50" s="122"/>
      <c r="CG50" s="122"/>
      <c r="CH50" s="122"/>
      <c r="CI50" s="122"/>
      <c r="CJ50" s="136" t="s">
        <v>244</v>
      </c>
      <c r="CK50" s="51"/>
      <c r="CL50" s="51"/>
      <c r="CM50" s="51"/>
      <c r="CN50" s="51"/>
      <c r="CO50" s="51"/>
      <c r="CP50" s="51"/>
      <c r="CQ50" s="121">
        <f>IFERROR((CL50/CM50)*100,0)</f>
        <v>0</v>
      </c>
      <c r="CR50" s="51"/>
      <c r="CS50" s="51"/>
      <c r="CT50" s="51"/>
      <c r="CU50" s="123"/>
      <c r="CV50" s="51"/>
      <c r="CW50" s="51"/>
      <c r="CX50" s="122"/>
      <c r="CY50" s="122"/>
      <c r="CZ50" s="122"/>
      <c r="DA50" s="122"/>
      <c r="DB50" s="122"/>
      <c r="DC50" s="122"/>
      <c r="DD50" s="136" t="s">
        <v>244</v>
      </c>
      <c r="DE50" s="51"/>
      <c r="DF50" s="51"/>
      <c r="DG50" s="51"/>
      <c r="DH50" s="51"/>
      <c r="DI50" s="51"/>
      <c r="DJ50" s="51"/>
      <c r="DK50" s="121">
        <f t="shared" si="90"/>
        <v>0</v>
      </c>
      <c r="DL50" s="51"/>
      <c r="DM50" s="51"/>
      <c r="DN50" s="51"/>
      <c r="DO50" s="123"/>
      <c r="DP50" s="51"/>
      <c r="DQ50" s="51"/>
      <c r="DR50" s="122"/>
      <c r="DS50" s="122"/>
      <c r="DT50" s="122"/>
      <c r="DU50" s="122"/>
      <c r="DV50" s="122"/>
      <c r="DW50" s="122"/>
      <c r="DX50" s="136" t="s">
        <v>244</v>
      </c>
      <c r="DY50" s="51"/>
      <c r="DZ50" s="51"/>
      <c r="EA50" s="51"/>
      <c r="EB50" s="51"/>
      <c r="EC50" s="51"/>
      <c r="ED50" s="51"/>
      <c r="EE50" s="121">
        <f t="shared" si="91"/>
        <v>0</v>
      </c>
      <c r="EF50" s="51"/>
      <c r="EG50" s="51"/>
      <c r="EH50" s="51"/>
      <c r="EI50" s="123"/>
      <c r="EJ50" s="51"/>
      <c r="EK50" s="51"/>
      <c r="EL50" s="122"/>
      <c r="EM50" s="122"/>
      <c r="EN50" s="122"/>
      <c r="EO50" s="122"/>
      <c r="EP50" s="122"/>
      <c r="EQ50" s="122">
        <f>IFERROR(EJ50/EH50,0)</f>
        <v>0</v>
      </c>
      <c r="ER50" s="136" t="s">
        <v>244</v>
      </c>
      <c r="ES50" s="51"/>
      <c r="ET50" s="51"/>
      <c r="EU50" s="51"/>
      <c r="EV50" s="51"/>
      <c r="EW50" s="51"/>
      <c r="EX50" s="51"/>
      <c r="EY50" s="121">
        <f>IFERROR((ET50/EU50)*100,0)</f>
        <v>0</v>
      </c>
      <c r="EZ50" s="51"/>
      <c r="FA50" s="51"/>
      <c r="FB50" s="51"/>
      <c r="FC50" s="123"/>
      <c r="FD50" s="51"/>
      <c r="FE50" s="51"/>
      <c r="FF50" s="122"/>
      <c r="FG50" s="122"/>
      <c r="FH50" s="122"/>
      <c r="FI50" s="122"/>
      <c r="FJ50" s="122"/>
      <c r="FK50" s="122">
        <f t="shared" si="94"/>
        <v>0</v>
      </c>
      <c r="FL50" s="136" t="s">
        <v>244</v>
      </c>
      <c r="FM50" s="51"/>
      <c r="FN50" s="51"/>
      <c r="FO50" s="51"/>
      <c r="FP50" s="51"/>
      <c r="FQ50" s="51"/>
      <c r="FR50" s="51"/>
      <c r="FS50" s="121" t="e">
        <f t="shared" si="95"/>
        <v>#DIV/0!</v>
      </c>
      <c r="FT50" s="51"/>
      <c r="FU50" s="51"/>
      <c r="FV50" s="51"/>
      <c r="FW50" s="123"/>
      <c r="FX50" s="51"/>
      <c r="FY50" s="51"/>
      <c r="FZ50" s="122"/>
      <c r="GA50" s="122"/>
      <c r="GB50" s="122"/>
      <c r="GC50" s="122"/>
      <c r="GD50" s="122"/>
      <c r="GE50" s="122"/>
      <c r="GF50" s="136" t="s">
        <v>244</v>
      </c>
      <c r="GG50" s="51"/>
      <c r="GH50" s="51"/>
      <c r="GI50" s="51"/>
      <c r="GJ50" s="51"/>
      <c r="GK50" s="51"/>
      <c r="GL50" s="51"/>
      <c r="GM50" s="121">
        <f t="shared" si="78"/>
        <v>0</v>
      </c>
      <c r="GN50" s="51"/>
      <c r="GO50" s="51"/>
      <c r="GP50" s="51"/>
      <c r="GQ50" s="123"/>
      <c r="GR50" s="51"/>
      <c r="GS50" s="51"/>
      <c r="GT50" s="122"/>
      <c r="GU50" s="122"/>
      <c r="GV50" s="122"/>
      <c r="GW50" s="122"/>
      <c r="GX50" s="122"/>
      <c r="GY50" s="122">
        <f t="shared" si="79"/>
        <v>0</v>
      </c>
      <c r="GZ50" s="136" t="s">
        <v>243</v>
      </c>
      <c r="HA50" s="51" t="s">
        <v>244</v>
      </c>
      <c r="HB50" s="51"/>
      <c r="HC50" s="51"/>
      <c r="HD50" s="51"/>
      <c r="HE50" s="51"/>
      <c r="HF50" s="51"/>
      <c r="HG50" s="121">
        <f t="shared" si="80"/>
        <v>0</v>
      </c>
      <c r="HH50" s="51"/>
      <c r="HI50" s="51" t="s">
        <v>243</v>
      </c>
      <c r="HJ50" s="51">
        <v>3</v>
      </c>
      <c r="HK50" s="123">
        <v>0</v>
      </c>
      <c r="HL50" s="51">
        <v>15</v>
      </c>
      <c r="HM50" s="51">
        <v>0</v>
      </c>
      <c r="HN50" s="122">
        <v>7</v>
      </c>
      <c r="HO50" s="122">
        <v>0</v>
      </c>
      <c r="HP50" s="122">
        <v>0</v>
      </c>
      <c r="HQ50" s="122">
        <v>0</v>
      </c>
      <c r="HR50" s="122">
        <v>0</v>
      </c>
      <c r="HS50" s="121">
        <f t="shared" si="96"/>
        <v>5</v>
      </c>
      <c r="HT50" s="136" t="s">
        <v>244</v>
      </c>
      <c r="HU50" s="51"/>
      <c r="HV50" s="51"/>
      <c r="HW50" s="51"/>
      <c r="HX50" s="51"/>
      <c r="HY50" s="51"/>
      <c r="HZ50" s="51"/>
      <c r="IA50" s="121"/>
      <c r="IB50" s="51"/>
      <c r="IC50" s="51"/>
      <c r="ID50" s="51"/>
      <c r="IE50" s="123"/>
      <c r="IF50" s="51"/>
      <c r="IG50" s="51"/>
      <c r="IH50" s="122"/>
      <c r="II50" s="122"/>
      <c r="IJ50" s="122"/>
      <c r="IK50" s="122"/>
      <c r="IL50" s="122"/>
      <c r="IM50" s="122">
        <f t="shared" si="142"/>
        <v>0</v>
      </c>
      <c r="IN50" s="136" t="s">
        <v>244</v>
      </c>
      <c r="IO50" s="51"/>
      <c r="IP50" s="51"/>
      <c r="IQ50" s="51"/>
      <c r="IR50" s="51"/>
      <c r="IS50" s="51"/>
      <c r="IT50" s="51"/>
      <c r="IU50" s="121">
        <f>IFERROR((IP50/IQ50)*100,0)</f>
        <v>0</v>
      </c>
      <c r="IV50" s="51"/>
      <c r="IW50" s="51"/>
      <c r="IX50" s="122"/>
      <c r="IY50" s="123"/>
      <c r="IZ50" s="122"/>
      <c r="JA50" s="122"/>
      <c r="JB50" s="122"/>
      <c r="JC50" s="122"/>
      <c r="JD50" s="122"/>
      <c r="JE50" s="122"/>
      <c r="JF50" s="122"/>
      <c r="JG50" s="121">
        <f t="shared" si="146"/>
        <v>0</v>
      </c>
      <c r="JH50" s="136" t="s">
        <v>243</v>
      </c>
      <c r="JI50" s="51" t="s">
        <v>243</v>
      </c>
      <c r="JJ50" s="51">
        <v>25</v>
      </c>
      <c r="JK50" s="51">
        <v>24</v>
      </c>
      <c r="JL50" s="51" t="s">
        <v>244</v>
      </c>
      <c r="JM50" s="51">
        <v>1</v>
      </c>
      <c r="JN50" s="51">
        <v>2</v>
      </c>
      <c r="JO50" s="121">
        <f t="shared" si="145"/>
        <v>104.16666666666667</v>
      </c>
      <c r="JP50" s="51">
        <v>31</v>
      </c>
      <c r="JQ50" s="51" t="s">
        <v>243</v>
      </c>
      <c r="JR50" s="51">
        <v>4</v>
      </c>
      <c r="JS50" s="123">
        <v>0</v>
      </c>
      <c r="JT50" s="122">
        <v>44</v>
      </c>
      <c r="JU50" s="122">
        <v>1</v>
      </c>
      <c r="JV50" s="122">
        <v>5</v>
      </c>
      <c r="JW50" s="122">
        <v>3</v>
      </c>
      <c r="JX50" s="122">
        <v>2</v>
      </c>
      <c r="JY50" s="122">
        <v>2</v>
      </c>
      <c r="JZ50" s="122">
        <v>1</v>
      </c>
      <c r="KA50" s="121">
        <f t="shared" si="81"/>
        <v>11</v>
      </c>
      <c r="KB50" s="136"/>
      <c r="KC50" s="51"/>
      <c r="KD50" s="51"/>
      <c r="KE50" s="51"/>
      <c r="KF50" s="51"/>
      <c r="KG50" s="51"/>
      <c r="KH50" s="51"/>
      <c r="KI50" s="51"/>
      <c r="KJ50" s="51"/>
      <c r="KK50" s="123"/>
      <c r="KL50" s="51"/>
      <c r="KM50" s="51"/>
      <c r="KN50" s="122"/>
      <c r="KO50" s="122"/>
      <c r="KP50" s="122"/>
      <c r="KQ50" s="122"/>
      <c r="KR50" s="122"/>
      <c r="KS50" s="122">
        <f t="shared" si="99"/>
        <v>0</v>
      </c>
      <c r="KT50" s="136"/>
      <c r="KU50" s="51"/>
      <c r="KV50" s="51"/>
      <c r="KW50" s="51"/>
      <c r="KX50" s="51"/>
      <c r="KY50" s="51"/>
      <c r="KZ50" s="51"/>
      <c r="LA50" s="121">
        <f t="shared" si="100"/>
        <v>0</v>
      </c>
      <c r="LB50" s="51"/>
      <c r="LC50" s="51"/>
      <c r="LD50" s="51"/>
      <c r="LE50" s="51"/>
      <c r="LF50" s="51"/>
      <c r="LG50" s="51"/>
      <c r="LH50" s="122"/>
      <c r="LI50" s="122"/>
      <c r="LJ50" s="122"/>
      <c r="LK50" s="122"/>
      <c r="LL50" s="122"/>
      <c r="LM50" s="121">
        <f t="shared" si="82"/>
        <v>0</v>
      </c>
      <c r="LN50" s="136" t="s">
        <v>243</v>
      </c>
      <c r="LO50" s="51" t="s">
        <v>244</v>
      </c>
      <c r="LU50" s="121">
        <f t="shared" si="141"/>
        <v>0</v>
      </c>
      <c r="LV50" s="51"/>
      <c r="LW50" s="51" t="s">
        <v>243</v>
      </c>
      <c r="LX50" s="51">
        <f>2+3/6</f>
        <v>2.5</v>
      </c>
      <c r="LY50" s="51">
        <v>0</v>
      </c>
      <c r="LZ50" s="46">
        <v>21</v>
      </c>
      <c r="MA50" s="51">
        <v>1</v>
      </c>
      <c r="MB50" s="122">
        <v>6</v>
      </c>
      <c r="MC50" s="122">
        <v>3</v>
      </c>
      <c r="MD50" s="122">
        <v>0</v>
      </c>
      <c r="ME50" s="122">
        <v>3</v>
      </c>
      <c r="MF50" s="122"/>
      <c r="MG50" s="121">
        <f t="shared" si="144"/>
        <v>8.4</v>
      </c>
      <c r="MH50" s="136" t="s">
        <v>243</v>
      </c>
      <c r="MI50" s="51" t="s">
        <v>243</v>
      </c>
      <c r="MJ50" s="51">
        <v>5</v>
      </c>
      <c r="MK50" s="51">
        <v>5</v>
      </c>
      <c r="ML50" s="51" t="s">
        <v>244</v>
      </c>
      <c r="MM50" s="51">
        <v>1</v>
      </c>
      <c r="MN50" s="51">
        <v>0</v>
      </c>
      <c r="MO50" s="121">
        <f t="shared" si="101"/>
        <v>100</v>
      </c>
      <c r="MP50" s="51">
        <v>4</v>
      </c>
      <c r="MQ50" t="s">
        <v>243</v>
      </c>
      <c r="MR50" s="51">
        <v>1</v>
      </c>
      <c r="MS50" s="51">
        <v>0</v>
      </c>
      <c r="MT50" s="46">
        <v>14</v>
      </c>
      <c r="MU50">
        <v>0</v>
      </c>
      <c r="MV50" s="122">
        <v>1</v>
      </c>
      <c r="MW50" s="122">
        <v>2</v>
      </c>
      <c r="MX50" s="122">
        <v>0</v>
      </c>
      <c r="MY50" s="122">
        <v>2</v>
      </c>
      <c r="MZ50" s="122">
        <v>0</v>
      </c>
      <c r="NA50" s="122">
        <f>IFERROR(MT50/MR50,0)</f>
        <v>14</v>
      </c>
      <c r="NB50" s="136" t="s">
        <v>243</v>
      </c>
      <c r="NC50" s="51" t="s">
        <v>244</v>
      </c>
      <c r="ND50" s="51"/>
      <c r="NE50" s="51"/>
      <c r="NF50" s="51"/>
      <c r="NG50" s="51"/>
      <c r="NH50" s="51"/>
      <c r="NI50" s="121">
        <f>IFERROR((ND50/NE50)*100,0)</f>
        <v>0</v>
      </c>
      <c r="NJ50" s="51"/>
      <c r="NK50" t="s">
        <v>244</v>
      </c>
      <c r="NL50" s="51"/>
      <c r="NM50" s="51"/>
      <c r="NN50" s="46"/>
      <c r="NP50" s="122"/>
      <c r="NQ50" s="122"/>
      <c r="NR50" s="122"/>
      <c r="NS50" s="122"/>
      <c r="NT50" s="122"/>
      <c r="NU50" s="122"/>
      <c r="NV50" s="136"/>
      <c r="NW50" s="51"/>
      <c r="NX50" s="51"/>
      <c r="NY50" s="51"/>
      <c r="NZ50" s="51"/>
      <c r="OA50" s="51"/>
      <c r="OB50" s="51"/>
      <c r="OC50" s="121"/>
      <c r="OD50" s="51"/>
      <c r="OF50" s="51"/>
      <c r="OG50" s="51"/>
      <c r="OH50" s="46"/>
      <c r="OI50" s="51"/>
      <c r="OJ50" s="122"/>
      <c r="OK50" s="122"/>
      <c r="OL50" s="122"/>
      <c r="OM50" s="122"/>
      <c r="ON50" s="122"/>
      <c r="OO50" s="122"/>
      <c r="OP50" s="136"/>
      <c r="OQ50" s="51"/>
      <c r="OR50" s="51"/>
      <c r="OS50" s="51"/>
      <c r="OT50" s="51"/>
      <c r="OU50" s="51"/>
      <c r="OV50" s="51"/>
      <c r="OW50" s="121"/>
      <c r="OX50" s="51"/>
      <c r="OZ50" s="51"/>
      <c r="PA50" s="51"/>
      <c r="PB50" s="46"/>
      <c r="PC50" s="51"/>
      <c r="PD50" s="122"/>
      <c r="PE50" s="122"/>
      <c r="PF50" s="122"/>
      <c r="PG50" s="122"/>
      <c r="PH50" s="122"/>
      <c r="PI50" s="121"/>
      <c r="PJ50" s="136"/>
      <c r="PK50" s="51"/>
      <c r="PL50" s="51"/>
      <c r="PM50" s="51"/>
      <c r="PN50" s="51"/>
      <c r="PO50" s="51"/>
      <c r="PP50" s="51"/>
      <c r="PQ50" s="121"/>
      <c r="PR50" s="51"/>
      <c r="PT50" s="51"/>
      <c r="PU50" s="51"/>
      <c r="PV50" s="46"/>
      <c r="PW50" s="51"/>
      <c r="PX50" s="122"/>
      <c r="PY50" s="122"/>
      <c r="PZ50" s="122"/>
      <c r="QA50" s="122"/>
      <c r="QB50" s="122"/>
      <c r="QC50" s="121"/>
      <c r="QD50" s="136" t="s">
        <v>243</v>
      </c>
      <c r="QE50" s="51" t="s">
        <v>244</v>
      </c>
      <c r="QF50" s="51"/>
      <c r="QG50" s="51"/>
      <c r="QH50" s="51"/>
      <c r="QI50" s="51"/>
      <c r="QJ50" s="51"/>
      <c r="QK50" s="121">
        <f t="shared" si="85"/>
        <v>0</v>
      </c>
      <c r="QL50" s="51"/>
      <c r="QM50" t="s">
        <v>244</v>
      </c>
      <c r="QN50" s="51"/>
      <c r="QO50" s="51"/>
      <c r="QP50" s="46"/>
      <c r="QQ50" s="51"/>
      <c r="QR50" s="122"/>
      <c r="QS50" s="122"/>
      <c r="QT50" s="122"/>
      <c r="QU50" s="122"/>
      <c r="QV50" s="122"/>
      <c r="QW50" s="121">
        <f>IFERROR(QP50/QN50,0)</f>
        <v>0</v>
      </c>
      <c r="QX50" s="136"/>
      <c r="QY50" s="51"/>
      <c r="QZ50" s="51"/>
      <c r="RA50" s="51"/>
      <c r="RB50" s="51"/>
      <c r="RC50" s="51"/>
      <c r="RD50" s="51"/>
      <c r="RE50" s="121">
        <f>IFERROR((QZ50/RA50)*100,0)</f>
        <v>0</v>
      </c>
      <c r="RF50" s="51"/>
      <c r="RH50" s="51"/>
      <c r="RI50" s="51"/>
      <c r="RJ50" s="46"/>
      <c r="RK50" s="51"/>
      <c r="RL50" s="122"/>
      <c r="RM50" s="122"/>
      <c r="RN50" s="122"/>
      <c r="RO50" s="122"/>
      <c r="RP50" s="122"/>
      <c r="RQ50" s="121">
        <f>IFERROR(RJ50/RH50,0)</f>
        <v>0</v>
      </c>
      <c r="RR50" s="136" t="s">
        <v>243</v>
      </c>
      <c r="RS50" s="51" t="s">
        <v>243</v>
      </c>
      <c r="RT50" s="51">
        <v>105</v>
      </c>
      <c r="RU50" s="51">
        <v>66</v>
      </c>
      <c r="RV50" s="51" t="s">
        <v>243</v>
      </c>
      <c r="RW50" s="51">
        <v>13</v>
      </c>
      <c r="RX50" s="51">
        <v>3</v>
      </c>
      <c r="RY50" s="121">
        <f t="shared" si="108"/>
        <v>159.09090909090909</v>
      </c>
      <c r="RZ50" s="51">
        <v>86</v>
      </c>
      <c r="SA50" t="s">
        <v>243</v>
      </c>
      <c r="SB50" s="51">
        <v>1</v>
      </c>
      <c r="SC50" s="51">
        <v>0</v>
      </c>
      <c r="SD50" s="46">
        <v>11</v>
      </c>
      <c r="SE50" s="51">
        <v>0</v>
      </c>
      <c r="SF50" s="122">
        <v>1</v>
      </c>
      <c r="SG50" s="122">
        <v>2</v>
      </c>
      <c r="SH50" s="122">
        <v>0</v>
      </c>
      <c r="SI50" s="122">
        <v>0</v>
      </c>
      <c r="SJ50" s="122">
        <v>0</v>
      </c>
      <c r="SK50" s="121">
        <f t="shared" si="109"/>
        <v>11</v>
      </c>
      <c r="SL50" s="136"/>
      <c r="SM50" s="51"/>
      <c r="SN50" s="51"/>
      <c r="SO50" s="51"/>
      <c r="SP50" s="51"/>
      <c r="SQ50" s="51"/>
      <c r="SR50" s="51"/>
      <c r="SS50" s="121">
        <f>IFERROR((SN50/SO50)*100,0)</f>
        <v>0</v>
      </c>
      <c r="ST50" s="51"/>
      <c r="SV50" s="51"/>
      <c r="SW50" s="51"/>
      <c r="SX50" s="46"/>
      <c r="SY50" s="51"/>
      <c r="SZ50" s="122"/>
      <c r="TA50" s="122"/>
      <c r="TB50" s="122"/>
      <c r="TC50" s="122"/>
      <c r="TD50" s="122"/>
      <c r="TE50" s="121">
        <f>IFERROR(SX50/SV50,0)</f>
        <v>0</v>
      </c>
      <c r="TF50" s="136" t="s">
        <v>243</v>
      </c>
      <c r="TG50" s="51" t="s">
        <v>244</v>
      </c>
      <c r="TH50" s="51"/>
      <c r="TI50" s="51"/>
      <c r="TJ50" s="51"/>
      <c r="TK50" s="51"/>
      <c r="TL50" s="51"/>
      <c r="TM50" s="121">
        <f>IFERROR((TH50/TI50)*100,0)</f>
        <v>0</v>
      </c>
      <c r="TN50" s="51"/>
      <c r="TO50" t="s">
        <v>244</v>
      </c>
      <c r="TP50" s="51"/>
      <c r="TQ50" s="51"/>
      <c r="TR50" s="46"/>
      <c r="TS50" s="51"/>
      <c r="TT50" s="122"/>
      <c r="TU50" s="122"/>
      <c r="TV50" s="122"/>
      <c r="TW50" s="122"/>
      <c r="TX50" s="122"/>
      <c r="TY50" s="121">
        <f>IFERROR(TR50/TP50,0)</f>
        <v>0</v>
      </c>
      <c r="TZ50" s="136"/>
      <c r="UA50" s="51"/>
      <c r="UB50" s="51"/>
      <c r="UC50" s="51"/>
      <c r="UD50" s="51"/>
      <c r="UE50" s="51"/>
      <c r="UF50" s="51"/>
      <c r="UG50" s="121">
        <f>IFERROR((UB50/UC50)*100,0)</f>
        <v>0</v>
      </c>
      <c r="UH50" s="51"/>
      <c r="UJ50" s="51"/>
      <c r="UK50" s="51"/>
      <c r="UL50" s="46"/>
      <c r="UM50" s="51"/>
      <c r="UN50" s="122"/>
      <c r="UO50" s="122"/>
      <c r="UP50" s="122"/>
      <c r="UQ50" s="122"/>
      <c r="UR50" s="122"/>
      <c r="US50" s="121">
        <f>IFERROR(UL50/UJ50,0)</f>
        <v>0</v>
      </c>
      <c r="UT50" s="136"/>
      <c r="UU50" s="51"/>
      <c r="UV50" s="51"/>
      <c r="UW50" s="51"/>
      <c r="UX50" s="51"/>
      <c r="UY50" s="51"/>
      <c r="UZ50" s="51"/>
      <c r="VA50" s="121">
        <f t="shared" si="116"/>
        <v>0</v>
      </c>
      <c r="VB50" s="51"/>
      <c r="VD50" s="51"/>
      <c r="VE50" s="51"/>
      <c r="VF50" s="46"/>
      <c r="VG50" s="51"/>
      <c r="VH50" s="122"/>
      <c r="VI50" s="122"/>
      <c r="VJ50" s="122"/>
      <c r="VK50" s="122"/>
      <c r="VL50" s="122"/>
      <c r="VM50" s="121">
        <f t="shared" si="117"/>
        <v>0</v>
      </c>
      <c r="VN50" s="136" t="s">
        <v>243</v>
      </c>
      <c r="VO50" s="51" t="s">
        <v>243</v>
      </c>
      <c r="VP50" s="51">
        <v>1</v>
      </c>
      <c r="VQ50" s="51">
        <v>1</v>
      </c>
      <c r="VR50" s="51" t="s">
        <v>243</v>
      </c>
      <c r="VS50" s="51">
        <v>0</v>
      </c>
      <c r="VT50" s="51">
        <v>0</v>
      </c>
      <c r="VU50" s="121">
        <f>IFERROR((VP50/VQ50)*100,0)</f>
        <v>100</v>
      </c>
      <c r="VV50" s="51">
        <v>1</v>
      </c>
      <c r="VW50" t="s">
        <v>244</v>
      </c>
      <c r="VX50" s="51"/>
      <c r="VY50" s="51"/>
      <c r="VZ50" s="46"/>
      <c r="WA50" s="51"/>
      <c r="WB50" s="122"/>
      <c r="WC50" s="122"/>
      <c r="WD50" s="122"/>
      <c r="WE50" s="122"/>
      <c r="WF50" s="122"/>
      <c r="WG50" s="121">
        <f>IFERROR(VZ50/VX50,0)</f>
        <v>0</v>
      </c>
      <c r="WH50" s="136" t="s">
        <v>243</v>
      </c>
      <c r="WI50" s="51" t="s">
        <v>244</v>
      </c>
      <c r="WJ50" s="51"/>
      <c r="WK50" s="51"/>
      <c r="WL50" s="51"/>
      <c r="WM50" s="51"/>
      <c r="WN50" s="51"/>
      <c r="WO50" s="121">
        <f t="shared" si="120"/>
        <v>0</v>
      </c>
      <c r="WP50" s="51"/>
      <c r="WQ50" t="s">
        <v>244</v>
      </c>
      <c r="WR50" s="51"/>
      <c r="WS50" s="51"/>
      <c r="WT50" s="46"/>
      <c r="WU50" s="51"/>
      <c r="WV50" s="122"/>
      <c r="WW50" s="122"/>
      <c r="WX50" s="122"/>
      <c r="WY50" s="122"/>
      <c r="WZ50" s="122"/>
      <c r="XA50" s="121">
        <f>IFERROR(WT50/WR50,0)</f>
        <v>0</v>
      </c>
      <c r="XB50" s="136" t="s">
        <v>243</v>
      </c>
      <c r="XC50" s="51" t="s">
        <v>244</v>
      </c>
      <c r="XD50" s="51"/>
      <c r="XE50" s="51"/>
      <c r="XF50" s="51"/>
      <c r="XG50" s="51"/>
      <c r="XH50" s="51"/>
      <c r="XI50" s="121">
        <f t="shared" si="122"/>
        <v>0</v>
      </c>
      <c r="XJ50" s="51"/>
      <c r="XK50" s="91" t="s">
        <v>243</v>
      </c>
      <c r="XL50" s="51">
        <v>4</v>
      </c>
      <c r="XM50" s="51">
        <v>0</v>
      </c>
      <c r="XN50" s="46">
        <v>33</v>
      </c>
      <c r="XO50" s="51">
        <v>1</v>
      </c>
      <c r="XP50" s="122">
        <v>10</v>
      </c>
      <c r="XQ50" s="122">
        <v>4</v>
      </c>
      <c r="XR50" s="122">
        <v>1</v>
      </c>
      <c r="XS50" s="122">
        <v>1</v>
      </c>
      <c r="XT50" s="122">
        <v>0</v>
      </c>
      <c r="XU50" s="121">
        <f t="shared" si="83"/>
        <v>8.25</v>
      </c>
      <c r="XV50" s="136"/>
      <c r="XW50" s="51"/>
      <c r="XX50" s="51"/>
      <c r="XY50" s="51"/>
      <c r="XZ50" s="51"/>
      <c r="YA50" s="51"/>
      <c r="YB50" s="51"/>
      <c r="YC50" s="121">
        <f>IFERROR((XX50/XY50)*100,0)</f>
        <v>0</v>
      </c>
      <c r="YD50" s="51"/>
      <c r="YF50" s="51"/>
      <c r="YG50" s="51"/>
      <c r="YH50" s="46"/>
      <c r="YI50" s="51"/>
      <c r="YJ50" s="122"/>
      <c r="YK50" s="122"/>
      <c r="YL50" s="122"/>
      <c r="YM50" s="122"/>
      <c r="YN50" s="122"/>
      <c r="YO50" s="121">
        <f>IFERROR(YH50/YF50,0)</f>
        <v>0</v>
      </c>
      <c r="YP50" s="136"/>
      <c r="YQ50" s="51"/>
      <c r="YR50" s="51"/>
      <c r="YS50" s="51"/>
      <c r="YT50" s="51"/>
      <c r="YU50" s="51"/>
      <c r="YV50" s="51"/>
      <c r="YW50" s="121">
        <f>IFERROR((YR50/YS50)*100,0)</f>
        <v>0</v>
      </c>
      <c r="YX50" s="51"/>
      <c r="YZ50" s="51"/>
      <c r="ZA50" s="51"/>
      <c r="ZB50" s="46"/>
      <c r="ZC50" s="51"/>
      <c r="ZD50" s="122"/>
      <c r="ZE50" s="122"/>
      <c r="ZF50" s="122"/>
      <c r="ZG50" s="122"/>
      <c r="ZH50" s="122"/>
      <c r="ZI50" s="121">
        <f>IFERROR(ZB50/YZ50,0)</f>
        <v>0</v>
      </c>
      <c r="ZJ50" s="136"/>
      <c r="ZK50" s="51"/>
      <c r="ZL50" s="51"/>
      <c r="ZM50" s="51"/>
      <c r="ZN50" s="51"/>
      <c r="ZO50" s="51"/>
      <c r="ZP50" s="51"/>
      <c r="ZQ50" s="121">
        <f>IFERROR((ZL50/ZM50)*100,0)</f>
        <v>0</v>
      </c>
      <c r="ZR50" s="51"/>
      <c r="ZT50" s="51"/>
      <c r="ZU50" s="51"/>
      <c r="ZV50" s="46"/>
      <c r="ZW50" s="51"/>
      <c r="ZX50" s="122"/>
      <c r="ZY50" s="122"/>
      <c r="ZZ50" s="122"/>
      <c r="AAA50" s="122"/>
      <c r="AAB50" s="122"/>
      <c r="AAC50" s="121">
        <f>IFERROR(ZV50/ZT50,0)</f>
        <v>0</v>
      </c>
      <c r="AAD50" s="136"/>
      <c r="AAE50" s="51"/>
      <c r="AAF50" s="51"/>
      <c r="AAG50" s="51"/>
      <c r="AAH50" s="51"/>
      <c r="AAI50" s="51"/>
      <c r="AAJ50" s="51"/>
      <c r="AAK50" s="121">
        <f>IFERROR((AAF50/AAG50)*100,0)</f>
        <v>0</v>
      </c>
      <c r="AAL50" s="51"/>
      <c r="AAN50" s="51"/>
      <c r="AAO50" s="51"/>
      <c r="AAP50" s="46"/>
      <c r="AAQ50" s="51"/>
      <c r="AAR50" s="122"/>
      <c r="AAS50" s="122"/>
      <c r="AAT50" s="122"/>
      <c r="AAU50" s="122"/>
      <c r="AAV50" s="122"/>
      <c r="AAW50" s="121">
        <f>IFERROR(AAP50/AAN50,0)</f>
        <v>0</v>
      </c>
      <c r="AAX50" s="136"/>
      <c r="AAY50" s="51"/>
      <c r="AAZ50" s="51"/>
      <c r="ABA50" s="51"/>
      <c r="ABB50" s="51"/>
      <c r="ABC50" s="51"/>
      <c r="ABD50" s="51"/>
      <c r="ABE50" s="121">
        <f t="shared" si="131"/>
        <v>0</v>
      </c>
      <c r="ABF50" s="51"/>
      <c r="ABH50" s="51"/>
      <c r="ABI50" s="51"/>
      <c r="ABJ50" s="46"/>
      <c r="ABK50" s="51"/>
      <c r="ABL50" s="122"/>
      <c r="ABM50" s="122"/>
      <c r="ABN50" s="122"/>
      <c r="ABO50" s="122"/>
      <c r="ABP50" s="122"/>
      <c r="ABQ50" s="121">
        <f t="shared" si="132"/>
        <v>0</v>
      </c>
      <c r="ABS50">
        <f>SUM(J50,AD50,AX50,BR50,CL50,DF50,DZ50,ET50,FN50,GH50,HB50,HV50,IP50,JJ50,KD50,KV50,LP50,MJ50,ND50,NX50,OR50,PL50,QF50,QZ50,RT50,SN50,TH50,UB50,UV50,VP50,WJ50,AAF50)</f>
        <v>150</v>
      </c>
      <c r="ABT50">
        <f t="shared" si="134"/>
        <v>7</v>
      </c>
      <c r="ABU50">
        <f t="shared" si="135"/>
        <v>157</v>
      </c>
      <c r="ABV50">
        <f t="shared" si="136"/>
        <v>0</v>
      </c>
      <c r="ABW50">
        <v>157</v>
      </c>
      <c r="ABX50">
        <v>5</v>
      </c>
      <c r="ABY50">
        <v>19</v>
      </c>
      <c r="ABZ50" s="119">
        <f t="shared" si="137"/>
        <v>8.2631578947368425</v>
      </c>
      <c r="ACA50">
        <v>5</v>
      </c>
      <c r="ACC50">
        <v>1</v>
      </c>
      <c r="ACD50">
        <v>1</v>
      </c>
      <c r="ACE50">
        <f t="shared" si="138"/>
        <v>7</v>
      </c>
      <c r="ACG50">
        <v>161</v>
      </c>
      <c r="ACH50">
        <v>3</v>
      </c>
      <c r="ACI50">
        <v>17.3</v>
      </c>
      <c r="ACJ50" s="119">
        <f t="shared" si="139"/>
        <v>9.3063583815028892</v>
      </c>
      <c r="ACK50">
        <v>8</v>
      </c>
      <c r="ACL50">
        <v>1</v>
      </c>
      <c r="ACM50">
        <v>1</v>
      </c>
      <c r="ACN50">
        <v>2</v>
      </c>
      <c r="ACO50">
        <f>SUM(ACK50:ACN50)</f>
        <v>12</v>
      </c>
      <c r="ACQ50" s="51" t="s">
        <v>272</v>
      </c>
      <c r="ACR50">
        <v>0</v>
      </c>
      <c r="ACS50">
        <v>7</v>
      </c>
    </row>
    <row r="51" spans="1:773" ht="12.75" x14ac:dyDescent="0.2">
      <c r="A51" s="49">
        <v>33</v>
      </c>
      <c r="B51" s="116">
        <v>44892</v>
      </c>
      <c r="C51" s="116" t="str">
        <f t="shared" si="84"/>
        <v>Sunday</v>
      </c>
      <c r="D51" s="49" t="s">
        <v>240</v>
      </c>
      <c r="E51" s="11" t="s">
        <v>291</v>
      </c>
      <c r="F51" s="24" t="s">
        <v>159</v>
      </c>
      <c r="G51" s="24" t="s">
        <v>261</v>
      </c>
      <c r="H51" s="136" t="s">
        <v>244</v>
      </c>
      <c r="I51" s="24"/>
      <c r="J51" s="51"/>
      <c r="K51" s="51"/>
      <c r="L51" s="51"/>
      <c r="M51" s="51"/>
      <c r="N51" s="51"/>
      <c r="O51" s="121">
        <f t="shared" si="86"/>
        <v>0</v>
      </c>
      <c r="P51" s="51"/>
      <c r="Q51" s="51"/>
      <c r="R51" s="51"/>
      <c r="S51" s="123"/>
      <c r="T51" s="124"/>
      <c r="U51" s="51"/>
      <c r="V51" s="122"/>
      <c r="W51" s="122"/>
      <c r="X51" s="122"/>
      <c r="Y51" s="122"/>
      <c r="Z51" s="122"/>
      <c r="AA51" s="122">
        <f>IFERROR(T51/R51,0)</f>
        <v>0</v>
      </c>
      <c r="AB51" s="136" t="s">
        <v>243</v>
      </c>
      <c r="AC51" s="51" t="s">
        <v>243</v>
      </c>
      <c r="AD51" s="51">
        <v>5</v>
      </c>
      <c r="AE51" s="51">
        <v>6</v>
      </c>
      <c r="AF51" s="51" t="s">
        <v>244</v>
      </c>
      <c r="AG51" s="51">
        <v>0</v>
      </c>
      <c r="AH51" s="51">
        <v>0</v>
      </c>
      <c r="AI51" s="121">
        <f t="shared" si="76"/>
        <v>83.333333333333343</v>
      </c>
      <c r="AJ51" s="51">
        <v>6</v>
      </c>
      <c r="AK51" s="51" t="s">
        <v>244</v>
      </c>
      <c r="AL51" s="51"/>
      <c r="AM51" s="123"/>
      <c r="AN51" s="51"/>
      <c r="AO51" s="51"/>
      <c r="AP51" s="122"/>
      <c r="AQ51" s="122"/>
      <c r="AR51" s="122"/>
      <c r="AS51" s="122"/>
      <c r="AT51" s="122"/>
      <c r="AU51" s="121">
        <f t="shared" si="88"/>
        <v>0</v>
      </c>
      <c r="AV51" s="136" t="s">
        <v>243</v>
      </c>
      <c r="AW51" s="51" t="s">
        <v>243</v>
      </c>
      <c r="AX51" s="51">
        <v>36</v>
      </c>
      <c r="AY51" s="51">
        <v>21</v>
      </c>
      <c r="AZ51" s="51" t="s">
        <v>266</v>
      </c>
      <c r="BA51" s="51">
        <v>5</v>
      </c>
      <c r="BB51" s="51">
        <v>0</v>
      </c>
      <c r="BC51" s="121">
        <f t="shared" si="77"/>
        <v>171.42857142857142</v>
      </c>
      <c r="BD51" s="51">
        <v>32</v>
      </c>
      <c r="BE51" s="51" t="s">
        <v>244</v>
      </c>
      <c r="BF51" s="51"/>
      <c r="BG51" s="123"/>
      <c r="BH51" s="51"/>
      <c r="BI51" s="51"/>
      <c r="BJ51" s="122"/>
      <c r="BK51" s="122"/>
      <c r="BL51" s="122"/>
      <c r="BM51" s="122"/>
      <c r="BN51" s="122"/>
      <c r="BO51" s="122"/>
      <c r="BP51" s="136" t="s">
        <v>244</v>
      </c>
      <c r="BQ51" s="51"/>
      <c r="BR51" s="51"/>
      <c r="BS51" s="51"/>
      <c r="BT51" s="51"/>
      <c r="BU51" s="51"/>
      <c r="BV51" s="51"/>
      <c r="BW51" s="121"/>
      <c r="BX51" s="51"/>
      <c r="BY51" s="51"/>
      <c r="BZ51" s="51"/>
      <c r="CA51" s="123"/>
      <c r="CB51" s="51"/>
      <c r="CC51" s="51"/>
      <c r="CD51" s="122"/>
      <c r="CE51" s="122"/>
      <c r="CF51" s="122"/>
      <c r="CG51" s="122"/>
      <c r="CH51" s="122"/>
      <c r="CI51" s="122"/>
      <c r="CJ51" s="136" t="s">
        <v>244</v>
      </c>
      <c r="CK51" s="51"/>
      <c r="CL51" s="51"/>
      <c r="CM51" s="51"/>
      <c r="CN51" s="51"/>
      <c r="CO51" s="51"/>
      <c r="CP51" s="51"/>
      <c r="CQ51" s="121">
        <f>IFERROR((CL51/CM51)*100,0)</f>
        <v>0</v>
      </c>
      <c r="CR51" s="51"/>
      <c r="CS51" s="51"/>
      <c r="CT51" s="51"/>
      <c r="CU51" s="123"/>
      <c r="CV51" s="51"/>
      <c r="CW51" s="51"/>
      <c r="CX51" s="122"/>
      <c r="CY51" s="122"/>
      <c r="CZ51" s="122"/>
      <c r="DA51" s="122"/>
      <c r="DB51" s="122"/>
      <c r="DC51" s="122"/>
      <c r="DD51" s="136" t="s">
        <v>243</v>
      </c>
      <c r="DE51" s="51" t="s">
        <v>244</v>
      </c>
      <c r="DF51" s="51"/>
      <c r="DG51" s="51"/>
      <c r="DH51" s="51"/>
      <c r="DI51" s="51"/>
      <c r="DJ51" s="51"/>
      <c r="DK51" s="121">
        <f t="shared" si="90"/>
        <v>0</v>
      </c>
      <c r="DL51" s="51"/>
      <c r="DM51" s="51" t="s">
        <v>244</v>
      </c>
      <c r="DN51" s="51"/>
      <c r="DO51" s="123"/>
      <c r="DP51" s="51"/>
      <c r="DQ51" s="51"/>
      <c r="DR51" s="122"/>
      <c r="DS51" s="122"/>
      <c r="DT51" s="122"/>
      <c r="DU51" s="122"/>
      <c r="DV51" s="122"/>
      <c r="DW51" s="122"/>
      <c r="DX51" s="136" t="s">
        <v>244</v>
      </c>
      <c r="DY51" s="51"/>
      <c r="DZ51" s="51"/>
      <c r="EA51" s="51"/>
      <c r="EB51" s="51"/>
      <c r="EC51" s="51"/>
      <c r="ED51" s="51"/>
      <c r="EE51" s="121">
        <f t="shared" si="91"/>
        <v>0</v>
      </c>
      <c r="EF51" s="51"/>
      <c r="EG51" s="51"/>
      <c r="EH51" s="51"/>
      <c r="EI51" s="123"/>
      <c r="EJ51" s="51"/>
      <c r="EK51" s="51"/>
      <c r="EL51" s="122"/>
      <c r="EM51" s="122"/>
      <c r="EN51" s="122"/>
      <c r="EO51" s="122"/>
      <c r="EP51" s="122"/>
      <c r="EQ51" s="122">
        <f>IFERROR(EJ51/EH51,0)</f>
        <v>0</v>
      </c>
      <c r="ER51" s="136" t="s">
        <v>244</v>
      </c>
      <c r="ES51" s="51"/>
      <c r="ET51" s="51"/>
      <c r="EU51" s="51"/>
      <c r="EV51" s="51"/>
      <c r="EW51" s="51"/>
      <c r="EX51" s="51"/>
      <c r="EY51" s="121">
        <f>IFERROR((ET51/EU51)*100,0)</f>
        <v>0</v>
      </c>
      <c r="EZ51" s="51"/>
      <c r="FA51" s="51"/>
      <c r="FB51" s="51"/>
      <c r="FC51" s="123"/>
      <c r="FD51" s="51"/>
      <c r="FE51" s="51"/>
      <c r="FF51" s="122"/>
      <c r="FG51" s="122"/>
      <c r="FH51" s="122"/>
      <c r="FI51" s="122"/>
      <c r="FJ51" s="122"/>
      <c r="FK51" s="122">
        <f t="shared" si="94"/>
        <v>0</v>
      </c>
      <c r="FL51" s="136" t="s">
        <v>244</v>
      </c>
      <c r="FM51" s="51"/>
      <c r="FN51" s="51"/>
      <c r="FO51" s="51"/>
      <c r="FP51" s="51"/>
      <c r="FQ51" s="51"/>
      <c r="FR51" s="51"/>
      <c r="FS51" s="121" t="e">
        <f t="shared" si="95"/>
        <v>#DIV/0!</v>
      </c>
      <c r="FT51" s="51"/>
      <c r="FU51" s="51"/>
      <c r="FV51" s="51"/>
      <c r="FW51" s="123"/>
      <c r="FX51" s="51"/>
      <c r="FY51" s="51"/>
      <c r="FZ51" s="122"/>
      <c r="GA51" s="122"/>
      <c r="GB51" s="122"/>
      <c r="GC51" s="122"/>
      <c r="GD51" s="122"/>
      <c r="GE51" s="122"/>
      <c r="GF51" s="136" t="s">
        <v>244</v>
      </c>
      <c r="GG51" s="51"/>
      <c r="GH51" s="51"/>
      <c r="GI51" s="51"/>
      <c r="GJ51" s="51"/>
      <c r="GK51" s="51"/>
      <c r="GL51" s="51"/>
      <c r="GM51" s="121">
        <f t="shared" si="78"/>
        <v>0</v>
      </c>
      <c r="GN51" s="51"/>
      <c r="GO51" s="51"/>
      <c r="GP51" s="51"/>
      <c r="GQ51" s="123"/>
      <c r="GR51" s="51"/>
      <c r="GS51" s="51"/>
      <c r="GT51" s="122"/>
      <c r="GU51" s="122"/>
      <c r="GV51" s="122"/>
      <c r="GW51" s="122"/>
      <c r="GX51" s="122"/>
      <c r="GY51" s="122">
        <f t="shared" si="79"/>
        <v>0</v>
      </c>
      <c r="GZ51" s="136" t="s">
        <v>244</v>
      </c>
      <c r="HA51" s="51" t="s">
        <v>243</v>
      </c>
      <c r="HB51" s="51">
        <v>13</v>
      </c>
      <c r="HC51" s="51">
        <v>15</v>
      </c>
      <c r="HD51" s="51" t="s">
        <v>266</v>
      </c>
      <c r="HE51" s="51">
        <v>0</v>
      </c>
      <c r="HF51" s="51">
        <v>0</v>
      </c>
      <c r="HG51" s="121">
        <f t="shared" si="80"/>
        <v>86.666666666666671</v>
      </c>
      <c r="HH51" s="51">
        <v>17</v>
      </c>
      <c r="HI51" s="51" t="s">
        <v>243</v>
      </c>
      <c r="HJ51" s="51">
        <v>1</v>
      </c>
      <c r="HK51" s="123">
        <v>0</v>
      </c>
      <c r="HL51" s="51">
        <v>6</v>
      </c>
      <c r="HM51" s="51">
        <v>1</v>
      </c>
      <c r="HN51" s="122">
        <v>2</v>
      </c>
      <c r="HO51" s="122">
        <v>0</v>
      </c>
      <c r="HP51" s="122">
        <v>0</v>
      </c>
      <c r="HQ51" s="122">
        <v>1</v>
      </c>
      <c r="HR51" s="122">
        <v>0</v>
      </c>
      <c r="HS51" s="121">
        <f t="shared" si="96"/>
        <v>6</v>
      </c>
      <c r="HT51" s="136" t="s">
        <v>244</v>
      </c>
      <c r="HU51" s="51"/>
      <c r="HV51" s="51"/>
      <c r="HW51" s="51"/>
      <c r="HX51" s="51"/>
      <c r="HY51" s="51"/>
      <c r="HZ51" s="51"/>
      <c r="IA51" s="121"/>
      <c r="IB51" s="51"/>
      <c r="IC51" s="51"/>
      <c r="ID51" s="51"/>
      <c r="IE51" s="123"/>
      <c r="IF51" s="51"/>
      <c r="IG51" s="51"/>
      <c r="IH51" s="122"/>
      <c r="II51" s="122"/>
      <c r="IJ51" s="122"/>
      <c r="IK51" s="122"/>
      <c r="IL51" s="122"/>
      <c r="IM51" s="122">
        <f t="shared" si="142"/>
        <v>0</v>
      </c>
      <c r="IN51" s="136" t="s">
        <v>243</v>
      </c>
      <c r="IO51" s="51" t="s">
        <v>243</v>
      </c>
      <c r="IP51" s="51">
        <v>5</v>
      </c>
      <c r="IQ51" s="51">
        <v>5</v>
      </c>
      <c r="IR51" s="51" t="s">
        <v>244</v>
      </c>
      <c r="IS51" s="51">
        <v>1</v>
      </c>
      <c r="IT51" s="51">
        <v>0</v>
      </c>
      <c r="IU51" s="121">
        <f>IFERROR((IP51/IQ51)*100,0)</f>
        <v>100</v>
      </c>
      <c r="IV51" s="51">
        <v>5</v>
      </c>
      <c r="IW51" s="51" t="s">
        <v>243</v>
      </c>
      <c r="IX51" s="122">
        <v>4</v>
      </c>
      <c r="IY51" s="123">
        <v>0</v>
      </c>
      <c r="IZ51" s="122">
        <v>15</v>
      </c>
      <c r="JA51" s="122">
        <v>3</v>
      </c>
      <c r="JB51" s="122">
        <v>14</v>
      </c>
      <c r="JC51" s="122">
        <v>1</v>
      </c>
      <c r="JD51" s="122">
        <v>0</v>
      </c>
      <c r="JE51" s="122">
        <v>1</v>
      </c>
      <c r="JF51" s="122">
        <v>0</v>
      </c>
      <c r="JG51" s="121">
        <f t="shared" si="146"/>
        <v>3.75</v>
      </c>
      <c r="JH51" s="136" t="s">
        <v>243</v>
      </c>
      <c r="JI51" s="51" t="s">
        <v>243</v>
      </c>
      <c r="JJ51" s="51">
        <v>18</v>
      </c>
      <c r="JK51" s="51">
        <v>15</v>
      </c>
      <c r="JL51" s="51" t="s">
        <v>244</v>
      </c>
      <c r="JM51" s="51">
        <v>1</v>
      </c>
      <c r="JN51" s="51">
        <v>0</v>
      </c>
      <c r="JO51" s="121">
        <f t="shared" si="145"/>
        <v>120</v>
      </c>
      <c r="JP51" s="51">
        <v>13</v>
      </c>
      <c r="JQ51" s="51" t="s">
        <v>243</v>
      </c>
      <c r="JR51" s="51">
        <v>1</v>
      </c>
      <c r="JS51" s="123">
        <v>0</v>
      </c>
      <c r="JT51" s="122">
        <v>9</v>
      </c>
      <c r="JU51" s="122">
        <v>0</v>
      </c>
      <c r="JV51" s="122">
        <v>2</v>
      </c>
      <c r="JW51" s="122">
        <v>1</v>
      </c>
      <c r="JX51" s="122">
        <v>0</v>
      </c>
      <c r="JY51" s="122">
        <v>2</v>
      </c>
      <c r="JZ51" s="122">
        <v>0</v>
      </c>
      <c r="KA51" s="121">
        <f t="shared" si="81"/>
        <v>9</v>
      </c>
      <c r="KB51" s="136"/>
      <c r="KC51" s="51"/>
      <c r="KD51" s="51"/>
      <c r="KE51" s="51"/>
      <c r="KF51" s="51"/>
      <c r="KG51" s="51"/>
      <c r="KH51" s="51"/>
      <c r="KI51" s="51"/>
      <c r="KJ51" s="51"/>
      <c r="KK51" s="123"/>
      <c r="KL51" s="51"/>
      <c r="KM51" s="51"/>
      <c r="KN51" s="122"/>
      <c r="KO51" s="122"/>
      <c r="KP51" s="122"/>
      <c r="KQ51" s="122"/>
      <c r="KR51" s="122"/>
      <c r="KS51" s="122">
        <f t="shared" si="99"/>
        <v>0</v>
      </c>
      <c r="KT51" s="136" t="s">
        <v>243</v>
      </c>
      <c r="KU51" s="51" t="s">
        <v>244</v>
      </c>
      <c r="KV51" s="51"/>
      <c r="KW51" s="51"/>
      <c r="KX51" s="51"/>
      <c r="KY51" s="51"/>
      <c r="KZ51" s="51"/>
      <c r="LA51" s="121">
        <f t="shared" si="100"/>
        <v>0</v>
      </c>
      <c r="LB51" s="51"/>
      <c r="LC51" s="51" t="s">
        <v>244</v>
      </c>
      <c r="LD51" s="51"/>
      <c r="LE51" s="51"/>
      <c r="LF51" s="51"/>
      <c r="LG51" s="51"/>
      <c r="LH51" s="122"/>
      <c r="LI51" s="122"/>
      <c r="LJ51" s="122"/>
      <c r="LK51" s="122"/>
      <c r="LL51" s="122"/>
      <c r="LM51" s="121">
        <f t="shared" si="82"/>
        <v>0</v>
      </c>
      <c r="LN51" s="136" t="s">
        <v>243</v>
      </c>
      <c r="LO51" s="51" t="s">
        <v>244</v>
      </c>
      <c r="LU51" s="121">
        <f t="shared" si="141"/>
        <v>0</v>
      </c>
      <c r="LV51" s="51"/>
      <c r="LW51" s="51" t="s">
        <v>243</v>
      </c>
      <c r="LX51" s="51">
        <v>1</v>
      </c>
      <c r="LY51" s="51">
        <v>0</v>
      </c>
      <c r="LZ51" s="46">
        <v>12</v>
      </c>
      <c r="MA51" s="51">
        <v>3</v>
      </c>
      <c r="MB51" s="122">
        <v>1</v>
      </c>
      <c r="MC51" s="122">
        <v>1</v>
      </c>
      <c r="MD51" s="122">
        <v>1</v>
      </c>
      <c r="ME51" s="122">
        <v>1</v>
      </c>
      <c r="MF51" s="122">
        <v>0</v>
      </c>
      <c r="MG51" s="121">
        <f t="shared" si="144"/>
        <v>12</v>
      </c>
      <c r="MH51" s="136"/>
      <c r="MI51" s="51"/>
      <c r="MJ51" s="51"/>
      <c r="MK51" s="51"/>
      <c r="ML51" s="51"/>
      <c r="MM51" s="51"/>
      <c r="MN51" s="51"/>
      <c r="MO51" s="121">
        <f t="shared" si="101"/>
        <v>0</v>
      </c>
      <c r="MP51" s="51"/>
      <c r="MR51" s="51"/>
      <c r="MS51" s="51"/>
      <c r="MT51" s="46"/>
      <c r="MV51" s="122"/>
      <c r="MW51" s="122"/>
      <c r="MX51" s="122"/>
      <c r="MY51" s="122"/>
      <c r="MZ51" s="122"/>
      <c r="NA51" s="122"/>
      <c r="NB51" s="136"/>
      <c r="NC51" s="51"/>
      <c r="ND51" s="51"/>
      <c r="NE51" s="51"/>
      <c r="NF51" s="51"/>
      <c r="NG51" s="51"/>
      <c r="NH51" s="51"/>
      <c r="NI51" s="121">
        <f>IFERROR((ND51/NE51)*100,0)</f>
        <v>0</v>
      </c>
      <c r="NJ51" s="51"/>
      <c r="NL51" s="51"/>
      <c r="NM51" s="51"/>
      <c r="NN51" s="46"/>
      <c r="NP51" s="122"/>
      <c r="NQ51" s="122"/>
      <c r="NR51" s="122"/>
      <c r="NS51" s="122"/>
      <c r="NT51" s="122"/>
      <c r="NU51" s="122"/>
      <c r="NV51" s="136"/>
      <c r="NW51" s="51"/>
      <c r="NX51" s="51"/>
      <c r="NY51" s="51"/>
      <c r="NZ51" s="51"/>
      <c r="OA51" s="51"/>
      <c r="OB51" s="51"/>
      <c r="OC51" s="121"/>
      <c r="OD51" s="51"/>
      <c r="OF51" s="51"/>
      <c r="OG51" s="51"/>
      <c r="OH51" s="46"/>
      <c r="OI51" s="51"/>
      <c r="OJ51" s="122"/>
      <c r="OK51" s="122"/>
      <c r="OL51" s="122"/>
      <c r="OM51" s="122"/>
      <c r="ON51" s="122"/>
      <c r="OO51" s="122"/>
      <c r="OP51" s="136"/>
      <c r="OQ51" s="51"/>
      <c r="OR51" s="51"/>
      <c r="OS51" s="51"/>
      <c r="OT51" s="51"/>
      <c r="OU51" s="51"/>
      <c r="OV51" s="51"/>
      <c r="OW51" s="121"/>
      <c r="OX51" s="51"/>
      <c r="OZ51" s="51"/>
      <c r="PA51" s="51"/>
      <c r="PB51" s="46"/>
      <c r="PC51" s="51"/>
      <c r="PD51" s="122"/>
      <c r="PE51" s="122"/>
      <c r="PF51" s="122"/>
      <c r="PG51" s="122"/>
      <c r="PH51" s="122"/>
      <c r="PI51" s="121"/>
      <c r="PJ51" s="136"/>
      <c r="PK51" s="51"/>
      <c r="PL51" s="51"/>
      <c r="PM51" s="51"/>
      <c r="PN51" s="51"/>
      <c r="PO51" s="51"/>
      <c r="PP51" s="51"/>
      <c r="PQ51" s="121"/>
      <c r="PR51" s="51"/>
      <c r="PT51" s="51"/>
      <c r="PU51" s="51"/>
      <c r="PV51" s="46"/>
      <c r="PW51" s="51"/>
      <c r="PX51" s="122"/>
      <c r="PY51" s="122"/>
      <c r="PZ51" s="122"/>
      <c r="QA51" s="122"/>
      <c r="QB51" s="122"/>
      <c r="QC51" s="121"/>
      <c r="QD51" s="136"/>
      <c r="QE51" s="51"/>
      <c r="QF51" s="51"/>
      <c r="QG51" s="51"/>
      <c r="QH51" s="51"/>
      <c r="QI51" s="51"/>
      <c r="QJ51" s="51"/>
      <c r="QK51" s="121">
        <f t="shared" si="85"/>
        <v>0</v>
      </c>
      <c r="QL51" s="51"/>
      <c r="QN51" s="51"/>
      <c r="QO51" s="51"/>
      <c r="QP51" s="46"/>
      <c r="QQ51" s="51"/>
      <c r="QR51" s="122"/>
      <c r="QS51" s="122"/>
      <c r="QT51" s="122"/>
      <c r="QU51" s="122"/>
      <c r="QV51" s="122"/>
      <c r="QW51" s="121">
        <f>IFERROR(QP51/QN51,0)</f>
        <v>0</v>
      </c>
      <c r="QX51" s="136"/>
      <c r="QY51" s="51"/>
      <c r="QZ51" s="51"/>
      <c r="RA51" s="51"/>
      <c r="RB51" s="51"/>
      <c r="RC51" s="51"/>
      <c r="RD51" s="51"/>
      <c r="RE51" s="121">
        <f>IFERROR((QZ51/RA51)*100,0)</f>
        <v>0</v>
      </c>
      <c r="RF51" s="51"/>
      <c r="RH51" s="51"/>
      <c r="RI51" s="51"/>
      <c r="RJ51" s="46"/>
      <c r="RK51" s="51"/>
      <c r="RL51" s="122"/>
      <c r="RM51" s="122"/>
      <c r="RN51" s="122"/>
      <c r="RO51" s="122"/>
      <c r="RP51" s="122"/>
      <c r="RQ51" s="121">
        <f>IFERROR(RJ51/RH51,0)</f>
        <v>0</v>
      </c>
      <c r="RR51" s="136" t="s">
        <v>243</v>
      </c>
      <c r="RS51" s="51" t="s">
        <v>243</v>
      </c>
      <c r="RT51" s="51">
        <v>7</v>
      </c>
      <c r="RU51" s="51">
        <v>11</v>
      </c>
      <c r="RV51" s="51" t="s">
        <v>244</v>
      </c>
      <c r="RW51" s="51">
        <v>0</v>
      </c>
      <c r="RX51" s="51">
        <v>0</v>
      </c>
      <c r="RY51" s="121">
        <f t="shared" si="108"/>
        <v>63.636363636363633</v>
      </c>
      <c r="RZ51" s="51">
        <v>11</v>
      </c>
      <c r="SA51" t="s">
        <v>244</v>
      </c>
      <c r="SB51" s="51"/>
      <c r="SC51" s="51"/>
      <c r="SD51" s="46"/>
      <c r="SE51" s="51"/>
      <c r="SF51" s="122"/>
      <c r="SG51" s="122"/>
      <c r="SH51" s="122"/>
      <c r="SI51" s="122"/>
      <c r="SJ51" s="122"/>
      <c r="SK51" s="121">
        <f t="shared" si="109"/>
        <v>0</v>
      </c>
      <c r="SL51" s="136" t="s">
        <v>243</v>
      </c>
      <c r="SM51" s="51" t="s">
        <v>243</v>
      </c>
      <c r="SN51" s="51">
        <v>1</v>
      </c>
      <c r="SO51" s="51">
        <v>2</v>
      </c>
      <c r="SP51" s="51" t="s">
        <v>266</v>
      </c>
      <c r="SQ51" s="51">
        <v>0</v>
      </c>
      <c r="SR51" s="51">
        <v>0</v>
      </c>
      <c r="SS51" s="121">
        <f>IFERROR((SN51/SO51)*100,0)</f>
        <v>50</v>
      </c>
      <c r="ST51" s="51">
        <v>1</v>
      </c>
      <c r="SU51" t="s">
        <v>243</v>
      </c>
      <c r="SV51" s="51">
        <v>1</v>
      </c>
      <c r="SW51" s="51">
        <v>0</v>
      </c>
      <c r="SX51" s="46">
        <v>15</v>
      </c>
      <c r="SY51" s="51">
        <v>0</v>
      </c>
      <c r="SZ51" s="122">
        <v>0</v>
      </c>
      <c r="TA51" s="122">
        <v>2</v>
      </c>
      <c r="TB51" s="122">
        <v>0</v>
      </c>
      <c r="TC51" s="122">
        <v>0</v>
      </c>
      <c r="TD51" s="122">
        <v>1</v>
      </c>
      <c r="TE51" s="121">
        <f>IFERROR(SX51/SV51,0)</f>
        <v>15</v>
      </c>
      <c r="TF51" s="136" t="s">
        <v>243</v>
      </c>
      <c r="TG51" s="51" t="s">
        <v>244</v>
      </c>
      <c r="TH51" s="51"/>
      <c r="TI51" s="51"/>
      <c r="TJ51" s="51"/>
      <c r="TK51" s="51"/>
      <c r="TL51" s="51"/>
      <c r="TM51" s="121">
        <f>IFERROR((TH51/TI51)*100,0)</f>
        <v>0</v>
      </c>
      <c r="TN51" s="51"/>
      <c r="TO51" t="s">
        <v>244</v>
      </c>
      <c r="TP51" s="51"/>
      <c r="TQ51" s="51"/>
      <c r="TR51" s="46"/>
      <c r="TS51" s="51"/>
      <c r="TT51" s="122"/>
      <c r="TU51" s="122"/>
      <c r="TV51" s="122"/>
      <c r="TW51" s="122"/>
      <c r="TX51" s="122"/>
      <c r="TY51" s="121">
        <f>IFERROR(TR51/TP51,0)</f>
        <v>0</v>
      </c>
      <c r="TZ51" s="136" t="s">
        <v>243</v>
      </c>
      <c r="UA51" s="51" t="s">
        <v>243</v>
      </c>
      <c r="UB51" s="51">
        <v>76</v>
      </c>
      <c r="UC51" s="51">
        <v>45</v>
      </c>
      <c r="UD51" s="51" t="s">
        <v>266</v>
      </c>
      <c r="UE51" s="51">
        <v>12</v>
      </c>
      <c r="UF51" s="51">
        <v>1</v>
      </c>
      <c r="UG51" s="121">
        <f>IFERROR((UB51/UC51)*100,0)</f>
        <v>168.88888888888889</v>
      </c>
      <c r="UH51" s="51">
        <v>54</v>
      </c>
      <c r="UI51" t="s">
        <v>243</v>
      </c>
      <c r="UJ51" s="51">
        <v>1</v>
      </c>
      <c r="UK51" s="51">
        <v>0</v>
      </c>
      <c r="UL51" s="46">
        <v>7</v>
      </c>
      <c r="UM51" s="51">
        <v>0</v>
      </c>
      <c r="UN51" s="122">
        <v>2</v>
      </c>
      <c r="UO51" s="122">
        <v>1</v>
      </c>
      <c r="UP51" s="122">
        <v>0</v>
      </c>
      <c r="UQ51" s="122">
        <v>0</v>
      </c>
      <c r="UR51" s="122"/>
      <c r="US51" s="121">
        <f>IFERROR(UL51/UJ51,0)</f>
        <v>7</v>
      </c>
      <c r="UT51" s="136" t="s">
        <v>243</v>
      </c>
      <c r="UU51" s="51" t="s">
        <v>244</v>
      </c>
      <c r="UV51" s="51"/>
      <c r="UW51" s="51"/>
      <c r="UX51" s="51"/>
      <c r="UY51" s="51"/>
      <c r="UZ51" s="51"/>
      <c r="VA51" s="121">
        <f t="shared" si="116"/>
        <v>0</v>
      </c>
      <c r="VB51" s="51"/>
      <c r="VC51" t="s">
        <v>243</v>
      </c>
      <c r="VD51" s="51">
        <f>2+1/6</f>
        <v>2.1666666666666665</v>
      </c>
      <c r="VE51" s="51">
        <v>0</v>
      </c>
      <c r="VF51" s="46">
        <v>9</v>
      </c>
      <c r="VG51" s="51">
        <v>2</v>
      </c>
      <c r="VH51" s="122">
        <v>7</v>
      </c>
      <c r="VI51" s="122">
        <v>0</v>
      </c>
      <c r="VJ51" s="122">
        <v>0</v>
      </c>
      <c r="VK51" s="122">
        <v>1</v>
      </c>
      <c r="VL51" s="122">
        <v>0</v>
      </c>
      <c r="VM51" s="121">
        <f t="shared" si="117"/>
        <v>4.1538461538461542</v>
      </c>
      <c r="VN51" s="136"/>
      <c r="VO51" s="51"/>
      <c r="VP51" s="51"/>
      <c r="VQ51" s="51"/>
      <c r="VR51" s="51"/>
      <c r="VS51" s="51"/>
      <c r="VT51" s="51"/>
      <c r="VU51" s="121">
        <f>IFERROR((VP51/VQ51)*100,0)</f>
        <v>0</v>
      </c>
      <c r="VV51" s="51"/>
      <c r="VX51" s="51"/>
      <c r="VY51" s="51"/>
      <c r="VZ51" s="46"/>
      <c r="WA51" s="51"/>
      <c r="WB51" s="122"/>
      <c r="WC51" s="122"/>
      <c r="WD51" s="122"/>
      <c r="WE51" s="122"/>
      <c r="WF51" s="122"/>
      <c r="WG51" s="121">
        <f>IFERROR(VZ51/VX51,0)</f>
        <v>0</v>
      </c>
      <c r="WH51" s="136"/>
      <c r="WI51" s="51"/>
      <c r="WJ51" s="51"/>
      <c r="WK51" s="51"/>
      <c r="WL51" s="51"/>
      <c r="WM51" s="51"/>
      <c r="WN51" s="51"/>
      <c r="WO51" s="121">
        <f t="shared" si="120"/>
        <v>0</v>
      </c>
      <c r="WP51" s="51"/>
      <c r="WR51" s="51"/>
      <c r="WS51" s="51"/>
      <c r="WT51" s="46"/>
      <c r="WU51" s="51"/>
      <c r="WV51" s="122"/>
      <c r="WW51" s="122"/>
      <c r="WX51" s="122"/>
      <c r="WY51" s="122"/>
      <c r="WZ51" s="122"/>
      <c r="XA51" s="121">
        <f>IFERROR(WT51/WR51,0)</f>
        <v>0</v>
      </c>
      <c r="XB51" s="136"/>
      <c r="XC51" s="51"/>
      <c r="XD51" s="51"/>
      <c r="XE51" s="51"/>
      <c r="XF51" s="51"/>
      <c r="XG51" s="51"/>
      <c r="XH51" s="51"/>
      <c r="XI51" s="121">
        <f t="shared" si="122"/>
        <v>0</v>
      </c>
      <c r="XJ51" s="51"/>
      <c r="XK51" s="91"/>
      <c r="XL51" s="51"/>
      <c r="XM51" s="51"/>
      <c r="XN51" s="46"/>
      <c r="XO51" s="51"/>
      <c r="XP51" s="122"/>
      <c r="XQ51" s="122"/>
      <c r="XR51" s="122"/>
      <c r="XS51" s="122"/>
      <c r="XT51" s="122"/>
      <c r="XU51" s="121">
        <f t="shared" si="83"/>
        <v>0</v>
      </c>
      <c r="XV51" s="136"/>
      <c r="XW51" s="51"/>
      <c r="XX51" s="51"/>
      <c r="XY51" s="51"/>
      <c r="XZ51" s="51"/>
      <c r="YA51" s="51"/>
      <c r="YB51" s="51"/>
      <c r="YC51" s="121">
        <f>IFERROR((XX51/XY51)*100,0)</f>
        <v>0</v>
      </c>
      <c r="YD51" s="51"/>
      <c r="YF51" s="51"/>
      <c r="YG51" s="51"/>
      <c r="YH51" s="46"/>
      <c r="YI51" s="51"/>
      <c r="YJ51" s="122"/>
      <c r="YK51" s="122"/>
      <c r="YL51" s="122"/>
      <c r="YM51" s="122"/>
      <c r="YN51" s="122"/>
      <c r="YO51" s="121">
        <f>IFERROR(YH51/YF51,0)</f>
        <v>0</v>
      </c>
      <c r="YP51" s="136"/>
      <c r="YQ51" s="51"/>
      <c r="YR51" s="51"/>
      <c r="YS51" s="51"/>
      <c r="YT51" s="51"/>
      <c r="YU51" s="51"/>
      <c r="YV51" s="51"/>
      <c r="YW51" s="121">
        <f>IFERROR((YR51/YS51)*100,0)</f>
        <v>0</v>
      </c>
      <c r="YX51" s="51"/>
      <c r="YZ51" s="51"/>
      <c r="ZA51" s="51"/>
      <c r="ZB51" s="46"/>
      <c r="ZC51" s="51"/>
      <c r="ZD51" s="122"/>
      <c r="ZE51" s="122"/>
      <c r="ZF51" s="122"/>
      <c r="ZG51" s="122"/>
      <c r="ZH51" s="122"/>
      <c r="ZI51" s="121">
        <f>IFERROR(ZB51/YZ51,0)</f>
        <v>0</v>
      </c>
      <c r="ZJ51" s="136"/>
      <c r="ZK51" s="51"/>
      <c r="ZL51" s="51"/>
      <c r="ZM51" s="51"/>
      <c r="ZN51" s="51"/>
      <c r="ZO51" s="51"/>
      <c r="ZP51" s="51"/>
      <c r="ZQ51" s="121">
        <f>IFERROR((ZL51/ZM51)*100,0)</f>
        <v>0</v>
      </c>
      <c r="ZR51" s="51"/>
      <c r="ZT51" s="51"/>
      <c r="ZU51" s="51"/>
      <c r="ZV51" s="46"/>
      <c r="ZW51" s="51"/>
      <c r="ZX51" s="122"/>
      <c r="ZY51" s="122"/>
      <c r="ZZ51" s="122"/>
      <c r="AAA51" s="122"/>
      <c r="AAB51" s="122"/>
      <c r="AAC51" s="121">
        <f>IFERROR(ZV51/ZT51,0)</f>
        <v>0</v>
      </c>
      <c r="AAD51" s="136"/>
      <c r="AAE51" s="51"/>
      <c r="AAF51" s="51"/>
      <c r="AAG51" s="51"/>
      <c r="AAH51" s="51"/>
      <c r="AAI51" s="51"/>
      <c r="AAJ51" s="51"/>
      <c r="AAK51" s="121">
        <f>IFERROR((AAF51/AAG51)*100,0)</f>
        <v>0</v>
      </c>
      <c r="AAL51" s="51"/>
      <c r="AAN51" s="51"/>
      <c r="AAO51" s="51"/>
      <c r="AAP51" s="46"/>
      <c r="AAQ51" s="51"/>
      <c r="AAR51" s="122"/>
      <c r="AAS51" s="122"/>
      <c r="AAT51" s="122"/>
      <c r="AAU51" s="122"/>
      <c r="AAV51" s="122"/>
      <c r="AAW51" s="121">
        <f>IFERROR(AAP51/AAN51,0)</f>
        <v>0</v>
      </c>
      <c r="AAX51" s="136" t="s">
        <v>243</v>
      </c>
      <c r="AAY51" s="51" t="s">
        <v>243</v>
      </c>
      <c r="AAZ51" s="51">
        <v>0</v>
      </c>
      <c r="ABA51" s="51">
        <v>0</v>
      </c>
      <c r="ABB51" s="51" t="s">
        <v>243</v>
      </c>
      <c r="ABC51" s="51">
        <v>0</v>
      </c>
      <c r="ABD51" s="51">
        <v>0</v>
      </c>
      <c r="ABE51" s="121">
        <f t="shared" si="131"/>
        <v>0</v>
      </c>
      <c r="ABF51" s="51">
        <v>1</v>
      </c>
      <c r="ABG51" t="s">
        <v>243</v>
      </c>
      <c r="ABH51" s="51">
        <v>2</v>
      </c>
      <c r="ABI51" s="51">
        <v>0</v>
      </c>
      <c r="ABJ51" s="46">
        <v>12</v>
      </c>
      <c r="ABK51" s="51">
        <v>1</v>
      </c>
      <c r="ABL51" s="122">
        <v>8</v>
      </c>
      <c r="ABM51" s="122">
        <v>1</v>
      </c>
      <c r="ABN51" s="122">
        <v>1</v>
      </c>
      <c r="ABO51" s="122">
        <v>0</v>
      </c>
      <c r="ABP51" s="122">
        <v>0</v>
      </c>
      <c r="ABQ51" s="121">
        <f t="shared" si="132"/>
        <v>6</v>
      </c>
      <c r="ABS51">
        <f>SUM(J51,AD51,AX51,BR51,CL51,DF51,DZ51,ET51,FN51,GH51,HB51,HV51,IP51,JJ51,KD51,KV51,LP51,MJ51,ND51,NX51,OR51,PL51,QF51,QZ51,RT51,SN51,TH51,UB51,UV51,VP51,WJ51,AAF51)</f>
        <v>161</v>
      </c>
      <c r="ABT51">
        <f t="shared" si="134"/>
        <v>5</v>
      </c>
      <c r="ABU51">
        <f t="shared" si="135"/>
        <v>166</v>
      </c>
      <c r="ABV51">
        <f t="shared" si="136"/>
        <v>0</v>
      </c>
      <c r="ABW51">
        <v>166</v>
      </c>
      <c r="ABX51">
        <v>8</v>
      </c>
      <c r="ABY51">
        <v>20</v>
      </c>
      <c r="ABZ51" s="119">
        <f t="shared" si="137"/>
        <v>8.3000000000000007</v>
      </c>
      <c r="ACA51">
        <v>3</v>
      </c>
      <c r="ACD51">
        <v>2</v>
      </c>
      <c r="ACE51">
        <f t="shared" si="138"/>
        <v>5</v>
      </c>
      <c r="ACG51">
        <v>85</v>
      </c>
      <c r="ACH51">
        <v>9</v>
      </c>
      <c r="ACI51">
        <v>13.1</v>
      </c>
      <c r="ACJ51" s="119">
        <f t="shared" si="139"/>
        <v>6.4885496183206106</v>
      </c>
      <c r="ACK51">
        <v>6</v>
      </c>
      <c r="ACL51">
        <v>1</v>
      </c>
      <c r="ACO51">
        <f>SUM(ACK51:ACN51)</f>
        <v>7</v>
      </c>
      <c r="ACQ51" s="130" t="s">
        <v>240</v>
      </c>
      <c r="ACR51">
        <v>81</v>
      </c>
      <c r="ACS51">
        <v>0</v>
      </c>
    </row>
    <row r="52" spans="1:773" ht="12.75" hidden="1" x14ac:dyDescent="0.2">
      <c r="A52" s="49">
        <v>42</v>
      </c>
      <c r="B52" s="116">
        <v>44899</v>
      </c>
      <c r="C52" s="116" t="str">
        <f t="shared" si="84"/>
        <v>Sunday</v>
      </c>
      <c r="D52" s="116" t="s">
        <v>292</v>
      </c>
      <c r="E52" s="11" t="s">
        <v>293</v>
      </c>
      <c r="F52" s="24" t="s">
        <v>294</v>
      </c>
      <c r="G52" s="24" t="s">
        <v>242</v>
      </c>
      <c r="H52" s="136"/>
      <c r="I52" s="24"/>
      <c r="J52" s="51"/>
      <c r="K52" s="51"/>
      <c r="L52" s="51"/>
      <c r="M52" s="51"/>
      <c r="N52" s="51"/>
      <c r="O52" s="121">
        <f t="shared" si="86"/>
        <v>0</v>
      </c>
      <c r="P52" s="51"/>
      <c r="Q52" s="51"/>
      <c r="R52" s="51"/>
      <c r="S52" s="123"/>
      <c r="T52" s="124"/>
      <c r="U52" s="51"/>
      <c r="V52" s="122"/>
      <c r="W52" s="122"/>
      <c r="X52" s="122"/>
      <c r="Y52" s="122"/>
      <c r="Z52" s="122"/>
      <c r="AA52" s="122"/>
      <c r="AB52" s="136"/>
      <c r="AC52" s="51"/>
      <c r="AD52" s="51"/>
      <c r="AE52" s="51"/>
      <c r="AF52" s="51"/>
      <c r="AG52" s="51"/>
      <c r="AH52" s="51"/>
      <c r="AI52" s="121">
        <f t="shared" si="76"/>
        <v>0</v>
      </c>
      <c r="AJ52" s="51"/>
      <c r="AK52" s="51"/>
      <c r="AL52" s="51"/>
      <c r="AM52" s="123"/>
      <c r="AN52" s="51"/>
      <c r="AO52" s="51"/>
      <c r="AP52" s="122"/>
      <c r="AQ52" s="122"/>
      <c r="AR52" s="122"/>
      <c r="AS52" s="122"/>
      <c r="AT52" s="122"/>
      <c r="AU52" s="121">
        <f t="shared" si="88"/>
        <v>0</v>
      </c>
      <c r="AV52" s="136" t="s">
        <v>243</v>
      </c>
      <c r="AW52" s="51" t="s">
        <v>243</v>
      </c>
      <c r="AX52" s="51">
        <v>106</v>
      </c>
      <c r="AY52" s="51">
        <v>63</v>
      </c>
      <c r="AZ52" s="51" t="s">
        <v>243</v>
      </c>
      <c r="BA52" s="51">
        <v>15</v>
      </c>
      <c r="BB52" s="51">
        <v>2</v>
      </c>
      <c r="BC52" s="121">
        <f t="shared" si="77"/>
        <v>168.25396825396825</v>
      </c>
      <c r="BD52" s="51"/>
      <c r="BE52" s="51" t="s">
        <v>244</v>
      </c>
      <c r="BF52" s="51"/>
      <c r="BG52" s="123"/>
      <c r="BH52" s="51"/>
      <c r="BI52" s="51"/>
      <c r="BJ52" s="122"/>
      <c r="BK52" s="122"/>
      <c r="BL52" s="122"/>
      <c r="BM52" s="122"/>
      <c r="BN52" s="122"/>
      <c r="BO52" s="122"/>
      <c r="BP52" s="136"/>
      <c r="BQ52" s="51"/>
      <c r="BR52" s="51"/>
      <c r="BS52" s="51"/>
      <c r="BT52" s="51"/>
      <c r="BU52" s="51"/>
      <c r="BV52" s="51"/>
      <c r="BW52" s="121"/>
      <c r="BX52" s="51"/>
      <c r="BY52" s="51"/>
      <c r="BZ52" s="51"/>
      <c r="CA52" s="123"/>
      <c r="CB52" s="51"/>
      <c r="CC52" s="51"/>
      <c r="CD52" s="122"/>
      <c r="CE52" s="122"/>
      <c r="CF52" s="122"/>
      <c r="CG52" s="122"/>
      <c r="CH52" s="122"/>
      <c r="CI52" s="122"/>
      <c r="CJ52" s="136"/>
      <c r="CK52" s="51"/>
      <c r="CL52" s="51"/>
      <c r="CM52" s="51"/>
      <c r="CN52" s="51"/>
      <c r="CO52" s="51"/>
      <c r="CP52" s="51"/>
      <c r="CQ52" s="121"/>
      <c r="CR52" s="51"/>
      <c r="CS52" s="51"/>
      <c r="CT52" s="51"/>
      <c r="CU52" s="123"/>
      <c r="CV52" s="51"/>
      <c r="CW52" s="51"/>
      <c r="CX52" s="122"/>
      <c r="CY52" s="122"/>
      <c r="CZ52" s="122"/>
      <c r="DA52" s="122"/>
      <c r="DB52" s="122"/>
      <c r="DC52" s="122"/>
      <c r="DD52" s="136"/>
      <c r="DE52" s="51"/>
      <c r="DF52" s="51"/>
      <c r="DG52" s="51"/>
      <c r="DH52" s="51"/>
      <c r="DI52" s="51"/>
      <c r="DJ52" s="51"/>
      <c r="DK52" s="121">
        <f t="shared" si="90"/>
        <v>0</v>
      </c>
      <c r="DL52" s="51"/>
      <c r="DM52" s="51"/>
      <c r="DN52" s="51"/>
      <c r="DO52" s="123"/>
      <c r="DP52" s="51"/>
      <c r="DQ52" s="51"/>
      <c r="DR52" s="122"/>
      <c r="DS52" s="122"/>
      <c r="DT52" s="122"/>
      <c r="DU52" s="122"/>
      <c r="DV52" s="122"/>
      <c r="DW52" s="122"/>
      <c r="DX52" s="136"/>
      <c r="DY52" s="51"/>
      <c r="DZ52" s="51"/>
      <c r="EA52" s="51"/>
      <c r="EB52" s="51"/>
      <c r="EC52" s="51"/>
      <c r="ED52" s="51"/>
      <c r="EE52" s="121">
        <f t="shared" si="91"/>
        <v>0</v>
      </c>
      <c r="EF52" s="51"/>
      <c r="EG52" s="51"/>
      <c r="EH52" s="51"/>
      <c r="EI52" s="123"/>
      <c r="EJ52" s="51"/>
      <c r="EK52" s="51"/>
      <c r="EL52" s="122"/>
      <c r="EM52" s="122"/>
      <c r="EN52" s="122"/>
      <c r="EO52" s="122"/>
      <c r="EP52" s="122"/>
      <c r="EQ52" s="122"/>
      <c r="ER52" s="136"/>
      <c r="ES52" s="51"/>
      <c r="ET52" s="51"/>
      <c r="EU52" s="51"/>
      <c r="EV52" s="51"/>
      <c r="EW52" s="51"/>
      <c r="EX52" s="51"/>
      <c r="EY52" s="121"/>
      <c r="EZ52" s="51"/>
      <c r="FA52" s="51"/>
      <c r="FB52" s="51"/>
      <c r="FC52" s="123"/>
      <c r="FD52" s="51"/>
      <c r="FE52" s="51"/>
      <c r="FF52" s="122"/>
      <c r="FG52" s="122"/>
      <c r="FH52" s="122"/>
      <c r="FI52" s="122"/>
      <c r="FJ52" s="122"/>
      <c r="FK52" s="122">
        <f t="shared" si="94"/>
        <v>0</v>
      </c>
      <c r="FL52" s="136"/>
      <c r="FM52" s="51"/>
      <c r="FN52" s="51"/>
      <c r="FO52" s="51"/>
      <c r="FP52" s="51"/>
      <c r="FQ52" s="51"/>
      <c r="FR52" s="51"/>
      <c r="FS52" s="121" t="e">
        <f t="shared" si="95"/>
        <v>#DIV/0!</v>
      </c>
      <c r="FT52" s="51"/>
      <c r="FU52" s="51"/>
      <c r="FV52" s="51"/>
      <c r="FW52" s="123"/>
      <c r="FX52" s="51"/>
      <c r="FY52" s="51"/>
      <c r="FZ52" s="122"/>
      <c r="GA52" s="122"/>
      <c r="GB52" s="122"/>
      <c r="GC52" s="122"/>
      <c r="GD52" s="122"/>
      <c r="GE52" s="122"/>
      <c r="GF52" s="136"/>
      <c r="GG52" s="51"/>
      <c r="GH52" s="51"/>
      <c r="GI52" s="51"/>
      <c r="GJ52" s="51"/>
      <c r="GK52" s="51"/>
      <c r="GL52" s="51"/>
      <c r="GM52" s="121">
        <f t="shared" si="78"/>
        <v>0</v>
      </c>
      <c r="GN52" s="51"/>
      <c r="GO52" s="51"/>
      <c r="GP52" s="51"/>
      <c r="GQ52" s="123"/>
      <c r="GR52" s="51"/>
      <c r="GS52" s="51"/>
      <c r="GT52" s="122"/>
      <c r="GU52" s="122"/>
      <c r="GV52" s="122"/>
      <c r="GW52" s="122"/>
      <c r="GX52" s="122"/>
      <c r="GY52" s="122">
        <f t="shared" si="79"/>
        <v>0</v>
      </c>
      <c r="GZ52" s="136"/>
      <c r="HA52" s="51"/>
      <c r="HB52" s="51"/>
      <c r="HC52" s="51"/>
      <c r="HD52" s="51"/>
      <c r="HE52" s="51"/>
      <c r="HF52" s="51"/>
      <c r="HG52" s="121">
        <f t="shared" si="80"/>
        <v>0</v>
      </c>
      <c r="HH52" s="51"/>
      <c r="HI52" s="51"/>
      <c r="HJ52" s="51"/>
      <c r="HK52" s="123"/>
      <c r="HL52" s="51"/>
      <c r="HM52" s="51"/>
      <c r="HN52" s="122"/>
      <c r="HO52" s="122"/>
      <c r="HP52" s="122"/>
      <c r="HQ52" s="122"/>
      <c r="HR52" s="122"/>
      <c r="HS52" s="121">
        <f t="shared" si="96"/>
        <v>0</v>
      </c>
      <c r="HT52" s="136"/>
      <c r="HU52" s="51"/>
      <c r="HV52" s="51"/>
      <c r="HW52" s="51"/>
      <c r="HX52" s="51"/>
      <c r="HY52" s="51"/>
      <c r="HZ52" s="51"/>
      <c r="IA52" s="121"/>
      <c r="IB52" s="51"/>
      <c r="IC52" s="51"/>
      <c r="ID52" s="51"/>
      <c r="IE52" s="123"/>
      <c r="IF52" s="51"/>
      <c r="IG52" s="51"/>
      <c r="IH52" s="122"/>
      <c r="II52" s="122"/>
      <c r="IJ52" s="122"/>
      <c r="IK52" s="122"/>
      <c r="IL52" s="122"/>
      <c r="IM52" s="122">
        <f t="shared" si="142"/>
        <v>0</v>
      </c>
      <c r="IN52" s="136"/>
      <c r="IO52" s="51"/>
      <c r="IP52" s="51"/>
      <c r="IQ52" s="51"/>
      <c r="IR52" s="51"/>
      <c r="IS52" s="51"/>
      <c r="IT52" s="51"/>
      <c r="IU52" s="121"/>
      <c r="IV52" s="51"/>
      <c r="IW52" s="51"/>
      <c r="IX52" s="122"/>
      <c r="IY52" s="123"/>
      <c r="IZ52" s="122"/>
      <c r="JA52" s="122"/>
      <c r="JB52" s="122"/>
      <c r="JC52" s="122"/>
      <c r="JD52" s="122"/>
      <c r="JE52" s="122"/>
      <c r="JF52" s="122"/>
      <c r="JG52" s="121">
        <f t="shared" si="146"/>
        <v>0</v>
      </c>
      <c r="JH52" s="136" t="s">
        <v>243</v>
      </c>
      <c r="JI52" s="51"/>
      <c r="JJ52" s="51"/>
      <c r="JK52" s="51"/>
      <c r="JL52" s="51"/>
      <c r="JM52" s="51"/>
      <c r="JN52" s="51"/>
      <c r="JO52" s="121" t="e">
        <f t="shared" si="145"/>
        <v>#DIV/0!</v>
      </c>
      <c r="JP52" s="51"/>
      <c r="JQ52" s="51" t="s">
        <v>243</v>
      </c>
      <c r="JR52" s="51">
        <v>4</v>
      </c>
      <c r="JS52" s="123">
        <v>0</v>
      </c>
      <c r="JT52" s="122">
        <v>30</v>
      </c>
      <c r="JU52" s="122">
        <v>2</v>
      </c>
      <c r="JV52" s="122">
        <v>5</v>
      </c>
      <c r="JW52" s="122">
        <v>1</v>
      </c>
      <c r="JX52" s="122">
        <v>1</v>
      </c>
      <c r="JY52" s="122">
        <v>0</v>
      </c>
      <c r="JZ52" s="122">
        <v>1</v>
      </c>
      <c r="KA52" s="121">
        <f t="shared" si="81"/>
        <v>7.5</v>
      </c>
      <c r="KB52" s="136"/>
      <c r="KC52" s="51"/>
      <c r="KD52" s="51"/>
      <c r="KE52" s="51"/>
      <c r="KF52" s="51"/>
      <c r="KG52" s="51"/>
      <c r="KH52" s="51"/>
      <c r="KI52" s="51"/>
      <c r="KJ52" s="51"/>
      <c r="KK52" s="123"/>
      <c r="KL52" s="51"/>
      <c r="KM52" s="51"/>
      <c r="KN52" s="122"/>
      <c r="KO52" s="122"/>
      <c r="KP52" s="122"/>
      <c r="KQ52" s="122"/>
      <c r="KR52" s="122"/>
      <c r="KS52" s="122">
        <f t="shared" si="99"/>
        <v>0</v>
      </c>
      <c r="KT52" s="136" t="s">
        <v>243</v>
      </c>
      <c r="KU52" s="51" t="s">
        <v>244</v>
      </c>
      <c r="KV52" s="51"/>
      <c r="KW52" s="51"/>
      <c r="KX52" s="51"/>
      <c r="KY52" s="51"/>
      <c r="KZ52" s="51"/>
      <c r="LA52" s="121">
        <f t="shared" si="100"/>
        <v>0</v>
      </c>
      <c r="LB52" s="51"/>
      <c r="LC52" s="51" t="s">
        <v>243</v>
      </c>
      <c r="LD52" s="51">
        <v>3</v>
      </c>
      <c r="LE52" s="51">
        <v>0</v>
      </c>
      <c r="LF52" s="51">
        <v>23</v>
      </c>
      <c r="LG52" s="51">
        <v>0</v>
      </c>
      <c r="LH52" s="122">
        <v>5</v>
      </c>
      <c r="LI52" s="122">
        <v>3</v>
      </c>
      <c r="LJ52" s="122">
        <v>0</v>
      </c>
      <c r="LK52" s="122">
        <v>3</v>
      </c>
      <c r="LL52" s="122">
        <v>0</v>
      </c>
      <c r="LM52" s="121">
        <f t="shared" si="82"/>
        <v>7.666666666666667</v>
      </c>
      <c r="LN52" s="136"/>
      <c r="LO52" s="51"/>
      <c r="LU52" s="121">
        <f t="shared" si="141"/>
        <v>0</v>
      </c>
      <c r="LV52" s="51"/>
      <c r="LW52" s="51"/>
      <c r="LX52" s="51"/>
      <c r="LY52" s="51"/>
      <c r="LZ52" s="46"/>
      <c r="MA52" s="51"/>
      <c r="MB52" s="122"/>
      <c r="MC52" s="122"/>
      <c r="MD52" s="122"/>
      <c r="ME52" s="122"/>
      <c r="MF52" s="122"/>
      <c r="MG52" s="121">
        <f t="shared" si="144"/>
        <v>0</v>
      </c>
      <c r="MH52" s="136"/>
      <c r="MI52" s="51"/>
      <c r="MJ52" s="51"/>
      <c r="MK52" s="51"/>
      <c r="ML52" s="51"/>
      <c r="MM52" s="51"/>
      <c r="MN52" s="51"/>
      <c r="MO52" s="121">
        <f t="shared" si="101"/>
        <v>0</v>
      </c>
      <c r="MP52" s="51"/>
      <c r="MR52" s="51"/>
      <c r="MS52" s="51"/>
      <c r="MT52" s="46"/>
      <c r="MV52" s="122"/>
      <c r="MW52" s="122"/>
      <c r="MX52" s="122"/>
      <c r="MY52" s="122"/>
      <c r="MZ52" s="122"/>
      <c r="NA52" s="122"/>
      <c r="NB52" s="136"/>
      <c r="NC52" s="51"/>
      <c r="ND52" s="51"/>
      <c r="NE52" s="51"/>
      <c r="NF52" s="51"/>
      <c r="NG52" s="51"/>
      <c r="NH52" s="51"/>
      <c r="NI52" s="121"/>
      <c r="NJ52" s="51"/>
      <c r="NL52" s="51"/>
      <c r="NM52" s="51"/>
      <c r="NN52" s="46"/>
      <c r="NP52" s="122"/>
      <c r="NQ52" s="122"/>
      <c r="NR52" s="122"/>
      <c r="NS52" s="122"/>
      <c r="NT52" s="122"/>
      <c r="NU52" s="122"/>
      <c r="NV52" s="136"/>
      <c r="NW52" s="51"/>
      <c r="NX52" s="51"/>
      <c r="NY52" s="51"/>
      <c r="NZ52" s="51"/>
      <c r="OA52" s="51"/>
      <c r="OB52" s="51"/>
      <c r="OC52" s="121"/>
      <c r="OD52" s="51"/>
      <c r="OF52" s="51"/>
      <c r="OG52" s="51"/>
      <c r="OH52" s="46"/>
      <c r="OI52" s="51"/>
      <c r="OJ52" s="122"/>
      <c r="OK52" s="122"/>
      <c r="OL52" s="122"/>
      <c r="OM52" s="122"/>
      <c r="ON52" s="122"/>
      <c r="OO52" s="122"/>
      <c r="OP52" s="136"/>
      <c r="OQ52" s="51"/>
      <c r="OR52" s="51"/>
      <c r="OS52" s="51"/>
      <c r="OT52" s="51"/>
      <c r="OU52" s="51"/>
      <c r="OV52" s="51"/>
      <c r="OW52" s="121"/>
      <c r="OX52" s="51"/>
      <c r="OZ52" s="51"/>
      <c r="PA52" s="51"/>
      <c r="PB52" s="46"/>
      <c r="PC52" s="51"/>
      <c r="PD52" s="122"/>
      <c r="PE52" s="122"/>
      <c r="PF52" s="122"/>
      <c r="PG52" s="122"/>
      <c r="PH52" s="122"/>
      <c r="PI52" s="121"/>
      <c r="PJ52" s="136"/>
      <c r="PK52" s="51"/>
      <c r="PL52" s="51"/>
      <c r="PM52" s="51"/>
      <c r="PN52" s="51"/>
      <c r="PO52" s="51"/>
      <c r="PP52" s="51"/>
      <c r="PQ52" s="121"/>
      <c r="PR52" s="51"/>
      <c r="PT52" s="51"/>
      <c r="PU52" s="51"/>
      <c r="PV52" s="46"/>
      <c r="PW52" s="51"/>
      <c r="PX52" s="122"/>
      <c r="PY52" s="122"/>
      <c r="PZ52" s="122"/>
      <c r="QA52" s="122"/>
      <c r="QB52" s="122"/>
      <c r="QC52" s="121"/>
      <c r="QD52" s="136"/>
      <c r="QE52" s="51"/>
      <c r="QF52" s="51"/>
      <c r="QG52" s="51"/>
      <c r="QH52" s="51"/>
      <c r="QI52" s="51"/>
      <c r="QJ52" s="51"/>
      <c r="QK52" s="121">
        <f t="shared" si="85"/>
        <v>0</v>
      </c>
      <c r="QL52" s="51"/>
      <c r="QN52" s="51"/>
      <c r="QO52" s="51"/>
      <c r="QP52" s="46"/>
      <c r="QQ52" s="51"/>
      <c r="QR52" s="122"/>
      <c r="QS52" s="122"/>
      <c r="QT52" s="122"/>
      <c r="QU52" s="122"/>
      <c r="QV52" s="122"/>
      <c r="QW52" s="121"/>
      <c r="QX52" s="136"/>
      <c r="QY52" s="51"/>
      <c r="QZ52" s="51"/>
      <c r="RA52" s="51"/>
      <c r="RB52" s="51"/>
      <c r="RC52" s="51"/>
      <c r="RD52" s="51"/>
      <c r="RE52" s="121"/>
      <c r="RF52" s="51"/>
      <c r="RH52" s="51"/>
      <c r="RI52" s="51"/>
      <c r="RJ52" s="46"/>
      <c r="RK52" s="51"/>
      <c r="RL52" s="122"/>
      <c r="RM52" s="122"/>
      <c r="RN52" s="122"/>
      <c r="RO52" s="122"/>
      <c r="RP52" s="122"/>
      <c r="RQ52" s="121"/>
      <c r="RR52" s="136"/>
      <c r="RS52" s="51"/>
      <c r="RT52" s="51"/>
      <c r="RU52" s="51"/>
      <c r="RV52" s="51"/>
      <c r="RW52" s="51"/>
      <c r="RX52" s="51"/>
      <c r="RY52" s="121">
        <f t="shared" si="108"/>
        <v>0</v>
      </c>
      <c r="RZ52" s="51"/>
      <c r="SB52" s="51"/>
      <c r="SC52" s="51"/>
      <c r="SD52" s="46"/>
      <c r="SE52" s="51"/>
      <c r="SF52" s="122"/>
      <c r="SG52" s="122"/>
      <c r="SH52" s="122"/>
      <c r="SI52" s="122"/>
      <c r="SJ52" s="122"/>
      <c r="SK52" s="121">
        <f t="shared" si="109"/>
        <v>0</v>
      </c>
      <c r="SL52" s="136"/>
      <c r="SM52" s="51"/>
      <c r="SN52" s="51"/>
      <c r="SO52" s="51"/>
      <c r="SP52" s="51"/>
      <c r="SQ52" s="51"/>
      <c r="SR52" s="51"/>
      <c r="SS52" s="121"/>
      <c r="ST52" s="51"/>
      <c r="SV52" s="51"/>
      <c r="SW52" s="51"/>
      <c r="SX52" s="46"/>
      <c r="SY52" s="51"/>
      <c r="SZ52" s="122"/>
      <c r="TA52" s="122"/>
      <c r="TB52" s="122"/>
      <c r="TC52" s="122"/>
      <c r="TD52" s="122"/>
      <c r="TE52" s="121"/>
      <c r="TF52" s="136"/>
      <c r="TG52" s="51"/>
      <c r="TH52" s="51"/>
      <c r="TI52" s="51"/>
      <c r="TJ52" s="51"/>
      <c r="TK52" s="51"/>
      <c r="TL52" s="51"/>
      <c r="TM52" s="121"/>
      <c r="TN52" s="51"/>
      <c r="TP52" s="51"/>
      <c r="TQ52" s="51"/>
      <c r="TR52" s="46"/>
      <c r="TS52" s="51"/>
      <c r="TT52" s="122"/>
      <c r="TU52" s="122"/>
      <c r="TV52" s="122"/>
      <c r="TW52" s="122"/>
      <c r="TX52" s="122"/>
      <c r="TY52" s="121"/>
      <c r="TZ52" s="136"/>
      <c r="UA52" s="51"/>
      <c r="UB52" s="51"/>
      <c r="UC52" s="51"/>
      <c r="UD52" s="51"/>
      <c r="UE52" s="51"/>
      <c r="UF52" s="51"/>
      <c r="UG52" s="121"/>
      <c r="UH52" s="51"/>
      <c r="UJ52" s="51"/>
      <c r="UK52" s="51"/>
      <c r="UL52" s="46"/>
      <c r="UM52" s="51"/>
      <c r="UN52" s="122"/>
      <c r="UO52" s="122"/>
      <c r="UP52" s="122"/>
      <c r="UQ52" s="122"/>
      <c r="UR52" s="122"/>
      <c r="US52" s="121"/>
      <c r="UT52" s="136"/>
      <c r="UU52" s="51"/>
      <c r="UV52" s="51"/>
      <c r="UW52" s="51"/>
      <c r="UX52" s="51"/>
      <c r="UY52" s="51"/>
      <c r="UZ52" s="51"/>
      <c r="VA52" s="121">
        <f t="shared" si="116"/>
        <v>0</v>
      </c>
      <c r="VB52" s="51"/>
      <c r="VD52" s="51"/>
      <c r="VE52" s="51"/>
      <c r="VF52" s="46"/>
      <c r="VG52" s="51"/>
      <c r="VH52" s="122"/>
      <c r="VI52" s="122"/>
      <c r="VJ52" s="122"/>
      <c r="VK52" s="122"/>
      <c r="VL52" s="122"/>
      <c r="VM52" s="121">
        <f t="shared" si="117"/>
        <v>0</v>
      </c>
      <c r="VN52" s="136"/>
      <c r="VO52" s="51"/>
      <c r="VP52" s="51"/>
      <c r="VQ52" s="51"/>
      <c r="VR52" s="51"/>
      <c r="VS52" s="51"/>
      <c r="VT52" s="51"/>
      <c r="VU52" s="121"/>
      <c r="VV52" s="51"/>
      <c r="VX52" s="51"/>
      <c r="VY52" s="51"/>
      <c r="VZ52" s="46"/>
      <c r="WA52" s="51"/>
      <c r="WB52" s="122"/>
      <c r="WC52" s="122"/>
      <c r="WD52" s="122"/>
      <c r="WE52" s="122"/>
      <c r="WF52" s="122"/>
      <c r="WG52" s="121"/>
      <c r="WH52" s="136"/>
      <c r="WI52" s="51"/>
      <c r="WJ52" s="51"/>
      <c r="WK52" s="51"/>
      <c r="WL52" s="51"/>
      <c r="WM52" s="51"/>
      <c r="WN52" s="51"/>
      <c r="WO52" s="121">
        <f t="shared" si="120"/>
        <v>0</v>
      </c>
      <c r="WP52" s="51"/>
      <c r="WR52" s="51"/>
      <c r="WS52" s="51"/>
      <c r="WT52" s="46"/>
      <c r="WU52" s="51"/>
      <c r="WV52" s="122"/>
      <c r="WW52" s="122"/>
      <c r="WX52" s="122"/>
      <c r="WY52" s="122"/>
      <c r="WZ52" s="122"/>
      <c r="XA52" s="121"/>
      <c r="XB52" s="136"/>
      <c r="XC52" s="51"/>
      <c r="XD52" s="51"/>
      <c r="XE52" s="51"/>
      <c r="XF52" s="51"/>
      <c r="XG52" s="51"/>
      <c r="XH52" s="51"/>
      <c r="XI52" s="121">
        <f t="shared" si="122"/>
        <v>0</v>
      </c>
      <c r="XJ52" s="51"/>
      <c r="XK52" s="91"/>
      <c r="XL52" s="51"/>
      <c r="XM52" s="51"/>
      <c r="XN52" s="46"/>
      <c r="XO52" s="51"/>
      <c r="XP52" s="122"/>
      <c r="XQ52" s="122"/>
      <c r="XR52" s="122"/>
      <c r="XS52" s="122"/>
      <c r="XT52" s="122"/>
      <c r="XU52" s="121">
        <f t="shared" si="83"/>
        <v>0</v>
      </c>
      <c r="XV52" s="136"/>
      <c r="XW52" s="51"/>
      <c r="XX52" s="51"/>
      <c r="XY52" s="51"/>
      <c r="XZ52" s="51"/>
      <c r="YA52" s="51"/>
      <c r="YB52" s="51"/>
      <c r="YC52" s="121"/>
      <c r="YD52" s="51"/>
      <c r="YF52" s="51"/>
      <c r="YG52" s="51"/>
      <c r="YH52" s="46"/>
      <c r="YI52" s="51"/>
      <c r="YJ52" s="122"/>
      <c r="YK52" s="122"/>
      <c r="YL52" s="122"/>
      <c r="YM52" s="122"/>
      <c r="YN52" s="122"/>
      <c r="YO52" s="121"/>
      <c r="YP52" s="136"/>
      <c r="YQ52" s="51"/>
      <c r="YR52" s="51"/>
      <c r="YS52" s="51"/>
      <c r="YT52" s="51"/>
      <c r="YU52" s="51"/>
      <c r="YV52" s="51"/>
      <c r="YW52" s="121"/>
      <c r="YX52" s="51"/>
      <c r="YZ52" s="51"/>
      <c r="ZA52" s="51"/>
      <c r="ZB52" s="46"/>
      <c r="ZC52" s="51"/>
      <c r="ZD52" s="122"/>
      <c r="ZE52" s="122"/>
      <c r="ZF52" s="122"/>
      <c r="ZG52" s="122"/>
      <c r="ZH52" s="122"/>
      <c r="ZI52" s="121"/>
      <c r="ZJ52" s="136"/>
      <c r="ZK52" s="51"/>
      <c r="ZL52" s="51"/>
      <c r="ZM52" s="51"/>
      <c r="ZN52" s="51"/>
      <c r="ZO52" s="51"/>
      <c r="ZP52" s="51"/>
      <c r="ZQ52" s="121"/>
      <c r="ZR52" s="51"/>
      <c r="ZT52" s="51"/>
      <c r="ZU52" s="51"/>
      <c r="ZV52" s="46"/>
      <c r="ZW52" s="51"/>
      <c r="ZX52" s="122"/>
      <c r="ZY52" s="122"/>
      <c r="ZZ52" s="122"/>
      <c r="AAA52" s="122"/>
      <c r="AAB52" s="122"/>
      <c r="AAC52" s="121"/>
      <c r="AAD52" s="136"/>
      <c r="AAE52" s="51"/>
      <c r="AAF52" s="51"/>
      <c r="AAG52" s="51"/>
      <c r="AAH52" s="51"/>
      <c r="AAI52" s="51"/>
      <c r="AAJ52" s="51"/>
      <c r="AAK52" s="121"/>
      <c r="AAL52" s="51"/>
      <c r="AAN52" s="51"/>
      <c r="AAO52" s="51"/>
      <c r="AAP52" s="46"/>
      <c r="AAQ52" s="51"/>
      <c r="AAR52" s="122"/>
      <c r="AAS52" s="122"/>
      <c r="AAT52" s="122"/>
      <c r="AAU52" s="122"/>
      <c r="AAV52" s="122"/>
      <c r="AAW52" s="121"/>
      <c r="AAX52" s="136"/>
      <c r="AAY52" s="51"/>
      <c r="AAZ52" s="51"/>
      <c r="ABA52" s="51"/>
      <c r="ABB52" s="51"/>
      <c r="ABC52" s="51"/>
      <c r="ABD52" s="51"/>
      <c r="ABE52" s="121">
        <f t="shared" si="131"/>
        <v>0</v>
      </c>
      <c r="ABF52" s="51"/>
      <c r="ABH52" s="51"/>
      <c r="ABI52" s="51"/>
      <c r="ABJ52" s="46"/>
      <c r="ABK52" s="51"/>
      <c r="ABL52" s="122"/>
      <c r="ABM52" s="122"/>
      <c r="ABN52" s="122"/>
      <c r="ABO52" s="122"/>
      <c r="ABP52" s="122"/>
      <c r="ABQ52" s="121">
        <f t="shared" si="132"/>
        <v>0</v>
      </c>
      <c r="ABS52">
        <f>SUM(J52,AD52,AX52,BR52,CL52,DF52,DZ52,ET52,FN52,GH52,HB52,HV52,IP52,JJ52,KD52,KV52,LP52,MJ52,ND52,NX52,OR52,PL52,QF52,QZ52,RT52,SN52,TH52,UB52,UV52,VP52,WJ52,AAF52)</f>
        <v>106</v>
      </c>
      <c r="ABT52">
        <f t="shared" si="134"/>
        <v>0</v>
      </c>
      <c r="ABU52">
        <f t="shared" si="135"/>
        <v>106</v>
      </c>
      <c r="ABV52">
        <f t="shared" si="136"/>
        <v>-106</v>
      </c>
      <c r="ABZ52" s="119"/>
      <c r="ACJ52" s="119" t="e">
        <f t="shared" si="139"/>
        <v>#DIV/0!</v>
      </c>
      <c r="ACQ52" s="130"/>
    </row>
    <row r="53" spans="1:773" ht="12.75" x14ac:dyDescent="0.2">
      <c r="A53" s="49">
        <v>34</v>
      </c>
      <c r="B53" s="116">
        <v>44906</v>
      </c>
      <c r="C53" s="116" t="str">
        <f t="shared" si="84"/>
        <v>Sunday</v>
      </c>
      <c r="D53" s="49" t="s">
        <v>240</v>
      </c>
      <c r="E53" s="11" t="s">
        <v>295</v>
      </c>
      <c r="F53" s="24" t="s">
        <v>207</v>
      </c>
      <c r="G53" s="24" t="s">
        <v>261</v>
      </c>
      <c r="H53" s="136" t="s">
        <v>243</v>
      </c>
      <c r="I53" s="24" t="s">
        <v>244</v>
      </c>
      <c r="J53" s="51"/>
      <c r="K53" s="51"/>
      <c r="L53" s="51"/>
      <c r="M53" s="51"/>
      <c r="N53" s="51"/>
      <c r="O53" s="121">
        <f t="shared" si="86"/>
        <v>0</v>
      </c>
      <c r="P53" s="51"/>
      <c r="Q53" s="51" t="s">
        <v>244</v>
      </c>
      <c r="R53" s="51"/>
      <c r="S53" s="123"/>
      <c r="T53" s="124"/>
      <c r="U53" s="51"/>
      <c r="V53" s="122"/>
      <c r="W53" s="122"/>
      <c r="X53" s="122"/>
      <c r="Y53" s="122"/>
      <c r="Z53" s="122"/>
      <c r="AA53" s="122">
        <f>IFERROR(T53/R53,0)</f>
        <v>0</v>
      </c>
      <c r="AB53" s="136" t="s">
        <v>243</v>
      </c>
      <c r="AC53" s="51" t="s">
        <v>243</v>
      </c>
      <c r="AD53" s="51">
        <v>19</v>
      </c>
      <c r="AE53" s="51">
        <v>12</v>
      </c>
      <c r="AF53" s="51" t="s">
        <v>243</v>
      </c>
      <c r="AG53" s="51">
        <v>2</v>
      </c>
      <c r="AH53" s="51">
        <v>0</v>
      </c>
      <c r="AI53" s="121">
        <f t="shared" si="76"/>
        <v>158.33333333333331</v>
      </c>
      <c r="AJ53" s="51">
        <v>3</v>
      </c>
      <c r="AK53" s="51" t="s">
        <v>243</v>
      </c>
      <c r="AL53" s="51">
        <v>1</v>
      </c>
      <c r="AM53" s="123">
        <v>0</v>
      </c>
      <c r="AN53" s="51">
        <v>7</v>
      </c>
      <c r="AO53" s="51">
        <v>0</v>
      </c>
      <c r="AP53" s="122">
        <v>4</v>
      </c>
      <c r="AQ53" s="122">
        <v>0</v>
      </c>
      <c r="AR53" s="122">
        <v>1</v>
      </c>
      <c r="AS53" s="122">
        <v>0</v>
      </c>
      <c r="AT53" s="122">
        <v>0</v>
      </c>
      <c r="AU53" s="121">
        <f t="shared" si="88"/>
        <v>7</v>
      </c>
      <c r="AV53" s="136" t="s">
        <v>243</v>
      </c>
      <c r="AW53" s="51" t="s">
        <v>243</v>
      </c>
      <c r="AX53" s="51">
        <v>2</v>
      </c>
      <c r="AY53" s="51">
        <v>5</v>
      </c>
      <c r="AZ53" s="51" t="s">
        <v>266</v>
      </c>
      <c r="BA53" s="51">
        <v>0</v>
      </c>
      <c r="BB53" s="51">
        <v>0</v>
      </c>
      <c r="BC53" s="121">
        <f t="shared" si="77"/>
        <v>40</v>
      </c>
      <c r="BD53" s="51">
        <v>1</v>
      </c>
      <c r="BE53" s="51" t="s">
        <v>244</v>
      </c>
      <c r="BF53" s="51"/>
      <c r="BG53" s="123"/>
      <c r="BH53" s="51"/>
      <c r="BI53" s="51"/>
      <c r="BJ53" s="122"/>
      <c r="BK53" s="122"/>
      <c r="BL53" s="122"/>
      <c r="BM53" s="122"/>
      <c r="BN53" s="122"/>
      <c r="BO53" s="122"/>
      <c r="BP53" s="136" t="s">
        <v>244</v>
      </c>
      <c r="BQ53" s="51"/>
      <c r="BR53" s="51"/>
      <c r="BS53" s="51"/>
      <c r="BT53" s="51"/>
      <c r="BU53" s="51"/>
      <c r="BV53" s="51"/>
      <c r="BW53" s="121"/>
      <c r="BX53" s="51"/>
      <c r="BY53" s="51"/>
      <c r="BZ53" s="51"/>
      <c r="CA53" s="123"/>
      <c r="CB53" s="51"/>
      <c r="CC53" s="51"/>
      <c r="CD53" s="122"/>
      <c r="CE53" s="122"/>
      <c r="CF53" s="122"/>
      <c r="CG53" s="122"/>
      <c r="CH53" s="122"/>
      <c r="CI53" s="122"/>
      <c r="CJ53" s="136" t="s">
        <v>244</v>
      </c>
      <c r="CK53" s="51"/>
      <c r="CL53" s="51"/>
      <c r="CM53" s="51"/>
      <c r="CN53" s="51"/>
      <c r="CO53" s="51"/>
      <c r="CP53" s="51"/>
      <c r="CQ53" s="121">
        <f>IFERROR((CL53/CM53)*100,0)</f>
        <v>0</v>
      </c>
      <c r="CR53" s="51"/>
      <c r="CS53" s="51"/>
      <c r="CT53" s="51"/>
      <c r="CU53" s="123"/>
      <c r="CV53" s="51"/>
      <c r="CW53" s="51"/>
      <c r="CX53" s="122"/>
      <c r="CY53" s="122"/>
      <c r="CZ53" s="122"/>
      <c r="DA53" s="122"/>
      <c r="DB53" s="122"/>
      <c r="DC53" s="122"/>
      <c r="DD53" s="136" t="s">
        <v>244</v>
      </c>
      <c r="DE53" s="51"/>
      <c r="DF53" s="51"/>
      <c r="DG53" s="51"/>
      <c r="DH53" s="51"/>
      <c r="DI53" s="51"/>
      <c r="DJ53" s="51"/>
      <c r="DK53" s="121">
        <f t="shared" si="90"/>
        <v>0</v>
      </c>
      <c r="DL53" s="51"/>
      <c r="DM53" s="51"/>
      <c r="DN53" s="51"/>
      <c r="DO53" s="123"/>
      <c r="DP53" s="51"/>
      <c r="DQ53" s="51"/>
      <c r="DR53" s="122"/>
      <c r="DS53" s="122"/>
      <c r="DT53" s="122"/>
      <c r="DU53" s="122"/>
      <c r="DV53" s="122"/>
      <c r="DW53" s="122"/>
      <c r="DX53" s="136" t="s">
        <v>244</v>
      </c>
      <c r="DY53" s="51"/>
      <c r="DZ53" s="51"/>
      <c r="EA53" s="51"/>
      <c r="EB53" s="51"/>
      <c r="EC53" s="51"/>
      <c r="ED53" s="51"/>
      <c r="EE53" s="121">
        <f t="shared" si="91"/>
        <v>0</v>
      </c>
      <c r="EF53" s="51"/>
      <c r="EG53" s="51"/>
      <c r="EH53" s="51"/>
      <c r="EI53" s="123"/>
      <c r="EJ53" s="51"/>
      <c r="EK53" s="51"/>
      <c r="EL53" s="122"/>
      <c r="EM53" s="122"/>
      <c r="EN53" s="122"/>
      <c r="EO53" s="122"/>
      <c r="EP53" s="122"/>
      <c r="EQ53" s="122">
        <f>IFERROR(EJ53/EH53,0)</f>
        <v>0</v>
      </c>
      <c r="ER53" s="136" t="s">
        <v>244</v>
      </c>
      <c r="ES53" s="51"/>
      <c r="ET53" s="51"/>
      <c r="EU53" s="51"/>
      <c r="EV53" s="51"/>
      <c r="EW53" s="51"/>
      <c r="EX53" s="51"/>
      <c r="EY53" s="121">
        <f>IFERROR((ET53/EU53)*100,0)</f>
        <v>0</v>
      </c>
      <c r="EZ53" s="51"/>
      <c r="FA53" s="51"/>
      <c r="FB53" s="51"/>
      <c r="FC53" s="123"/>
      <c r="FD53" s="51"/>
      <c r="FE53" s="51"/>
      <c r="FF53" s="122"/>
      <c r="FG53" s="122"/>
      <c r="FH53" s="122"/>
      <c r="FI53" s="122"/>
      <c r="FJ53" s="122"/>
      <c r="FK53" s="122">
        <f t="shared" si="94"/>
        <v>0</v>
      </c>
      <c r="FL53" s="136" t="s">
        <v>244</v>
      </c>
      <c r="FM53" s="51"/>
      <c r="FN53" s="51"/>
      <c r="FO53" s="51"/>
      <c r="FP53" s="51"/>
      <c r="FQ53" s="51"/>
      <c r="FR53" s="51"/>
      <c r="FS53" s="121" t="e">
        <f t="shared" si="95"/>
        <v>#DIV/0!</v>
      </c>
      <c r="FT53" s="51"/>
      <c r="FU53" s="51"/>
      <c r="FV53" s="51"/>
      <c r="FW53" s="123"/>
      <c r="FX53" s="51"/>
      <c r="FY53" s="51"/>
      <c r="FZ53" s="122"/>
      <c r="GA53" s="122"/>
      <c r="GB53" s="122"/>
      <c r="GC53" s="122"/>
      <c r="GD53" s="122"/>
      <c r="GE53" s="122"/>
      <c r="GF53" s="136" t="s">
        <v>243</v>
      </c>
      <c r="GG53" s="51" t="s">
        <v>244</v>
      </c>
      <c r="GH53" s="51"/>
      <c r="GI53" s="51"/>
      <c r="GJ53" s="51"/>
      <c r="GK53" s="51"/>
      <c r="GL53" s="51"/>
      <c r="GM53" s="121">
        <f t="shared" si="78"/>
        <v>0</v>
      </c>
      <c r="GN53" s="51"/>
      <c r="GO53" s="51" t="s">
        <v>243</v>
      </c>
      <c r="GP53" s="51">
        <v>2</v>
      </c>
      <c r="GQ53" s="123">
        <v>0</v>
      </c>
      <c r="GR53" s="51">
        <v>8</v>
      </c>
      <c r="GS53" s="51">
        <v>2</v>
      </c>
      <c r="GT53" s="122">
        <v>6</v>
      </c>
      <c r="GU53" s="122">
        <v>0</v>
      </c>
      <c r="GV53" s="122">
        <v>0</v>
      </c>
      <c r="GW53" s="122">
        <v>2</v>
      </c>
      <c r="GX53" s="122">
        <v>0</v>
      </c>
      <c r="GY53" s="122">
        <f t="shared" si="79"/>
        <v>4</v>
      </c>
      <c r="GZ53" s="136" t="s">
        <v>244</v>
      </c>
      <c r="HA53" s="51"/>
      <c r="HB53" s="51"/>
      <c r="HC53" s="51"/>
      <c r="HD53" s="51"/>
      <c r="HE53" s="51"/>
      <c r="HF53" s="51"/>
      <c r="HG53" s="121">
        <f t="shared" si="80"/>
        <v>0</v>
      </c>
      <c r="HH53" s="51"/>
      <c r="HI53" s="51"/>
      <c r="HJ53" s="51"/>
      <c r="HK53" s="123"/>
      <c r="HL53" s="51"/>
      <c r="HM53" s="51"/>
      <c r="HN53" s="122"/>
      <c r="HO53" s="122"/>
      <c r="HP53" s="122"/>
      <c r="HQ53" s="122"/>
      <c r="HR53" s="122"/>
      <c r="HS53" s="121">
        <f t="shared" si="96"/>
        <v>0</v>
      </c>
      <c r="HT53" s="136" t="s">
        <v>244</v>
      </c>
      <c r="HU53" s="51"/>
      <c r="HV53" s="51"/>
      <c r="HW53" s="51"/>
      <c r="HX53" s="51"/>
      <c r="HY53" s="51"/>
      <c r="HZ53" s="51"/>
      <c r="IA53" s="121"/>
      <c r="IB53" s="51"/>
      <c r="IC53" s="51"/>
      <c r="ID53" s="51"/>
      <c r="IE53" s="123"/>
      <c r="IF53" s="51"/>
      <c r="IG53" s="51"/>
      <c r="IH53" s="122"/>
      <c r="II53" s="122"/>
      <c r="IJ53" s="122"/>
      <c r="IK53" s="122"/>
      <c r="IL53" s="122"/>
      <c r="IM53" s="122">
        <f t="shared" si="142"/>
        <v>0</v>
      </c>
      <c r="IN53" s="136" t="s">
        <v>244</v>
      </c>
      <c r="IO53" s="51"/>
      <c r="IP53" s="51"/>
      <c r="IQ53" s="51"/>
      <c r="IR53" s="51"/>
      <c r="IS53" s="51"/>
      <c r="IT53" s="51"/>
      <c r="IU53" s="121">
        <f>IFERROR((IP53/IQ53)*100,0)</f>
        <v>0</v>
      </c>
      <c r="IV53" s="51"/>
      <c r="IW53" s="51"/>
      <c r="IX53" s="122"/>
      <c r="IY53" s="123"/>
      <c r="IZ53" s="122"/>
      <c r="JA53" s="122"/>
      <c r="JB53" s="122"/>
      <c r="JC53" s="122"/>
      <c r="JD53" s="122"/>
      <c r="JE53" s="122"/>
      <c r="JF53" s="122"/>
      <c r="JG53" s="121">
        <f t="shared" si="146"/>
        <v>0</v>
      </c>
      <c r="JH53" s="136" t="s">
        <v>243</v>
      </c>
      <c r="JI53" s="51" t="s">
        <v>244</v>
      </c>
      <c r="JJ53" s="51"/>
      <c r="JK53" s="51"/>
      <c r="JL53" s="51"/>
      <c r="JM53" s="51"/>
      <c r="JN53" s="51"/>
      <c r="JO53" s="121" t="e">
        <f t="shared" si="145"/>
        <v>#DIV/0!</v>
      </c>
      <c r="JP53" s="51"/>
      <c r="JQ53" s="51" t="s">
        <v>243</v>
      </c>
      <c r="JR53" s="51">
        <v>4</v>
      </c>
      <c r="JS53" s="123">
        <v>0</v>
      </c>
      <c r="JT53" s="122">
        <v>16</v>
      </c>
      <c r="JU53" s="122">
        <v>5</v>
      </c>
      <c r="JV53" s="122">
        <v>16</v>
      </c>
      <c r="JW53" s="122">
        <v>2</v>
      </c>
      <c r="JX53" s="122">
        <v>0</v>
      </c>
      <c r="JY53" s="122">
        <v>2</v>
      </c>
      <c r="JZ53" s="122">
        <v>0</v>
      </c>
      <c r="KA53" s="121">
        <f t="shared" si="81"/>
        <v>4</v>
      </c>
      <c r="KB53" s="136"/>
      <c r="KC53" s="51"/>
      <c r="KD53" s="51"/>
      <c r="KE53" s="51"/>
      <c r="KF53" s="51"/>
      <c r="KG53" s="51"/>
      <c r="KH53" s="51"/>
      <c r="KI53" s="51"/>
      <c r="KJ53" s="51"/>
      <c r="KK53" s="123"/>
      <c r="KL53" s="51"/>
      <c r="KM53" s="51"/>
      <c r="KN53" s="122"/>
      <c r="KO53" s="122"/>
      <c r="KP53" s="122"/>
      <c r="KQ53" s="122"/>
      <c r="KR53" s="122"/>
      <c r="KS53" s="122">
        <f t="shared" si="99"/>
        <v>0</v>
      </c>
      <c r="KT53" s="136" t="s">
        <v>244</v>
      </c>
      <c r="KU53" s="51"/>
      <c r="KV53" s="51"/>
      <c r="KW53" s="51"/>
      <c r="KX53" s="51"/>
      <c r="KY53" s="51"/>
      <c r="KZ53" s="51"/>
      <c r="LA53" s="121">
        <f t="shared" si="100"/>
        <v>0</v>
      </c>
      <c r="LB53" s="51"/>
      <c r="LC53" s="51"/>
      <c r="LD53" s="51"/>
      <c r="LE53" s="51"/>
      <c r="LF53" s="51"/>
      <c r="LG53" s="51"/>
      <c r="LH53" s="122"/>
      <c r="LI53" s="122"/>
      <c r="LJ53" s="122"/>
      <c r="LK53" s="122"/>
      <c r="LL53" s="122"/>
      <c r="LM53" s="121">
        <f t="shared" si="82"/>
        <v>0</v>
      </c>
      <c r="LN53" s="136" t="s">
        <v>243</v>
      </c>
      <c r="LO53" s="51" t="s">
        <v>244</v>
      </c>
      <c r="LU53" s="121">
        <f t="shared" si="141"/>
        <v>0</v>
      </c>
      <c r="LV53" s="51"/>
      <c r="LW53" s="51" t="s">
        <v>243</v>
      </c>
      <c r="LX53" s="51">
        <v>2</v>
      </c>
      <c r="LY53" s="51">
        <v>0</v>
      </c>
      <c r="LZ53" s="46">
        <v>6</v>
      </c>
      <c r="MA53" s="51">
        <v>0</v>
      </c>
      <c r="MB53" s="122">
        <v>7</v>
      </c>
      <c r="MC53" s="122">
        <v>0</v>
      </c>
      <c r="MD53" s="122">
        <v>0</v>
      </c>
      <c r="ME53" s="122">
        <v>1</v>
      </c>
      <c r="MF53" s="122">
        <v>0</v>
      </c>
      <c r="MG53" s="121">
        <f t="shared" si="144"/>
        <v>3</v>
      </c>
      <c r="MH53" s="136"/>
      <c r="MI53" s="51"/>
      <c r="MJ53" s="51"/>
      <c r="MK53" s="51"/>
      <c r="ML53" s="51"/>
      <c r="MM53" s="51"/>
      <c r="MN53" s="51"/>
      <c r="MO53" s="121">
        <f t="shared" si="101"/>
        <v>0</v>
      </c>
      <c r="MP53" s="51"/>
      <c r="MR53" s="51"/>
      <c r="MS53" s="51"/>
      <c r="MT53" s="46"/>
      <c r="MV53" s="122"/>
      <c r="MW53" s="122"/>
      <c r="MX53" s="122"/>
      <c r="MY53" s="122"/>
      <c r="MZ53" s="122"/>
      <c r="NA53" s="122"/>
      <c r="NB53" s="136"/>
      <c r="NC53" s="51"/>
      <c r="ND53" s="51"/>
      <c r="NE53" s="51"/>
      <c r="NF53" s="51"/>
      <c r="NG53" s="51"/>
      <c r="NH53" s="51"/>
      <c r="NI53" s="121">
        <f>IFERROR((ND53/NE53)*100,0)</f>
        <v>0</v>
      </c>
      <c r="NJ53" s="51"/>
      <c r="NL53" s="51"/>
      <c r="NM53" s="51"/>
      <c r="NN53" s="46"/>
      <c r="NP53" s="122"/>
      <c r="NQ53" s="122"/>
      <c r="NR53" s="122"/>
      <c r="NS53" s="122"/>
      <c r="NT53" s="122"/>
      <c r="NU53" s="122"/>
      <c r="NV53" s="136"/>
      <c r="NW53" s="51"/>
      <c r="NX53" s="51"/>
      <c r="NY53" s="51"/>
      <c r="NZ53" s="51"/>
      <c r="OA53" s="51"/>
      <c r="OB53" s="51"/>
      <c r="OC53" s="121"/>
      <c r="OD53" s="51"/>
      <c r="OF53" s="51"/>
      <c r="OG53" s="51"/>
      <c r="OH53" s="46"/>
      <c r="OI53" s="51"/>
      <c r="OJ53" s="122"/>
      <c r="OK53" s="122"/>
      <c r="OL53" s="122"/>
      <c r="OM53" s="122"/>
      <c r="ON53" s="122"/>
      <c r="OO53" s="122"/>
      <c r="OP53" s="136"/>
      <c r="OQ53" s="51"/>
      <c r="OR53" s="51"/>
      <c r="OS53" s="51"/>
      <c r="OT53" s="51"/>
      <c r="OU53" s="51"/>
      <c r="OV53" s="51"/>
      <c r="OW53" s="121"/>
      <c r="OX53" s="51"/>
      <c r="OZ53" s="51"/>
      <c r="PA53" s="51"/>
      <c r="PB53" s="46"/>
      <c r="PC53" s="51"/>
      <c r="PD53" s="122"/>
      <c r="PE53" s="122"/>
      <c r="PF53" s="122"/>
      <c r="PG53" s="122"/>
      <c r="PH53" s="122"/>
      <c r="PI53" s="121"/>
      <c r="PJ53" s="136"/>
      <c r="PK53" s="51"/>
      <c r="PL53" s="51"/>
      <c r="PM53" s="51"/>
      <c r="PN53" s="51"/>
      <c r="PO53" s="51"/>
      <c r="PP53" s="51"/>
      <c r="PQ53" s="121"/>
      <c r="PR53" s="51"/>
      <c r="PT53" s="51"/>
      <c r="PU53" s="51"/>
      <c r="PV53" s="46"/>
      <c r="PW53" s="51"/>
      <c r="PX53" s="122"/>
      <c r="PY53" s="122"/>
      <c r="PZ53" s="122"/>
      <c r="QA53" s="122"/>
      <c r="QB53" s="122"/>
      <c r="QC53" s="121"/>
      <c r="QD53" s="136"/>
      <c r="QE53" s="51"/>
      <c r="QF53" s="51"/>
      <c r="QG53" s="51"/>
      <c r="QH53" s="51"/>
      <c r="QI53" s="51"/>
      <c r="QJ53" s="51"/>
      <c r="QK53" s="121">
        <f t="shared" si="85"/>
        <v>0</v>
      </c>
      <c r="QL53" s="51"/>
      <c r="QN53" s="51"/>
      <c r="QO53" s="51"/>
      <c r="QP53" s="46"/>
      <c r="QQ53" s="51"/>
      <c r="QR53" s="122"/>
      <c r="QS53" s="122"/>
      <c r="QT53" s="122"/>
      <c r="QU53" s="122"/>
      <c r="QV53" s="122"/>
      <c r="QW53" s="121">
        <f>IFERROR(QP53/QN53,0)</f>
        <v>0</v>
      </c>
      <c r="QX53" s="136"/>
      <c r="QY53" s="51"/>
      <c r="QZ53" s="51"/>
      <c r="RA53" s="51"/>
      <c r="RB53" s="51"/>
      <c r="RC53" s="51"/>
      <c r="RD53" s="51"/>
      <c r="RE53" s="121">
        <f>IFERROR((QZ53/RA53)*100,0)</f>
        <v>0</v>
      </c>
      <c r="RF53" s="51"/>
      <c r="RH53" s="51"/>
      <c r="RI53" s="51"/>
      <c r="RJ53" s="46"/>
      <c r="RK53" s="51"/>
      <c r="RL53" s="122"/>
      <c r="RM53" s="122"/>
      <c r="RN53" s="122"/>
      <c r="RO53" s="122"/>
      <c r="RP53" s="122"/>
      <c r="RQ53" s="121">
        <f>IFERROR(RJ53/RH53,0)</f>
        <v>0</v>
      </c>
      <c r="RR53" s="136"/>
      <c r="RS53" s="51"/>
      <c r="RT53" s="51"/>
      <c r="RU53" s="51"/>
      <c r="RV53" s="51"/>
      <c r="RW53" s="51"/>
      <c r="RX53" s="51"/>
      <c r="RY53" s="121">
        <f t="shared" si="108"/>
        <v>0</v>
      </c>
      <c r="RZ53" s="51"/>
      <c r="SB53" s="51"/>
      <c r="SC53" s="51"/>
      <c r="SD53" s="46"/>
      <c r="SE53" s="51"/>
      <c r="SF53" s="122"/>
      <c r="SG53" s="122"/>
      <c r="SH53" s="122"/>
      <c r="SI53" s="122"/>
      <c r="SJ53" s="122"/>
      <c r="SK53" s="121">
        <f t="shared" si="109"/>
        <v>0</v>
      </c>
      <c r="SL53" s="136"/>
      <c r="SM53" s="51"/>
      <c r="SN53" s="51"/>
      <c r="SO53" s="51"/>
      <c r="SP53" s="51"/>
      <c r="SQ53" s="51"/>
      <c r="SR53" s="51"/>
      <c r="SS53" s="121">
        <f>IFERROR((SN53/SO53)*100,0)</f>
        <v>0</v>
      </c>
      <c r="ST53" s="51"/>
      <c r="SV53" s="51"/>
      <c r="SW53" s="51"/>
      <c r="SX53" s="46"/>
      <c r="SY53" s="51"/>
      <c r="SZ53" s="122"/>
      <c r="TA53" s="122"/>
      <c r="TB53" s="122"/>
      <c r="TC53" s="122"/>
      <c r="TD53" s="122"/>
      <c r="TE53" s="121">
        <f>IFERROR(SX53/SV53,0)</f>
        <v>0</v>
      </c>
      <c r="TF53" s="136" t="s">
        <v>243</v>
      </c>
      <c r="TG53" s="51" t="s">
        <v>244</v>
      </c>
      <c r="TH53" s="51"/>
      <c r="TI53" s="51"/>
      <c r="TJ53" s="51"/>
      <c r="TK53" s="51"/>
      <c r="TL53" s="51"/>
      <c r="TM53" s="121">
        <f>IFERROR((TH53/TI53)*100,0)</f>
        <v>0</v>
      </c>
      <c r="TN53" s="51"/>
      <c r="TO53" t="s">
        <v>244</v>
      </c>
      <c r="TP53" s="51"/>
      <c r="TQ53" s="51"/>
      <c r="TR53" s="46"/>
      <c r="TS53" s="51"/>
      <c r="TT53" s="122"/>
      <c r="TU53" s="122"/>
      <c r="TV53" s="122"/>
      <c r="TW53" s="122"/>
      <c r="TX53" s="122"/>
      <c r="TY53" s="121">
        <f>IFERROR(TR53/TP53,0)</f>
        <v>0</v>
      </c>
      <c r="TZ53" s="136" t="s">
        <v>243</v>
      </c>
      <c r="UA53" s="51" t="s">
        <v>243</v>
      </c>
      <c r="UB53" s="51">
        <v>40</v>
      </c>
      <c r="UC53" s="51">
        <v>22</v>
      </c>
      <c r="UD53" s="51" t="s">
        <v>244</v>
      </c>
      <c r="UE53" s="51">
        <v>3</v>
      </c>
      <c r="UF53" s="51">
        <v>3</v>
      </c>
      <c r="UG53" s="121">
        <f>IFERROR((UB53/UC53)*100,0)</f>
        <v>181.81818181818181</v>
      </c>
      <c r="UH53" s="51">
        <v>4</v>
      </c>
      <c r="UI53" t="s">
        <v>243</v>
      </c>
      <c r="UJ53" s="51">
        <v>1</v>
      </c>
      <c r="UK53" s="51">
        <v>0</v>
      </c>
      <c r="UL53" s="46">
        <v>6</v>
      </c>
      <c r="UM53" s="51">
        <v>0</v>
      </c>
      <c r="UN53" s="122">
        <v>5</v>
      </c>
      <c r="UO53" s="122">
        <v>1</v>
      </c>
      <c r="UP53" s="122">
        <v>0</v>
      </c>
      <c r="UQ53" s="122">
        <v>1</v>
      </c>
      <c r="UR53" s="122">
        <v>0</v>
      </c>
      <c r="US53" s="121">
        <f>IFERROR(UL53/UJ53,0)</f>
        <v>6</v>
      </c>
      <c r="UT53" s="136"/>
      <c r="UU53" s="51"/>
      <c r="UV53" s="51"/>
      <c r="UW53" s="51"/>
      <c r="UX53" s="51"/>
      <c r="UY53" s="51"/>
      <c r="UZ53" s="51"/>
      <c r="VA53" s="121">
        <f t="shared" si="116"/>
        <v>0</v>
      </c>
      <c r="VB53" s="51"/>
      <c r="VD53" s="51"/>
      <c r="VE53" s="51"/>
      <c r="VF53" s="46"/>
      <c r="VG53" s="51"/>
      <c r="VH53" s="122"/>
      <c r="VI53" s="122"/>
      <c r="VJ53" s="122"/>
      <c r="VK53" s="122"/>
      <c r="VL53" s="122"/>
      <c r="VM53" s="121">
        <f t="shared" si="117"/>
        <v>0</v>
      </c>
      <c r="VN53" s="136"/>
      <c r="VO53" s="51"/>
      <c r="VP53" s="51"/>
      <c r="VQ53" s="51"/>
      <c r="VR53" s="51"/>
      <c r="VS53" s="51"/>
      <c r="VT53" s="51"/>
      <c r="VU53" s="121">
        <f>IFERROR((VP53/VQ53)*100,0)</f>
        <v>0</v>
      </c>
      <c r="VV53" s="51"/>
      <c r="VX53" s="51"/>
      <c r="VY53" s="51"/>
      <c r="VZ53" s="46"/>
      <c r="WA53" s="51"/>
      <c r="WB53" s="122"/>
      <c r="WC53" s="122"/>
      <c r="WD53" s="122"/>
      <c r="WE53" s="122"/>
      <c r="WF53" s="122"/>
      <c r="WG53" s="121">
        <f>IFERROR(VZ53/VX53,0)</f>
        <v>0</v>
      </c>
      <c r="WH53" s="136" t="s">
        <v>243</v>
      </c>
      <c r="WI53" s="51" t="s">
        <v>243</v>
      </c>
      <c r="WJ53" s="51">
        <v>1</v>
      </c>
      <c r="WK53" s="51">
        <v>3</v>
      </c>
      <c r="WL53" s="51" t="s">
        <v>243</v>
      </c>
      <c r="WM53" s="51">
        <v>0</v>
      </c>
      <c r="WN53" s="51">
        <v>0</v>
      </c>
      <c r="WO53" s="121">
        <f t="shared" si="120"/>
        <v>33.333333333333329</v>
      </c>
      <c r="WP53" s="51">
        <v>2</v>
      </c>
      <c r="WQ53" t="s">
        <v>244</v>
      </c>
      <c r="WR53" s="51"/>
      <c r="WS53" s="51"/>
      <c r="WT53" s="46"/>
      <c r="WU53" s="51"/>
      <c r="WV53" s="122"/>
      <c r="WW53" s="122"/>
      <c r="WX53" s="122"/>
      <c r="WY53" s="122"/>
      <c r="WZ53" s="122"/>
      <c r="XA53" s="121">
        <f>IFERROR(WT53/WR53,0)</f>
        <v>0</v>
      </c>
      <c r="XB53" s="136" t="s">
        <v>243</v>
      </c>
      <c r="XC53" s="51" t="s">
        <v>244</v>
      </c>
      <c r="XD53" s="51"/>
      <c r="XE53" s="51"/>
      <c r="XF53" s="51"/>
      <c r="XG53" s="51"/>
      <c r="XH53" s="51"/>
      <c r="XI53" s="121">
        <f t="shared" si="122"/>
        <v>0</v>
      </c>
      <c r="XJ53" s="51"/>
      <c r="XK53" s="91" t="s">
        <v>243</v>
      </c>
      <c r="XL53" s="51">
        <v>3</v>
      </c>
      <c r="XM53" s="51">
        <v>0</v>
      </c>
      <c r="XN53" s="46">
        <v>20</v>
      </c>
      <c r="XO53" s="51">
        <v>0</v>
      </c>
      <c r="XP53" s="122">
        <v>12</v>
      </c>
      <c r="XQ53" s="122">
        <v>1</v>
      </c>
      <c r="XR53" s="122">
        <v>1</v>
      </c>
      <c r="XS53" s="122">
        <v>4</v>
      </c>
      <c r="XT53" s="122">
        <v>0</v>
      </c>
      <c r="XU53" s="121">
        <f t="shared" si="83"/>
        <v>6.666666666666667</v>
      </c>
      <c r="XV53" s="154"/>
      <c r="XW53" s="51"/>
      <c r="XX53" s="51"/>
      <c r="XY53" s="51"/>
      <c r="XZ53" s="51"/>
      <c r="YA53" s="51"/>
      <c r="YB53" s="51"/>
      <c r="YC53" s="121">
        <f>IFERROR((XX53/XY53)*100,0)</f>
        <v>0</v>
      </c>
      <c r="YD53" s="51"/>
      <c r="YF53" s="51"/>
      <c r="YG53" s="51"/>
      <c r="YH53" s="46"/>
      <c r="YI53" s="51"/>
      <c r="YJ53" s="122"/>
      <c r="YK53" s="122"/>
      <c r="YL53" s="122"/>
      <c r="YM53" s="122"/>
      <c r="YN53" s="122"/>
      <c r="YO53" s="121">
        <f>IFERROR(YH53/YF53,0)</f>
        <v>0</v>
      </c>
      <c r="YP53" s="136"/>
      <c r="YQ53" s="51"/>
      <c r="YR53" s="51"/>
      <c r="YS53" s="51"/>
      <c r="YT53" s="51"/>
      <c r="YU53" s="51"/>
      <c r="YV53" s="51"/>
      <c r="YW53" s="121">
        <f>IFERROR((YR53/YS53)*100,0)</f>
        <v>0</v>
      </c>
      <c r="YX53" s="51"/>
      <c r="YZ53" s="51"/>
      <c r="ZA53" s="51"/>
      <c r="ZB53" s="46"/>
      <c r="ZC53" s="51"/>
      <c r="ZD53" s="122"/>
      <c r="ZE53" s="122"/>
      <c r="ZF53" s="122"/>
      <c r="ZG53" s="122"/>
      <c r="ZH53" s="122"/>
      <c r="ZI53" s="121">
        <f>IFERROR(ZB53/YZ53,0)</f>
        <v>0</v>
      </c>
      <c r="ZJ53" s="136"/>
      <c r="ZK53" s="51"/>
      <c r="ZL53" s="51"/>
      <c r="ZM53" s="51"/>
      <c r="ZN53" s="51"/>
      <c r="ZO53" s="51"/>
      <c r="ZP53" s="51"/>
      <c r="ZQ53" s="121">
        <f>IFERROR((ZL53/ZM53)*100,0)</f>
        <v>0</v>
      </c>
      <c r="ZR53" s="51"/>
      <c r="ZT53" s="51"/>
      <c r="ZU53" s="51"/>
      <c r="ZV53" s="46"/>
      <c r="ZW53" s="51"/>
      <c r="ZX53" s="122"/>
      <c r="ZY53" s="122"/>
      <c r="ZZ53" s="122"/>
      <c r="AAA53" s="122"/>
      <c r="AAB53" s="122"/>
      <c r="AAC53" s="121">
        <f>IFERROR(ZV53/ZT53,0)</f>
        <v>0</v>
      </c>
      <c r="AAD53" s="136"/>
      <c r="AAE53" s="51"/>
      <c r="AAF53" s="51"/>
      <c r="AAG53" s="51"/>
      <c r="AAH53" s="51"/>
      <c r="AAI53" s="51"/>
      <c r="AAJ53" s="51"/>
      <c r="AAK53" s="121">
        <f>IFERROR((AAF53/AAG53)*100,0)</f>
        <v>0</v>
      </c>
      <c r="AAL53" s="51"/>
      <c r="AAN53" s="51"/>
      <c r="AAO53" s="51"/>
      <c r="AAP53" s="46"/>
      <c r="AAQ53" s="51"/>
      <c r="AAR53" s="122"/>
      <c r="AAS53" s="122"/>
      <c r="AAT53" s="122"/>
      <c r="AAU53" s="122"/>
      <c r="AAV53" s="122"/>
      <c r="AAW53" s="121">
        <f>IFERROR(AAP53/AAN53,0)</f>
        <v>0</v>
      </c>
      <c r="AAX53" s="136" t="s">
        <v>243</v>
      </c>
      <c r="AAY53" s="51" t="s">
        <v>244</v>
      </c>
      <c r="AAZ53" s="51"/>
      <c r="ABA53" s="51"/>
      <c r="ABB53" s="51"/>
      <c r="ABC53" s="51"/>
      <c r="ABD53" s="51"/>
      <c r="ABE53" s="121">
        <f t="shared" si="131"/>
        <v>0</v>
      </c>
      <c r="ABF53" s="51"/>
      <c r="ABH53" s="51"/>
      <c r="ABI53" s="51"/>
      <c r="ABJ53" s="46"/>
      <c r="ABK53" s="51"/>
      <c r="ABL53" s="122"/>
      <c r="ABM53" s="122"/>
      <c r="ABN53" s="122"/>
      <c r="ABO53" s="122"/>
      <c r="ABP53" s="122"/>
      <c r="ABQ53" s="121">
        <f t="shared" si="132"/>
        <v>0</v>
      </c>
      <c r="ABS53">
        <f>SUM(J53,AD53,AX53,BR53,CL53,DF53,DZ53,ET53,FN53,GH53,HB53,HV53,IP53,JJ53,KD53,KV53,LP53,MJ53,ND53,NX53,OR53,PL53,QF53,QZ53,RT53,SN53,TH53,UB53,UV53,VP53,WJ53,AAF53)</f>
        <v>62</v>
      </c>
      <c r="ABT53">
        <f t="shared" si="134"/>
        <v>18</v>
      </c>
      <c r="ABU53">
        <f t="shared" si="135"/>
        <v>80</v>
      </c>
      <c r="ABV53">
        <f t="shared" si="136"/>
        <v>0</v>
      </c>
      <c r="ABW53">
        <v>80</v>
      </c>
      <c r="ABX53">
        <v>2</v>
      </c>
      <c r="ABY53">
        <v>6.4</v>
      </c>
      <c r="ABZ53" s="119">
        <f>ABW53/ABY53</f>
        <v>12.5</v>
      </c>
      <c r="ACA53">
        <v>12</v>
      </c>
      <c r="ACB53">
        <v>2</v>
      </c>
      <c r="ACC53">
        <v>0</v>
      </c>
      <c r="ACD53">
        <v>4</v>
      </c>
      <c r="ACE53">
        <f>SUM(ACA53:ACD53)</f>
        <v>18</v>
      </c>
      <c r="ACG53">
        <v>79</v>
      </c>
      <c r="ACH53">
        <v>10</v>
      </c>
      <c r="ACI53">
        <v>15</v>
      </c>
      <c r="ACJ53" s="119">
        <f t="shared" si="139"/>
        <v>5.2666666666666666</v>
      </c>
      <c r="ACK53">
        <v>18</v>
      </c>
      <c r="ACM53">
        <v>8</v>
      </c>
      <c r="ACO53">
        <f>SUM(ACK53:ACN53)</f>
        <v>26</v>
      </c>
      <c r="ACQ53" s="130" t="s">
        <v>240</v>
      </c>
      <c r="ACR53">
        <v>0</v>
      </c>
      <c r="ACS53">
        <v>8</v>
      </c>
    </row>
    <row r="54" spans="1:773" ht="12.75" x14ac:dyDescent="0.2">
      <c r="A54" s="49">
        <v>47</v>
      </c>
      <c r="B54" s="116">
        <v>44913</v>
      </c>
      <c r="C54" s="116" t="str">
        <f t="shared" si="84"/>
        <v>Sunday</v>
      </c>
      <c r="D54" s="116" t="s">
        <v>292</v>
      </c>
      <c r="E54" s="11" t="s">
        <v>296</v>
      </c>
      <c r="F54" s="24" t="s">
        <v>294</v>
      </c>
      <c r="G54" s="24" t="s">
        <v>297</v>
      </c>
      <c r="H54" s="24"/>
      <c r="I54" s="24"/>
      <c r="J54" s="51"/>
      <c r="K54" s="51"/>
      <c r="L54" s="51"/>
      <c r="M54" s="51"/>
      <c r="N54" s="51"/>
      <c r="O54" s="121">
        <f t="shared" si="86"/>
        <v>0</v>
      </c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24" t="s">
        <v>243</v>
      </c>
      <c r="AC54" s="51" t="s">
        <v>243</v>
      </c>
      <c r="AD54" s="51">
        <v>7</v>
      </c>
      <c r="AE54" s="51">
        <v>16</v>
      </c>
      <c r="AF54" s="51" t="s">
        <v>244</v>
      </c>
      <c r="AG54" s="51">
        <v>0</v>
      </c>
      <c r="AH54" s="51">
        <v>0</v>
      </c>
      <c r="AI54" s="121">
        <f t="shared" si="76"/>
        <v>43.75</v>
      </c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121">
        <f t="shared" si="88"/>
        <v>0</v>
      </c>
      <c r="AV54" s="24" t="s">
        <v>243</v>
      </c>
      <c r="AW54" s="51" t="s">
        <v>243</v>
      </c>
      <c r="AX54" s="51">
        <v>72</v>
      </c>
      <c r="AY54" s="51">
        <v>50</v>
      </c>
      <c r="AZ54" s="51" t="s">
        <v>243</v>
      </c>
      <c r="BA54" s="51">
        <v>5</v>
      </c>
      <c r="BB54" s="51">
        <v>1</v>
      </c>
      <c r="BC54" s="121">
        <f t="shared" si="77"/>
        <v>144</v>
      </c>
      <c r="BD54" s="51"/>
      <c r="BE54" s="51" t="s">
        <v>244</v>
      </c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24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24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24"/>
      <c r="DE54" s="51"/>
      <c r="DF54" s="51"/>
      <c r="DG54" s="51"/>
      <c r="DH54" s="51"/>
      <c r="DI54" s="51"/>
      <c r="DJ54" s="51"/>
      <c r="DK54" s="121">
        <f t="shared" si="90"/>
        <v>0</v>
      </c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24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  <c r="EK54" s="51"/>
      <c r="EL54" s="51"/>
      <c r="EM54" s="51"/>
      <c r="EN54" s="51"/>
      <c r="EO54" s="51"/>
      <c r="EP54" s="51"/>
      <c r="EQ54" s="51"/>
      <c r="ER54" s="24"/>
      <c r="ES54" s="51"/>
      <c r="ET54" s="51"/>
      <c r="EU54" s="51"/>
      <c r="EV54" s="51"/>
      <c r="EW54" s="51"/>
      <c r="EX54" s="51"/>
      <c r="EY54" s="51"/>
      <c r="EZ54" s="51"/>
      <c r="FA54" s="51"/>
      <c r="FB54" s="51"/>
      <c r="FC54" s="51"/>
      <c r="FD54" s="51"/>
      <c r="FE54" s="51"/>
      <c r="FF54" s="51"/>
      <c r="FG54" s="51"/>
      <c r="FH54" s="51"/>
      <c r="FI54" s="51"/>
      <c r="FJ54" s="51"/>
      <c r="FK54" s="51"/>
      <c r="FL54" s="24" t="s">
        <v>243</v>
      </c>
      <c r="FM54" s="51" t="s">
        <v>243</v>
      </c>
      <c r="FN54" s="51">
        <v>16</v>
      </c>
      <c r="FO54" s="51">
        <v>11</v>
      </c>
      <c r="FP54" s="51" t="s">
        <v>244</v>
      </c>
      <c r="FQ54" s="51">
        <v>1</v>
      </c>
      <c r="FR54" s="51">
        <v>1</v>
      </c>
      <c r="FS54" s="121">
        <f t="shared" si="95"/>
        <v>145.45454545454547</v>
      </c>
      <c r="FT54" s="51"/>
      <c r="FU54" s="51"/>
      <c r="FV54" s="51"/>
      <c r="FW54" s="51"/>
      <c r="FX54" s="51"/>
      <c r="FY54" s="51"/>
      <c r="FZ54" s="51"/>
      <c r="GA54" s="51"/>
      <c r="GB54" s="51"/>
      <c r="GC54" s="51"/>
      <c r="GD54" s="51"/>
      <c r="GE54" s="51"/>
      <c r="GF54" s="24"/>
      <c r="GG54" s="51"/>
      <c r="GH54" s="51"/>
      <c r="GI54" s="51"/>
      <c r="GJ54" s="51"/>
      <c r="GK54" s="51"/>
      <c r="GL54" s="51"/>
      <c r="GM54" s="121">
        <f t="shared" si="78"/>
        <v>0</v>
      </c>
      <c r="GN54" s="51"/>
      <c r="GO54" s="51"/>
      <c r="GP54" s="51"/>
      <c r="GQ54" s="51"/>
      <c r="GR54" s="51"/>
      <c r="GS54" s="51"/>
      <c r="GT54" s="51"/>
      <c r="GU54" s="51"/>
      <c r="GV54" s="51"/>
      <c r="GW54" s="51"/>
      <c r="GX54" s="51"/>
      <c r="GY54" s="122">
        <f t="shared" si="79"/>
        <v>0</v>
      </c>
      <c r="GZ54" s="24"/>
      <c r="HA54" s="51"/>
      <c r="HB54" s="51"/>
      <c r="HC54" s="51"/>
      <c r="HD54" s="51"/>
      <c r="HE54" s="51"/>
      <c r="HF54" s="51"/>
      <c r="HG54" s="121">
        <f t="shared" si="80"/>
        <v>0</v>
      </c>
      <c r="HH54" s="51"/>
      <c r="HI54" s="51"/>
      <c r="HJ54" s="51"/>
      <c r="HK54" s="51"/>
      <c r="HL54" s="51"/>
      <c r="HM54" s="51"/>
      <c r="HN54" s="51"/>
      <c r="HO54" s="51"/>
      <c r="HP54" s="51"/>
      <c r="HQ54" s="51"/>
      <c r="HR54" s="51"/>
      <c r="HS54" s="121">
        <f t="shared" si="96"/>
        <v>0</v>
      </c>
      <c r="HT54" s="24"/>
      <c r="HU54" s="51"/>
      <c r="HV54" s="51"/>
      <c r="HW54" s="51"/>
      <c r="HX54" s="51"/>
      <c r="HY54" s="51"/>
      <c r="HZ54" s="51"/>
      <c r="IA54" s="51"/>
      <c r="IB54" s="51"/>
      <c r="IC54" s="51"/>
      <c r="ID54" s="51"/>
      <c r="IE54" s="51"/>
      <c r="IF54" s="51"/>
      <c r="IG54" s="51"/>
      <c r="IH54" s="51"/>
      <c r="II54" s="51"/>
      <c r="IJ54" s="51"/>
      <c r="IK54" s="51"/>
      <c r="IL54" s="51"/>
      <c r="IM54" s="51"/>
      <c r="IN54" s="24"/>
      <c r="IO54" s="51"/>
      <c r="IP54" s="51"/>
      <c r="IQ54" s="51"/>
      <c r="IR54" s="51"/>
      <c r="IS54" s="51"/>
      <c r="IT54" s="51"/>
      <c r="IU54" s="51"/>
      <c r="IV54" s="51"/>
      <c r="IW54" s="51"/>
      <c r="IX54" s="51"/>
      <c r="IY54" s="51"/>
      <c r="IZ54" s="51"/>
      <c r="JA54" s="51"/>
      <c r="JB54" s="51"/>
      <c r="JC54" s="51"/>
      <c r="JD54" s="51"/>
      <c r="JE54" s="51"/>
      <c r="JF54" s="51"/>
      <c r="JG54" s="121">
        <f t="shared" si="146"/>
        <v>0</v>
      </c>
      <c r="JH54" s="24" t="s">
        <v>243</v>
      </c>
      <c r="JI54" s="51" t="s">
        <v>243</v>
      </c>
      <c r="JJ54" s="51">
        <v>16</v>
      </c>
      <c r="JK54" s="51">
        <v>16</v>
      </c>
      <c r="JL54" s="51" t="s">
        <v>243</v>
      </c>
      <c r="JM54" s="51">
        <v>0</v>
      </c>
      <c r="JN54" s="51">
        <v>0</v>
      </c>
      <c r="JO54" s="121">
        <f t="shared" si="145"/>
        <v>100</v>
      </c>
      <c r="JP54" s="51"/>
      <c r="JQ54" s="51"/>
      <c r="JR54" s="51"/>
      <c r="JS54" s="51"/>
      <c r="JT54" s="51"/>
      <c r="JU54" s="51"/>
      <c r="JV54" s="51"/>
      <c r="JW54" s="51"/>
      <c r="JX54" s="51"/>
      <c r="JY54" s="51"/>
      <c r="JZ54" s="51"/>
      <c r="KA54" s="121">
        <f t="shared" si="81"/>
        <v>0</v>
      </c>
      <c r="KB54" s="24"/>
      <c r="KC54" s="51"/>
      <c r="KD54" s="51"/>
      <c r="KE54" s="51"/>
      <c r="KF54" s="51"/>
      <c r="KG54" s="51"/>
      <c r="KH54" s="51"/>
      <c r="KI54" s="51"/>
      <c r="KJ54" s="51"/>
      <c r="KK54" s="51"/>
      <c r="KL54" s="51"/>
      <c r="KM54" s="51"/>
      <c r="KN54" s="51"/>
      <c r="KO54" s="51"/>
      <c r="KP54" s="51"/>
      <c r="KQ54" s="51"/>
      <c r="KR54" s="51"/>
      <c r="KS54" s="51"/>
      <c r="KT54" s="24" t="s">
        <v>243</v>
      </c>
      <c r="KU54" s="51"/>
      <c r="KV54" s="51"/>
      <c r="KW54" s="51"/>
      <c r="KX54" s="51"/>
      <c r="KY54" s="51"/>
      <c r="KZ54" s="51"/>
      <c r="LA54" s="121">
        <f t="shared" si="100"/>
        <v>0</v>
      </c>
      <c r="LB54" s="51"/>
      <c r="LC54" s="51" t="s">
        <v>243</v>
      </c>
      <c r="LD54" s="51">
        <v>3</v>
      </c>
      <c r="LE54" s="51">
        <v>0</v>
      </c>
      <c r="LF54" s="51">
        <v>34</v>
      </c>
      <c r="LG54" s="51">
        <v>0</v>
      </c>
      <c r="LH54" s="51"/>
      <c r="LI54" s="51"/>
      <c r="LJ54" s="51"/>
      <c r="LK54" s="51"/>
      <c r="LL54" s="51"/>
      <c r="LM54" s="121">
        <f t="shared" si="82"/>
        <v>11.333333333333334</v>
      </c>
      <c r="LN54" s="24"/>
      <c r="LU54" s="121">
        <f t="shared" si="141"/>
        <v>0</v>
      </c>
      <c r="LV54" s="51"/>
      <c r="LX54" s="51"/>
      <c r="LY54" s="51"/>
      <c r="LZ54" s="51"/>
      <c r="MA54" s="51"/>
      <c r="MB54" s="51"/>
      <c r="MC54" s="51"/>
      <c r="MD54" s="51"/>
      <c r="ME54" s="51"/>
      <c r="MF54" s="51"/>
      <c r="MG54" s="121">
        <f t="shared" si="144"/>
        <v>0</v>
      </c>
      <c r="MH54" s="53"/>
      <c r="MO54" s="121">
        <f t="shared" si="101"/>
        <v>0</v>
      </c>
      <c r="MP54" s="51"/>
      <c r="MR54" s="51"/>
      <c r="MS54" s="51"/>
      <c r="MT54" s="51"/>
      <c r="MU54" s="51"/>
      <c r="MV54" s="51"/>
      <c r="MW54" s="51"/>
      <c r="MX54" s="51"/>
      <c r="MY54" s="51"/>
      <c r="MZ54" s="51"/>
      <c r="NA54" s="51"/>
      <c r="NB54" s="53"/>
      <c r="NI54" s="51"/>
      <c r="NJ54" s="51"/>
      <c r="NL54" s="51"/>
      <c r="NM54" s="51"/>
      <c r="NN54" s="51"/>
      <c r="NO54" s="51"/>
      <c r="NP54" s="51"/>
      <c r="NQ54" s="51"/>
      <c r="NR54" s="51"/>
      <c r="NS54" s="51"/>
      <c r="NT54" s="51"/>
      <c r="NU54" s="51"/>
      <c r="NV54" s="53"/>
      <c r="OC54" s="51"/>
      <c r="OD54" s="51"/>
      <c r="OF54" s="51"/>
      <c r="OG54" s="51"/>
      <c r="OH54" s="51"/>
      <c r="OI54" s="51"/>
      <c r="OJ54" s="51"/>
      <c r="OK54" s="51"/>
      <c r="OL54" s="51"/>
      <c r="OM54" s="51"/>
      <c r="ON54" s="51"/>
      <c r="OO54" s="51"/>
      <c r="OP54" s="53"/>
      <c r="OW54" s="51"/>
      <c r="OX54" s="51"/>
      <c r="OZ54" s="51"/>
      <c r="PA54" s="51"/>
      <c r="PB54" s="51"/>
      <c r="PC54" s="51"/>
      <c r="PD54" s="51"/>
      <c r="PE54" s="51"/>
      <c r="PF54" s="51"/>
      <c r="PG54" s="51"/>
      <c r="PH54" s="51"/>
      <c r="PI54" s="51"/>
      <c r="PJ54" s="53"/>
      <c r="PQ54" s="51"/>
      <c r="PR54" s="51"/>
      <c r="PT54" s="51"/>
      <c r="PU54" s="51"/>
      <c r="PV54" s="51"/>
      <c r="PW54" s="51"/>
      <c r="PX54" s="51"/>
      <c r="PY54" s="51"/>
      <c r="PZ54" s="51"/>
      <c r="QA54" s="51"/>
      <c r="QB54" s="51"/>
      <c r="QC54" s="51"/>
      <c r="QD54" s="53"/>
      <c r="QK54" s="121">
        <f t="shared" si="85"/>
        <v>0</v>
      </c>
      <c r="QL54" s="51"/>
      <c r="QN54" s="51"/>
      <c r="QO54" s="51"/>
      <c r="QP54" s="51"/>
      <c r="QQ54" s="51"/>
      <c r="QR54" s="51"/>
      <c r="QS54" s="51"/>
      <c r="QT54" s="51"/>
      <c r="QU54" s="51"/>
      <c r="QV54" s="51"/>
      <c r="QW54" s="51"/>
      <c r="QX54" s="53"/>
      <c r="RE54" s="51"/>
      <c r="RF54" s="51"/>
      <c r="RH54" s="51"/>
      <c r="RI54" s="51"/>
      <c r="RJ54" s="51"/>
      <c r="RK54" s="51"/>
      <c r="RL54" s="51"/>
      <c r="RM54" s="51"/>
      <c r="RN54" s="51"/>
      <c r="RO54" s="51"/>
      <c r="RP54" s="51"/>
      <c r="RQ54" s="51"/>
      <c r="RR54" s="53"/>
      <c r="RY54" s="121">
        <f t="shared" si="108"/>
        <v>0</v>
      </c>
      <c r="RZ54" s="51"/>
      <c r="SB54" s="51"/>
      <c r="SC54" s="51"/>
      <c r="SD54" s="51"/>
      <c r="SE54" s="51"/>
      <c r="SF54" s="51"/>
      <c r="SG54" s="51"/>
      <c r="SH54" s="51"/>
      <c r="SI54" s="51"/>
      <c r="SJ54" s="51"/>
      <c r="SK54" s="51"/>
      <c r="SL54" s="53"/>
      <c r="SS54" s="51"/>
      <c r="ST54" s="51"/>
      <c r="SV54" s="51"/>
      <c r="SW54" s="51"/>
      <c r="SX54" s="51"/>
      <c r="SY54" s="51"/>
      <c r="SZ54" s="51"/>
      <c r="TA54" s="51"/>
      <c r="TB54" s="51"/>
      <c r="TC54" s="51"/>
      <c r="TD54" s="51"/>
      <c r="TE54" s="51"/>
      <c r="TF54" s="53"/>
      <c r="TM54" s="51"/>
      <c r="TN54" s="51"/>
      <c r="TP54" s="51"/>
      <c r="TQ54" s="51"/>
      <c r="TR54" s="51"/>
      <c r="TS54" s="51"/>
      <c r="TT54" s="51"/>
      <c r="TU54" s="51"/>
      <c r="TV54" s="51"/>
      <c r="TW54" s="51"/>
      <c r="TX54" s="51"/>
      <c r="TY54" s="51"/>
      <c r="TZ54" s="53"/>
      <c r="UG54" s="51"/>
      <c r="UH54" s="51"/>
      <c r="UJ54" s="51"/>
      <c r="UK54" s="51"/>
      <c r="UL54" s="51"/>
      <c r="UM54" s="51"/>
      <c r="UN54" s="51"/>
      <c r="UO54" s="51"/>
      <c r="UP54" s="51"/>
      <c r="UQ54" s="51"/>
      <c r="UR54" s="51"/>
      <c r="US54" s="51"/>
      <c r="UT54" s="53"/>
      <c r="VA54" s="121">
        <f t="shared" si="116"/>
        <v>0</v>
      </c>
      <c r="VB54" s="51"/>
      <c r="VD54" s="51"/>
      <c r="VE54" s="51"/>
      <c r="VF54" s="51"/>
      <c r="VG54" s="51"/>
      <c r="VH54" s="51"/>
      <c r="VI54" s="51"/>
      <c r="VJ54" s="51"/>
      <c r="VK54" s="51"/>
      <c r="VL54" s="51"/>
      <c r="VM54" s="121">
        <f t="shared" si="117"/>
        <v>0</v>
      </c>
      <c r="VN54" s="53"/>
      <c r="VU54" s="51"/>
      <c r="VV54" s="51"/>
      <c r="VX54" s="51"/>
      <c r="VY54" s="51"/>
      <c r="VZ54" s="51"/>
      <c r="WA54" s="51"/>
      <c r="WB54" s="51"/>
      <c r="WC54" s="51"/>
      <c r="WD54" s="51"/>
      <c r="WE54" s="51"/>
      <c r="WF54" s="51"/>
      <c r="WG54" s="51"/>
      <c r="WH54" s="53"/>
      <c r="WO54" s="121">
        <f t="shared" si="120"/>
        <v>0</v>
      </c>
      <c r="WP54" s="51"/>
      <c r="WR54" s="51"/>
      <c r="WS54" s="51"/>
      <c r="WT54" s="51"/>
      <c r="WU54" s="51"/>
      <c r="WV54" s="51"/>
      <c r="WW54" s="51"/>
      <c r="WX54" s="51"/>
      <c r="WY54" s="51"/>
      <c r="WZ54" s="51"/>
      <c r="XA54" s="51"/>
      <c r="XB54" s="136" t="s">
        <v>243</v>
      </c>
      <c r="XC54" s="91" t="s">
        <v>244</v>
      </c>
      <c r="XI54" s="121">
        <f t="shared" si="122"/>
        <v>0</v>
      </c>
      <c r="XJ54" s="51"/>
      <c r="XK54" s="91" t="s">
        <v>243</v>
      </c>
      <c r="XL54" s="51">
        <v>3</v>
      </c>
      <c r="XM54" s="51">
        <v>0</v>
      </c>
      <c r="XN54" s="51">
        <v>23</v>
      </c>
      <c r="XO54" s="51">
        <v>0</v>
      </c>
      <c r="XP54" s="51"/>
      <c r="XQ54" s="51"/>
      <c r="XR54" s="51"/>
      <c r="XS54" s="51"/>
      <c r="XT54" s="51"/>
      <c r="XU54" s="121">
        <f t="shared" si="83"/>
        <v>7.666666666666667</v>
      </c>
      <c r="XV54" s="53"/>
      <c r="YC54" s="51"/>
      <c r="YD54" s="51"/>
      <c r="YF54" s="51"/>
      <c r="YG54" s="51"/>
      <c r="YH54" s="51"/>
      <c r="YI54" s="51"/>
      <c r="YJ54" s="51"/>
      <c r="YK54" s="51"/>
      <c r="YL54" s="51"/>
      <c r="YM54" s="51"/>
      <c r="YN54" s="51"/>
      <c r="YO54" s="51"/>
      <c r="YP54" s="53"/>
      <c r="YW54" s="51"/>
      <c r="YX54" s="51"/>
      <c r="YZ54" s="51"/>
      <c r="ZA54" s="51"/>
      <c r="ZB54" s="51"/>
      <c r="ZC54" s="51"/>
      <c r="ZD54" s="51"/>
      <c r="ZE54" s="51"/>
      <c r="ZF54" s="51"/>
      <c r="ZG54" s="51"/>
      <c r="ZH54" s="51"/>
      <c r="ZI54" s="51"/>
      <c r="ZJ54" s="53"/>
      <c r="ZQ54" s="51"/>
      <c r="ZR54" s="51"/>
      <c r="ZT54" s="51"/>
      <c r="ZU54" s="51"/>
      <c r="ZV54" s="51"/>
      <c r="ZW54" s="51"/>
      <c r="ZX54" s="51"/>
      <c r="ZY54" s="51"/>
      <c r="ZZ54" s="51"/>
      <c r="AAA54" s="51"/>
      <c r="AAB54" s="51"/>
      <c r="AAC54" s="51"/>
      <c r="AAD54" s="53"/>
      <c r="AAK54" s="51"/>
      <c r="AAL54" s="51"/>
      <c r="AAN54" s="51"/>
      <c r="AAO54" s="51"/>
      <c r="AAP54" s="51"/>
      <c r="AAQ54" s="51"/>
      <c r="AAR54" s="51"/>
      <c r="AAS54" s="51"/>
      <c r="AAT54" s="51"/>
      <c r="AAU54" s="51"/>
      <c r="AAV54" s="51"/>
      <c r="AAW54" s="51"/>
      <c r="AAX54" s="53"/>
      <c r="ABE54" s="51"/>
      <c r="ABF54" s="51"/>
      <c r="ABH54" s="51"/>
      <c r="ABI54" s="51"/>
      <c r="ABJ54" s="51"/>
      <c r="ABK54" s="51"/>
      <c r="ABL54" s="51"/>
      <c r="ABM54" s="51"/>
      <c r="ABN54" s="51"/>
      <c r="ABO54" s="51"/>
      <c r="ABP54" s="51"/>
      <c r="ABQ54" s="51"/>
      <c r="ABT54">
        <f t="shared" si="134"/>
        <v>0</v>
      </c>
      <c r="ABV54">
        <f t="shared" si="136"/>
        <v>0</v>
      </c>
      <c r="ACQ54" s="91"/>
    </row>
    <row r="55" spans="1:773" ht="12.75" hidden="1" x14ac:dyDescent="0.2">
      <c r="A55" s="49">
        <v>48</v>
      </c>
      <c r="B55" s="116">
        <v>44920</v>
      </c>
      <c r="C55" s="116" t="str">
        <f t="shared" si="84"/>
        <v>Sunday</v>
      </c>
      <c r="D55" s="116" t="s">
        <v>292</v>
      </c>
      <c r="E55" s="11" t="s">
        <v>298</v>
      </c>
      <c r="F55" s="24" t="s">
        <v>294</v>
      </c>
      <c r="G55" s="24" t="s">
        <v>297</v>
      </c>
      <c r="H55" s="24"/>
      <c r="I55" s="24"/>
      <c r="J55" s="51"/>
      <c r="K55" s="51"/>
      <c r="L55" s="51"/>
      <c r="M55" s="51"/>
      <c r="N55" s="51"/>
      <c r="O55" s="121">
        <f t="shared" si="86"/>
        <v>0</v>
      </c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24" t="s">
        <v>243</v>
      </c>
      <c r="AC55" s="51" t="s">
        <v>244</v>
      </c>
      <c r="AD55" s="51"/>
      <c r="AE55" s="51"/>
      <c r="AF55" s="51"/>
      <c r="AG55" s="51"/>
      <c r="AH55" s="51"/>
      <c r="AI55" s="121">
        <f t="shared" si="76"/>
        <v>0</v>
      </c>
      <c r="AJ55" s="51"/>
      <c r="AK55" s="51" t="s">
        <v>243</v>
      </c>
      <c r="AL55" s="51">
        <f>1+4/6</f>
        <v>1.6666666666666665</v>
      </c>
      <c r="AM55" s="51"/>
      <c r="AN55" s="51">
        <v>10</v>
      </c>
      <c r="AO55" s="51">
        <v>2</v>
      </c>
      <c r="AP55" s="51"/>
      <c r="AQ55" s="51"/>
      <c r="AR55" s="51"/>
      <c r="AS55" s="51">
        <v>0</v>
      </c>
      <c r="AT55" s="51">
        <v>0</v>
      </c>
      <c r="AU55" s="121">
        <f t="shared" si="88"/>
        <v>6.0000000000000009</v>
      </c>
      <c r="AV55" s="24" t="s">
        <v>243</v>
      </c>
      <c r="AW55" s="51" t="s">
        <v>243</v>
      </c>
      <c r="AX55" s="51">
        <v>7</v>
      </c>
      <c r="AY55" s="51">
        <v>12</v>
      </c>
      <c r="AZ55" s="51" t="s">
        <v>244</v>
      </c>
      <c r="BA55" s="51">
        <v>0</v>
      </c>
      <c r="BB55" s="51">
        <v>0</v>
      </c>
      <c r="BC55" s="121">
        <f t="shared" si="77"/>
        <v>58.333333333333336</v>
      </c>
      <c r="BD55" s="51"/>
      <c r="BE55" s="51" t="s">
        <v>244</v>
      </c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24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24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24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24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  <c r="EK55" s="51"/>
      <c r="EL55" s="51"/>
      <c r="EM55" s="51"/>
      <c r="EN55" s="51"/>
      <c r="EO55" s="51"/>
      <c r="EP55" s="51"/>
      <c r="EQ55" s="51"/>
      <c r="ER55" s="24"/>
      <c r="ES55" s="51"/>
      <c r="ET55" s="51"/>
      <c r="EU55" s="51"/>
      <c r="EV55" s="51"/>
      <c r="EW55" s="51"/>
      <c r="EX55" s="51"/>
      <c r="EY55" s="51"/>
      <c r="EZ55" s="51"/>
      <c r="FA55" s="51"/>
      <c r="FB55" s="51"/>
      <c r="FC55" s="51"/>
      <c r="FD55" s="51"/>
      <c r="FE55" s="51"/>
      <c r="FF55" s="51"/>
      <c r="FG55" s="51"/>
      <c r="FH55" s="51"/>
      <c r="FI55" s="51"/>
      <c r="FJ55" s="51"/>
      <c r="FK55" s="51"/>
      <c r="FL55" s="24" t="s">
        <v>243</v>
      </c>
      <c r="FM55" s="51" t="s">
        <v>243</v>
      </c>
      <c r="FN55" s="51">
        <v>18</v>
      </c>
      <c r="FO55" s="51">
        <v>11</v>
      </c>
      <c r="FP55" s="51" t="s">
        <v>244</v>
      </c>
      <c r="FQ55" s="51">
        <v>3</v>
      </c>
      <c r="FR55" s="51">
        <v>0</v>
      </c>
      <c r="FS55" s="121">
        <f t="shared" si="95"/>
        <v>163.63636363636365</v>
      </c>
      <c r="FT55" s="51"/>
      <c r="FU55" s="51"/>
      <c r="FV55" s="51"/>
      <c r="FW55" s="51"/>
      <c r="FX55" s="51"/>
      <c r="FY55" s="51"/>
      <c r="FZ55" s="51"/>
      <c r="GA55" s="51"/>
      <c r="GB55" s="51"/>
      <c r="GC55" s="51"/>
      <c r="GD55" s="51"/>
      <c r="GE55" s="51"/>
      <c r="GF55" s="24" t="s">
        <v>243</v>
      </c>
      <c r="GG55" s="51" t="s">
        <v>243</v>
      </c>
      <c r="GH55" s="51">
        <v>7</v>
      </c>
      <c r="GI55" s="51">
        <v>13</v>
      </c>
      <c r="GJ55" s="51" t="s">
        <v>243</v>
      </c>
      <c r="GK55" s="51">
        <v>1</v>
      </c>
      <c r="GL55" s="51">
        <v>0</v>
      </c>
      <c r="GM55" s="121">
        <f t="shared" si="78"/>
        <v>53.846153846153847</v>
      </c>
      <c r="GN55" s="51"/>
      <c r="GO55" s="51" t="s">
        <v>243</v>
      </c>
      <c r="GP55" s="51">
        <v>3</v>
      </c>
      <c r="GQ55" s="51">
        <v>0</v>
      </c>
      <c r="GR55" s="51">
        <v>10</v>
      </c>
      <c r="GS55" s="51">
        <v>1</v>
      </c>
      <c r="GT55" s="51"/>
      <c r="GU55" s="51"/>
      <c r="GV55" s="51"/>
      <c r="GW55" s="51">
        <v>1</v>
      </c>
      <c r="GX55" s="51"/>
      <c r="GY55" s="122">
        <f t="shared" si="79"/>
        <v>3.3333333333333335</v>
      </c>
      <c r="GZ55" s="24"/>
      <c r="HA55" s="51"/>
      <c r="HB55" s="51"/>
      <c r="HC55" s="51"/>
      <c r="HD55" s="51"/>
      <c r="HE55" s="51"/>
      <c r="HF55" s="51"/>
      <c r="HG55" s="121">
        <f t="shared" si="80"/>
        <v>0</v>
      </c>
      <c r="HH55" s="51"/>
      <c r="HI55" s="51"/>
      <c r="HJ55" s="51"/>
      <c r="HK55" s="51"/>
      <c r="HL55" s="51"/>
      <c r="HM55" s="51"/>
      <c r="HN55" s="51"/>
      <c r="HO55" s="51"/>
      <c r="HP55" s="51"/>
      <c r="HQ55" s="51"/>
      <c r="HR55" s="51"/>
      <c r="HS55" s="51"/>
      <c r="HT55" s="24"/>
      <c r="HU55" s="51"/>
      <c r="HV55" s="51"/>
      <c r="HW55" s="51"/>
      <c r="HX55" s="51"/>
      <c r="HY55" s="51"/>
      <c r="HZ55" s="51"/>
      <c r="IA55" s="51"/>
      <c r="IB55" s="51"/>
      <c r="IC55" s="51"/>
      <c r="ID55" s="51"/>
      <c r="IE55" s="51"/>
      <c r="IF55" s="51"/>
      <c r="IG55" s="51"/>
      <c r="IH55" s="51"/>
      <c r="II55" s="51"/>
      <c r="IJ55" s="51"/>
      <c r="IK55" s="51"/>
      <c r="IL55" s="51"/>
      <c r="IM55" s="51"/>
      <c r="IN55" s="24"/>
      <c r="IO55" s="51"/>
      <c r="IP55" s="51"/>
      <c r="IQ55" s="51"/>
      <c r="IR55" s="51"/>
      <c r="IS55" s="51"/>
      <c r="IT55" s="51"/>
      <c r="IU55" s="51"/>
      <c r="IV55" s="51"/>
      <c r="IW55" s="51"/>
      <c r="IX55" s="51"/>
      <c r="IY55" s="51"/>
      <c r="IZ55" s="51"/>
      <c r="JA55" s="51"/>
      <c r="JB55" s="51"/>
      <c r="JC55" s="51"/>
      <c r="JD55" s="51"/>
      <c r="JE55" s="51"/>
      <c r="JF55" s="51"/>
      <c r="JG55" s="51"/>
      <c r="JH55" s="24" t="s">
        <v>243</v>
      </c>
      <c r="JI55" s="51"/>
      <c r="JJ55" s="51"/>
      <c r="JK55" s="51"/>
      <c r="JL55" s="51"/>
      <c r="JM55" s="51"/>
      <c r="JN55" s="51"/>
      <c r="JO55" s="51"/>
      <c r="JP55" s="51"/>
      <c r="JQ55" s="51" t="s">
        <v>243</v>
      </c>
      <c r="JR55" s="51">
        <v>2</v>
      </c>
      <c r="JS55" s="51">
        <v>0</v>
      </c>
      <c r="JT55" s="51">
        <v>8</v>
      </c>
      <c r="JU55" s="51">
        <v>1</v>
      </c>
      <c r="JV55" s="51"/>
      <c r="JW55" s="51"/>
      <c r="JX55" s="51"/>
      <c r="JY55" s="51">
        <v>2</v>
      </c>
      <c r="JZ55" s="51">
        <v>1</v>
      </c>
      <c r="KA55" s="121">
        <f t="shared" si="81"/>
        <v>4</v>
      </c>
      <c r="KB55" s="24"/>
      <c r="KC55" s="51"/>
      <c r="KD55" s="51"/>
      <c r="KE55" s="51"/>
      <c r="KF55" s="51"/>
      <c r="KG55" s="51"/>
      <c r="KH55" s="51"/>
      <c r="KI55" s="51"/>
      <c r="KJ55" s="51"/>
      <c r="KK55" s="51"/>
      <c r="KL55" s="51"/>
      <c r="KM55" s="51"/>
      <c r="KN55" s="51"/>
      <c r="KO55" s="51"/>
      <c r="KP55" s="51"/>
      <c r="KQ55" s="51"/>
      <c r="KR55" s="51"/>
      <c r="KS55" s="51"/>
      <c r="KT55" s="24" t="s">
        <v>243</v>
      </c>
      <c r="KU55" s="51" t="s">
        <v>244</v>
      </c>
      <c r="KV55" s="51"/>
      <c r="KW55" s="51"/>
      <c r="KX55" s="51"/>
      <c r="KY55" s="51"/>
      <c r="KZ55" s="51"/>
      <c r="LA55" s="121">
        <f t="shared" si="100"/>
        <v>0</v>
      </c>
      <c r="LB55" s="51"/>
      <c r="LC55" s="51" t="s">
        <v>243</v>
      </c>
      <c r="LD55" s="51">
        <v>2</v>
      </c>
      <c r="LE55" s="51">
        <v>0</v>
      </c>
      <c r="LF55" s="51">
        <v>10</v>
      </c>
      <c r="LG55" s="51">
        <v>1</v>
      </c>
      <c r="LH55" s="51"/>
      <c r="LI55" s="51">
        <v>0</v>
      </c>
      <c r="LJ55" s="51">
        <v>0</v>
      </c>
      <c r="LK55" s="51">
        <v>1</v>
      </c>
      <c r="LL55" s="51">
        <v>0</v>
      </c>
      <c r="LM55" s="121">
        <f t="shared" si="82"/>
        <v>5</v>
      </c>
      <c r="LN55" s="24"/>
      <c r="LU55" s="121">
        <f t="shared" si="141"/>
        <v>0</v>
      </c>
      <c r="LV55" s="51"/>
      <c r="LX55" s="51"/>
      <c r="LY55" s="51"/>
      <c r="LZ55" s="51"/>
      <c r="MA55" s="51"/>
      <c r="MB55" s="51"/>
      <c r="MC55" s="51"/>
      <c r="MD55" s="51"/>
      <c r="ME55" s="51"/>
      <c r="MF55" s="51"/>
      <c r="MG55" s="121">
        <f t="shared" si="144"/>
        <v>0</v>
      </c>
      <c r="MH55" s="53"/>
      <c r="MO55" s="121">
        <f t="shared" si="101"/>
        <v>0</v>
      </c>
      <c r="MP55" s="51"/>
      <c r="MR55" s="51"/>
      <c r="MS55" s="51"/>
      <c r="MT55" s="51"/>
      <c r="MU55" s="51"/>
      <c r="MV55" s="51"/>
      <c r="MW55" s="51"/>
      <c r="MX55" s="51"/>
      <c r="MY55" s="51"/>
      <c r="MZ55" s="51"/>
      <c r="NA55" s="51"/>
      <c r="NB55" s="53"/>
      <c r="NI55" s="51"/>
      <c r="NJ55" s="51"/>
      <c r="NL55" s="51"/>
      <c r="NM55" s="51"/>
      <c r="NN55" s="51"/>
      <c r="NO55" s="51"/>
      <c r="NP55" s="51"/>
      <c r="NQ55" s="51"/>
      <c r="NR55" s="51"/>
      <c r="NS55" s="51"/>
      <c r="NT55" s="51"/>
      <c r="NU55" s="51"/>
      <c r="NV55" s="53"/>
      <c r="OC55" s="51"/>
      <c r="OD55" s="51"/>
      <c r="OF55" s="51"/>
      <c r="OG55" s="51"/>
      <c r="OH55" s="51"/>
      <c r="OI55" s="51"/>
      <c r="OJ55" s="51"/>
      <c r="OK55" s="51"/>
      <c r="OL55" s="51"/>
      <c r="OM55" s="51"/>
      <c r="ON55" s="51"/>
      <c r="OO55" s="51"/>
      <c r="OP55" s="53"/>
      <c r="OW55" s="51"/>
      <c r="OX55" s="51"/>
      <c r="OZ55" s="51"/>
      <c r="PA55" s="51"/>
      <c r="PB55" s="51"/>
      <c r="PC55" s="51"/>
      <c r="PD55" s="51"/>
      <c r="PE55" s="51"/>
      <c r="PF55" s="51"/>
      <c r="PG55" s="51"/>
      <c r="PH55" s="51"/>
      <c r="PI55" s="51"/>
      <c r="PJ55" s="53"/>
      <c r="PQ55" s="51"/>
      <c r="PR55" s="51"/>
      <c r="PT55" s="51"/>
      <c r="PU55" s="51"/>
      <c r="PV55" s="51"/>
      <c r="PW55" s="51"/>
      <c r="PX55" s="51"/>
      <c r="PY55" s="51"/>
      <c r="PZ55" s="51"/>
      <c r="QA55" s="51"/>
      <c r="QB55" s="51"/>
      <c r="QC55" s="51"/>
      <c r="QD55" s="53"/>
      <c r="QK55" s="121">
        <f t="shared" si="85"/>
        <v>0</v>
      </c>
      <c r="QL55" s="51"/>
      <c r="QN55" s="51"/>
      <c r="QO55" s="51"/>
      <c r="QP55" s="51"/>
      <c r="QQ55" s="51"/>
      <c r="QR55" s="51"/>
      <c r="QS55" s="51"/>
      <c r="QT55" s="51"/>
      <c r="QU55" s="51"/>
      <c r="QV55" s="51"/>
      <c r="QW55" s="51"/>
      <c r="QX55" s="53"/>
      <c r="RE55" s="51"/>
      <c r="RF55" s="51"/>
      <c r="RH55" s="51"/>
      <c r="RI55" s="51"/>
      <c r="RJ55" s="51"/>
      <c r="RK55" s="51"/>
      <c r="RL55" s="51"/>
      <c r="RM55" s="51"/>
      <c r="RN55" s="51"/>
      <c r="RO55" s="51"/>
      <c r="RP55" s="51"/>
      <c r="RQ55" s="51"/>
      <c r="RR55" s="53"/>
      <c r="RY55" s="121">
        <f t="shared" si="108"/>
        <v>0</v>
      </c>
      <c r="RZ55" s="51"/>
      <c r="SB55" s="51"/>
      <c r="SC55" s="51"/>
      <c r="SD55" s="51"/>
      <c r="SE55" s="51"/>
      <c r="SF55" s="51"/>
      <c r="SG55" s="51"/>
      <c r="SH55" s="51"/>
      <c r="SI55" s="51"/>
      <c r="SJ55" s="51"/>
      <c r="SK55" s="51"/>
      <c r="SL55" s="53"/>
      <c r="SS55" s="51"/>
      <c r="ST55" s="51"/>
      <c r="SV55" s="51"/>
      <c r="SW55" s="51"/>
      <c r="SX55" s="51"/>
      <c r="SY55" s="51"/>
      <c r="SZ55" s="51"/>
      <c r="TA55" s="51"/>
      <c r="TB55" s="51"/>
      <c r="TC55" s="51"/>
      <c r="TD55" s="51"/>
      <c r="TE55" s="51"/>
      <c r="TF55" s="53" t="s">
        <v>243</v>
      </c>
      <c r="TG55" t="s">
        <v>243</v>
      </c>
      <c r="TH55">
        <v>0</v>
      </c>
      <c r="TI55">
        <v>2</v>
      </c>
      <c r="TJ55" t="s">
        <v>266</v>
      </c>
      <c r="TK55">
        <v>0</v>
      </c>
      <c r="TL55">
        <v>0</v>
      </c>
      <c r="TM55" s="51"/>
      <c r="TN55" s="51"/>
      <c r="TP55" s="51" t="s">
        <v>244</v>
      </c>
      <c r="TQ55" s="51"/>
      <c r="TR55" s="51"/>
      <c r="TS55" s="51"/>
      <c r="TT55" s="51"/>
      <c r="TU55" s="51"/>
      <c r="TV55" s="51"/>
      <c r="TW55" s="51"/>
      <c r="TX55" s="51"/>
      <c r="TY55" s="51"/>
      <c r="TZ55" s="53"/>
      <c r="UG55" s="51"/>
      <c r="UH55" s="51"/>
      <c r="UJ55" s="51"/>
      <c r="UK55" s="51"/>
      <c r="UL55" s="51"/>
      <c r="UM55" s="51"/>
      <c r="UN55" s="51"/>
      <c r="UO55" s="51"/>
      <c r="UP55" s="51"/>
      <c r="UQ55" s="51"/>
      <c r="UR55" s="51"/>
      <c r="US55" s="51"/>
      <c r="UT55" s="53"/>
      <c r="VA55" s="121">
        <f t="shared" si="116"/>
        <v>0</v>
      </c>
      <c r="VB55" s="51"/>
      <c r="VD55" s="51"/>
      <c r="VE55" s="51"/>
      <c r="VF55" s="51"/>
      <c r="VG55" s="51"/>
      <c r="VH55" s="51"/>
      <c r="VI55" s="51"/>
      <c r="VJ55" s="51"/>
      <c r="VK55" s="51"/>
      <c r="VL55" s="51"/>
      <c r="VM55" s="121">
        <f t="shared" si="117"/>
        <v>0</v>
      </c>
      <c r="VN55" s="53"/>
      <c r="VU55" s="51"/>
      <c r="VV55" s="51"/>
      <c r="VX55" s="51"/>
      <c r="VY55" s="51"/>
      <c r="VZ55" s="51"/>
      <c r="WA55" s="51"/>
      <c r="WB55" s="51"/>
      <c r="WC55" s="51"/>
      <c r="WD55" s="51"/>
      <c r="WE55" s="51"/>
      <c r="WF55" s="51"/>
      <c r="WG55" s="51"/>
      <c r="WH55" s="53"/>
      <c r="WO55" s="121">
        <f t="shared" si="120"/>
        <v>0</v>
      </c>
      <c r="WP55" s="51"/>
      <c r="WR55" s="51"/>
      <c r="WS55" s="51"/>
      <c r="WT55" s="51"/>
      <c r="WU55" s="51"/>
      <c r="WV55" s="51"/>
      <c r="WW55" s="51"/>
      <c r="WX55" s="51"/>
      <c r="WY55" s="51"/>
      <c r="WZ55" s="51"/>
      <c r="XA55" s="51"/>
      <c r="XB55" s="136" t="s">
        <v>243</v>
      </c>
      <c r="XI55" s="121">
        <f t="shared" si="122"/>
        <v>0</v>
      </c>
      <c r="XJ55" s="51"/>
      <c r="XK55" s="91" t="s">
        <v>243</v>
      </c>
      <c r="XL55" s="51">
        <v>3</v>
      </c>
      <c r="XM55" s="51">
        <v>0</v>
      </c>
      <c r="XN55" s="51">
        <v>19</v>
      </c>
      <c r="XO55" s="51">
        <v>0</v>
      </c>
      <c r="XP55" s="51"/>
      <c r="XQ55" s="51"/>
      <c r="XR55" s="51"/>
      <c r="XS55" s="51">
        <v>2</v>
      </c>
      <c r="XT55" s="51">
        <v>1</v>
      </c>
      <c r="XU55" s="121">
        <f t="shared" si="83"/>
        <v>6.333333333333333</v>
      </c>
      <c r="XV55" s="53"/>
      <c r="YC55" s="51"/>
      <c r="YD55" s="51"/>
      <c r="YF55" s="51"/>
      <c r="YG55" s="51"/>
      <c r="YH55" s="51"/>
      <c r="YI55" s="51"/>
      <c r="YJ55" s="51"/>
      <c r="YK55" s="51"/>
      <c r="YL55" s="51"/>
      <c r="YM55" s="51"/>
      <c r="YN55" s="51"/>
      <c r="YO55" s="51"/>
      <c r="YP55" s="53"/>
      <c r="YW55" s="51"/>
      <c r="YX55" s="51"/>
      <c r="YZ55" s="51"/>
      <c r="ZA55" s="51"/>
      <c r="ZB55" s="51"/>
      <c r="ZC55" s="51"/>
      <c r="ZD55" s="51"/>
      <c r="ZE55" s="51"/>
      <c r="ZF55" s="51"/>
      <c r="ZG55" s="51"/>
      <c r="ZH55" s="51"/>
      <c r="ZI55" s="51"/>
      <c r="ZJ55" s="53"/>
      <c r="ZQ55" s="51"/>
      <c r="ZR55" s="51"/>
      <c r="ZT55" s="51"/>
      <c r="ZU55" s="51"/>
      <c r="ZV55" s="51"/>
      <c r="ZW55" s="51"/>
      <c r="ZX55" s="51"/>
      <c r="ZY55" s="51"/>
      <c r="ZZ55" s="51"/>
      <c r="AAA55" s="51"/>
      <c r="AAB55" s="51"/>
      <c r="AAC55" s="51"/>
      <c r="AAD55" s="53"/>
      <c r="AAK55" s="51"/>
      <c r="AAL55" s="51"/>
      <c r="AAN55" s="51"/>
      <c r="AAO55" s="51"/>
      <c r="AAP55" s="51"/>
      <c r="AAQ55" s="51"/>
      <c r="AAR55" s="51"/>
      <c r="AAS55" s="51"/>
      <c r="AAT55" s="51"/>
      <c r="AAU55" s="51"/>
      <c r="AAV55" s="51"/>
      <c r="AAW55" s="51"/>
      <c r="AAX55" s="53"/>
      <c r="ABE55" s="51"/>
      <c r="ABF55" s="51"/>
      <c r="ABH55" s="51"/>
      <c r="ABI55" s="51"/>
      <c r="ABJ55" s="51"/>
      <c r="ABK55" s="51"/>
      <c r="ABL55" s="51"/>
      <c r="ABM55" s="51"/>
      <c r="ABN55" s="51"/>
      <c r="ABO55" s="51"/>
      <c r="ABP55" s="51"/>
      <c r="ABQ55" s="51"/>
      <c r="ABT55">
        <f t="shared" si="134"/>
        <v>0</v>
      </c>
      <c r="ABV55">
        <f t="shared" si="136"/>
        <v>0</v>
      </c>
      <c r="ACQ55" s="91"/>
    </row>
    <row r="56" spans="1:773" ht="12.75" x14ac:dyDescent="0.2">
      <c r="A56" s="49">
        <v>41</v>
      </c>
      <c r="B56" s="116">
        <v>44927</v>
      </c>
      <c r="C56" s="116" t="str">
        <f t="shared" si="84"/>
        <v>Sunday</v>
      </c>
      <c r="D56" s="49" t="s">
        <v>240</v>
      </c>
      <c r="E56" s="11" t="s">
        <v>299</v>
      </c>
      <c r="F56" s="24" t="s">
        <v>151</v>
      </c>
      <c r="G56" s="24" t="s">
        <v>261</v>
      </c>
      <c r="H56" s="24" t="s">
        <v>243</v>
      </c>
      <c r="I56" s="24" t="s">
        <v>243</v>
      </c>
      <c r="J56" s="51">
        <v>24</v>
      </c>
      <c r="K56" s="51">
        <v>18</v>
      </c>
      <c r="L56" s="51" t="s">
        <v>244</v>
      </c>
      <c r="M56" s="51">
        <v>4</v>
      </c>
      <c r="N56" s="51">
        <v>0</v>
      </c>
      <c r="O56" s="121">
        <f t="shared" si="86"/>
        <v>133.33333333333331</v>
      </c>
      <c r="P56" s="51">
        <v>25</v>
      </c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24" t="s">
        <v>243</v>
      </c>
      <c r="AC56" s="51" t="s">
        <v>243</v>
      </c>
      <c r="AD56" s="51">
        <v>11</v>
      </c>
      <c r="AE56" s="51">
        <v>13</v>
      </c>
      <c r="AF56" s="51" t="s">
        <v>244</v>
      </c>
      <c r="AG56" s="51">
        <v>0</v>
      </c>
      <c r="AH56" s="51">
        <v>0</v>
      </c>
      <c r="AI56" s="121">
        <f t="shared" si="76"/>
        <v>84.615384615384613</v>
      </c>
      <c r="AJ56" s="51">
        <v>20</v>
      </c>
      <c r="AK56" s="51" t="s">
        <v>244</v>
      </c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24" t="s">
        <v>243</v>
      </c>
      <c r="AW56" s="51" t="s">
        <v>243</v>
      </c>
      <c r="AX56" s="51">
        <v>9</v>
      </c>
      <c r="AY56" s="51">
        <v>12</v>
      </c>
      <c r="AZ56" s="51" t="s">
        <v>244</v>
      </c>
      <c r="BA56" s="51">
        <v>1</v>
      </c>
      <c r="BB56" s="51">
        <v>0</v>
      </c>
      <c r="BC56" s="121">
        <f t="shared" si="77"/>
        <v>75</v>
      </c>
      <c r="BD56" s="51">
        <v>13</v>
      </c>
      <c r="BE56" s="51" t="s">
        <v>244</v>
      </c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24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24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24"/>
      <c r="DE56" s="51"/>
      <c r="DF56" s="51"/>
      <c r="DG56" s="51"/>
      <c r="DH56" s="51"/>
      <c r="DI56" s="51"/>
      <c r="DJ56" s="51"/>
      <c r="DK56" s="121">
        <f>IFERROR((DF56/DG56)*100,0)</f>
        <v>0</v>
      </c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24"/>
      <c r="DY56" s="51"/>
      <c r="DZ56" s="51"/>
      <c r="EA56" s="51"/>
      <c r="EB56" s="51"/>
      <c r="EC56" s="51"/>
      <c r="ED56" s="51"/>
      <c r="EE56" s="121">
        <f>IFERROR((DZ56/EA56)*100,0)</f>
        <v>0</v>
      </c>
      <c r="EF56" s="51"/>
      <c r="EG56" s="51"/>
      <c r="EH56" s="51"/>
      <c r="EI56" s="51"/>
      <c r="EJ56" s="51"/>
      <c r="EK56" s="51"/>
      <c r="EL56" s="51"/>
      <c r="EM56" s="51"/>
      <c r="EN56" s="51"/>
      <c r="EO56" s="51"/>
      <c r="EP56" s="51"/>
      <c r="EQ56" s="51"/>
      <c r="ER56" s="24"/>
      <c r="ES56" s="51"/>
      <c r="ET56" s="51"/>
      <c r="EU56" s="51"/>
      <c r="EV56" s="51"/>
      <c r="EW56" s="51"/>
      <c r="EX56" s="51"/>
      <c r="EY56" s="51"/>
      <c r="EZ56" s="51"/>
      <c r="FA56" s="51"/>
      <c r="FB56" s="51"/>
      <c r="FC56" s="51"/>
      <c r="FD56" s="51"/>
      <c r="FE56" s="51"/>
      <c r="FF56" s="51"/>
      <c r="FG56" s="51"/>
      <c r="FH56" s="51"/>
      <c r="FI56" s="51"/>
      <c r="FJ56" s="51"/>
      <c r="FK56" s="122">
        <f>IFERROR(FD56/FB56,0)</f>
        <v>0</v>
      </c>
      <c r="FL56" s="24"/>
      <c r="FM56" s="51"/>
      <c r="FN56" s="51"/>
      <c r="FO56" s="51"/>
      <c r="FP56" s="51"/>
      <c r="FQ56" s="51"/>
      <c r="FR56" s="51"/>
      <c r="FS56" s="51"/>
      <c r="FT56" s="51"/>
      <c r="FU56" s="51"/>
      <c r="FV56" s="51"/>
      <c r="FW56" s="51"/>
      <c r="FX56" s="51"/>
      <c r="FY56" s="51"/>
      <c r="FZ56" s="51"/>
      <c r="GA56" s="51"/>
      <c r="GB56" s="51"/>
      <c r="GC56" s="51"/>
      <c r="GD56" s="51"/>
      <c r="GE56" s="51"/>
      <c r="GF56" s="24" t="s">
        <v>243</v>
      </c>
      <c r="GG56" s="51" t="s">
        <v>243</v>
      </c>
      <c r="GH56" s="51">
        <v>3</v>
      </c>
      <c r="GI56" s="51">
        <v>7</v>
      </c>
      <c r="GJ56" s="51" t="s">
        <v>266</v>
      </c>
      <c r="GK56" s="51">
        <v>0</v>
      </c>
      <c r="GL56" s="51">
        <v>0</v>
      </c>
      <c r="GM56" s="121">
        <f t="shared" si="78"/>
        <v>42.857142857142854</v>
      </c>
      <c r="GN56" s="51">
        <v>7</v>
      </c>
      <c r="GO56" s="51" t="s">
        <v>243</v>
      </c>
      <c r="GP56" s="51">
        <v>4</v>
      </c>
      <c r="GQ56" s="51">
        <v>0</v>
      </c>
      <c r="GR56" s="51">
        <v>30</v>
      </c>
      <c r="GS56" s="51">
        <v>2</v>
      </c>
      <c r="GT56" s="51">
        <v>10</v>
      </c>
      <c r="GU56" s="51">
        <v>2</v>
      </c>
      <c r="GV56" s="51">
        <v>1</v>
      </c>
      <c r="GW56" s="51">
        <v>1</v>
      </c>
      <c r="GX56" s="51">
        <v>1</v>
      </c>
      <c r="GY56" s="122">
        <f t="shared" si="79"/>
        <v>7.5</v>
      </c>
      <c r="GZ56" s="24"/>
      <c r="HA56" s="51"/>
      <c r="HB56" s="51"/>
      <c r="HC56" s="51"/>
      <c r="HD56" s="51"/>
      <c r="HE56" s="51"/>
      <c r="HF56" s="51"/>
      <c r="HG56" s="121">
        <f t="shared" si="80"/>
        <v>0</v>
      </c>
      <c r="HH56" s="51"/>
      <c r="HI56" s="51"/>
      <c r="HJ56" s="51"/>
      <c r="HK56" s="51"/>
      <c r="HL56" s="51"/>
      <c r="HM56" s="51"/>
      <c r="HN56" s="51"/>
      <c r="HO56" s="51"/>
      <c r="HP56" s="51"/>
      <c r="HQ56" s="51"/>
      <c r="HR56" s="51"/>
      <c r="HS56" s="121">
        <f>IFERROR(HL56/HJ56,0)</f>
        <v>0</v>
      </c>
      <c r="HT56" s="24"/>
      <c r="HU56" s="51"/>
      <c r="HV56" s="51"/>
      <c r="HW56" s="51"/>
      <c r="HX56" s="51"/>
      <c r="HY56" s="51"/>
      <c r="HZ56" s="51"/>
      <c r="IA56" s="51"/>
      <c r="IB56" s="51"/>
      <c r="IC56" s="51"/>
      <c r="ID56" s="51"/>
      <c r="IE56" s="51"/>
      <c r="IF56" s="51"/>
      <c r="IG56" s="51"/>
      <c r="IH56" s="51"/>
      <c r="II56" s="51"/>
      <c r="IJ56" s="51"/>
      <c r="IK56" s="51"/>
      <c r="IL56" s="51"/>
      <c r="IM56" s="122">
        <f>IFERROR(IF56/ID56,0)</f>
        <v>0</v>
      </c>
      <c r="IN56" s="24"/>
      <c r="IO56" s="51"/>
      <c r="IP56" s="51"/>
      <c r="IQ56" s="51"/>
      <c r="IR56" s="51"/>
      <c r="IS56" s="51"/>
      <c r="IT56" s="51"/>
      <c r="IU56" s="51"/>
      <c r="IV56" s="51"/>
      <c r="IW56" s="51"/>
      <c r="IX56" s="51"/>
      <c r="IY56" s="51"/>
      <c r="IZ56" s="51"/>
      <c r="JA56" s="51"/>
      <c r="JB56" s="51"/>
      <c r="JC56" s="51"/>
      <c r="JD56" s="51"/>
      <c r="JE56" s="51"/>
      <c r="JF56" s="51"/>
      <c r="JG56" s="121">
        <f>IFERROR(IZ56/IX56,0)</f>
        <v>0</v>
      </c>
      <c r="JH56" s="24" t="s">
        <v>243</v>
      </c>
      <c r="JI56" s="51" t="s">
        <v>243</v>
      </c>
      <c r="JJ56" s="51">
        <v>8</v>
      </c>
      <c r="JK56" s="51">
        <v>8</v>
      </c>
      <c r="JL56" s="51" t="s">
        <v>266</v>
      </c>
      <c r="JM56" s="51">
        <v>0</v>
      </c>
      <c r="JN56" s="51">
        <v>0</v>
      </c>
      <c r="JO56" s="121">
        <f>(JJ56/JK56)*100</f>
        <v>100</v>
      </c>
      <c r="JP56" s="51">
        <v>9</v>
      </c>
      <c r="JQ56" s="51" t="s">
        <v>243</v>
      </c>
      <c r="JR56" s="51">
        <v>2</v>
      </c>
      <c r="JS56" s="51">
        <v>0</v>
      </c>
      <c r="JT56" s="51">
        <v>16</v>
      </c>
      <c r="JU56" s="51">
        <v>0</v>
      </c>
      <c r="JV56" s="51">
        <v>3</v>
      </c>
      <c r="JW56" s="51">
        <v>1</v>
      </c>
      <c r="JX56" s="51">
        <v>0</v>
      </c>
      <c r="JY56" s="51">
        <v>2</v>
      </c>
      <c r="JZ56" s="51">
        <v>0</v>
      </c>
      <c r="KA56" s="121">
        <f t="shared" si="81"/>
        <v>8</v>
      </c>
      <c r="KB56" s="24"/>
      <c r="KC56" s="51"/>
      <c r="KD56" s="51"/>
      <c r="KE56" s="51"/>
      <c r="KF56" s="51"/>
      <c r="KG56" s="51"/>
      <c r="KH56" s="51"/>
      <c r="KI56" s="51"/>
      <c r="KJ56" s="51"/>
      <c r="KK56" s="51"/>
      <c r="KL56" s="51"/>
      <c r="KM56" s="51"/>
      <c r="KN56" s="51"/>
      <c r="KO56" s="51"/>
      <c r="KP56" s="51"/>
      <c r="KQ56" s="51"/>
      <c r="KR56" s="51"/>
      <c r="KS56" s="122">
        <f>IFERROR(KL56/KJ56,0)</f>
        <v>0</v>
      </c>
      <c r="KT56" s="24" t="s">
        <v>243</v>
      </c>
      <c r="KU56" s="51" t="s">
        <v>243</v>
      </c>
      <c r="KV56" s="51">
        <v>7</v>
      </c>
      <c r="KW56" s="51">
        <v>8</v>
      </c>
      <c r="KX56" s="51" t="s">
        <v>266</v>
      </c>
      <c r="KY56" s="51">
        <v>0</v>
      </c>
      <c r="KZ56" s="51">
        <v>0</v>
      </c>
      <c r="LA56" s="121">
        <f t="shared" si="100"/>
        <v>87.5</v>
      </c>
      <c r="LB56" s="51">
        <v>10</v>
      </c>
      <c r="LC56" s="51" t="s">
        <v>243</v>
      </c>
      <c r="LD56" s="51">
        <v>3</v>
      </c>
      <c r="LE56" s="51">
        <v>0</v>
      </c>
      <c r="LF56" s="51">
        <v>24</v>
      </c>
      <c r="LG56" s="51">
        <v>0</v>
      </c>
      <c r="LH56" s="51">
        <v>5</v>
      </c>
      <c r="LI56" s="51">
        <v>1</v>
      </c>
      <c r="LJ56" s="51">
        <v>1</v>
      </c>
      <c r="LK56" s="51">
        <v>1</v>
      </c>
      <c r="LL56" s="51">
        <v>0</v>
      </c>
      <c r="LM56" s="121">
        <f t="shared" si="82"/>
        <v>8</v>
      </c>
      <c r="LN56" s="24" t="s">
        <v>243</v>
      </c>
      <c r="LO56" t="s">
        <v>243</v>
      </c>
      <c r="LP56">
        <v>2</v>
      </c>
      <c r="LQ56">
        <v>2</v>
      </c>
      <c r="LR56" t="s">
        <v>244</v>
      </c>
      <c r="LS56">
        <v>0</v>
      </c>
      <c r="LT56">
        <v>0</v>
      </c>
      <c r="LU56" s="121">
        <f t="shared" si="141"/>
        <v>100</v>
      </c>
      <c r="LV56" s="51">
        <v>3</v>
      </c>
      <c r="LW56" t="s">
        <v>243</v>
      </c>
      <c r="LX56" s="51">
        <v>3</v>
      </c>
      <c r="LY56" s="51">
        <v>0</v>
      </c>
      <c r="LZ56" s="51">
        <v>16</v>
      </c>
      <c r="MA56" s="51">
        <v>1</v>
      </c>
      <c r="MB56" s="51">
        <v>7</v>
      </c>
      <c r="MC56" s="51">
        <v>1</v>
      </c>
      <c r="MD56" s="51">
        <v>0</v>
      </c>
      <c r="ME56" s="51">
        <v>0</v>
      </c>
      <c r="MF56" s="51">
        <v>0</v>
      </c>
      <c r="MG56" s="121">
        <f t="shared" si="144"/>
        <v>5.333333333333333</v>
      </c>
      <c r="MH56" s="53"/>
      <c r="MO56" s="121">
        <f t="shared" si="101"/>
        <v>0</v>
      </c>
      <c r="MP56" s="51"/>
      <c r="MR56" s="51"/>
      <c r="MS56" s="51"/>
      <c r="MT56" s="51"/>
      <c r="MU56" s="51"/>
      <c r="MV56" s="51"/>
      <c r="MW56" s="51"/>
      <c r="MX56" s="51"/>
      <c r="MY56" s="51"/>
      <c r="MZ56" s="51"/>
      <c r="NA56" s="51"/>
      <c r="NB56" s="53"/>
      <c r="NI56" s="51"/>
      <c r="NJ56" s="51"/>
      <c r="NL56" s="51"/>
      <c r="NM56" s="51"/>
      <c r="NN56" s="51"/>
      <c r="NO56" s="51"/>
      <c r="NP56" s="51"/>
      <c r="NQ56" s="51"/>
      <c r="NR56" s="51"/>
      <c r="NS56" s="51"/>
      <c r="NT56" s="51"/>
      <c r="NU56" s="51"/>
      <c r="NV56" s="53"/>
      <c r="OC56" s="51"/>
      <c r="OD56" s="51"/>
      <c r="OF56" s="51"/>
      <c r="OG56" s="51"/>
      <c r="OH56" s="51"/>
      <c r="OI56" s="51"/>
      <c r="OJ56" s="51"/>
      <c r="OK56" s="51"/>
      <c r="OL56" s="51"/>
      <c r="OM56" s="51"/>
      <c r="ON56" s="51"/>
      <c r="OO56" s="51"/>
      <c r="OP56" s="53"/>
      <c r="OW56" s="51"/>
      <c r="OX56" s="51"/>
      <c r="OZ56" s="51"/>
      <c r="PA56" s="51"/>
      <c r="PB56" s="51"/>
      <c r="PC56" s="51"/>
      <c r="PD56" s="51"/>
      <c r="PE56" s="51"/>
      <c r="PF56" s="51"/>
      <c r="PG56" s="51"/>
      <c r="PH56" s="51"/>
      <c r="PI56" s="51"/>
      <c r="PJ56" s="53"/>
      <c r="PQ56" s="51"/>
      <c r="PR56" s="51"/>
      <c r="PT56" s="51"/>
      <c r="PU56" s="51"/>
      <c r="PV56" s="51"/>
      <c r="PW56" s="51"/>
      <c r="PX56" s="51"/>
      <c r="PY56" s="51"/>
      <c r="PZ56" s="51"/>
      <c r="QA56" s="51"/>
      <c r="QB56" s="51"/>
      <c r="QC56" s="51"/>
      <c r="QD56" s="53"/>
      <c r="QK56" s="121">
        <f t="shared" si="85"/>
        <v>0</v>
      </c>
      <c r="QL56" s="51"/>
      <c r="QN56" s="51"/>
      <c r="QO56" s="51"/>
      <c r="QP56" s="51"/>
      <c r="QQ56" s="51"/>
      <c r="QR56" s="51"/>
      <c r="QS56" s="51"/>
      <c r="QT56" s="51"/>
      <c r="QU56" s="51"/>
      <c r="QV56" s="51"/>
      <c r="QW56" s="51"/>
      <c r="QX56" s="53"/>
      <c r="RE56" s="51"/>
      <c r="RF56" s="51"/>
      <c r="RH56" s="51"/>
      <c r="RI56" s="51"/>
      <c r="RJ56" s="51"/>
      <c r="RK56" s="51"/>
      <c r="RL56" s="51"/>
      <c r="RM56" s="51"/>
      <c r="RN56" s="51"/>
      <c r="RO56" s="51"/>
      <c r="RP56" s="51"/>
      <c r="RQ56" s="51"/>
      <c r="RR56" s="53" t="s">
        <v>243</v>
      </c>
      <c r="RS56" t="s">
        <v>243</v>
      </c>
      <c r="RT56">
        <v>15</v>
      </c>
      <c r="RU56">
        <v>17</v>
      </c>
      <c r="RV56" t="s">
        <v>266</v>
      </c>
      <c r="RW56">
        <v>3</v>
      </c>
      <c r="RX56">
        <v>0</v>
      </c>
      <c r="RY56" s="121">
        <f t="shared" si="108"/>
        <v>88.235294117647058</v>
      </c>
      <c r="RZ56" s="51">
        <v>22</v>
      </c>
      <c r="SA56" t="s">
        <v>244</v>
      </c>
      <c r="SB56" s="51"/>
      <c r="SC56" s="51"/>
      <c r="SD56" s="51"/>
      <c r="SE56" s="51"/>
      <c r="SF56" s="51"/>
      <c r="SG56" s="51"/>
      <c r="SH56" s="51"/>
      <c r="SI56" s="51"/>
      <c r="SJ56" s="51"/>
      <c r="SK56" s="121">
        <f>IFERROR(SD56/SB56,0)</f>
        <v>0</v>
      </c>
      <c r="SL56" s="53"/>
      <c r="SS56" s="51"/>
      <c r="ST56" s="51"/>
      <c r="SV56" s="51"/>
      <c r="SW56" s="51"/>
      <c r="SX56" s="51"/>
      <c r="SY56" s="51"/>
      <c r="SZ56" s="51"/>
      <c r="TA56" s="51"/>
      <c r="TB56" s="51"/>
      <c r="TC56" s="51"/>
      <c r="TD56" s="51"/>
      <c r="TE56" s="51"/>
      <c r="TF56" s="53" t="s">
        <v>243</v>
      </c>
      <c r="TG56" t="s">
        <v>244</v>
      </c>
      <c r="TM56" s="51"/>
      <c r="TN56" s="51"/>
      <c r="TP56" s="51" t="s">
        <v>244</v>
      </c>
      <c r="TQ56" s="51"/>
      <c r="TR56" s="51"/>
      <c r="TS56" s="51"/>
      <c r="TT56" s="51"/>
      <c r="TU56" s="51"/>
      <c r="TV56" s="51"/>
      <c r="TW56" s="51"/>
      <c r="TX56" s="51"/>
      <c r="TY56" s="51"/>
      <c r="TZ56" s="53"/>
      <c r="UG56" s="51"/>
      <c r="UH56" s="51"/>
      <c r="UJ56" s="51"/>
      <c r="UK56" s="51"/>
      <c r="UL56" s="51"/>
      <c r="UM56" s="51"/>
      <c r="UN56" s="51"/>
      <c r="UO56" s="51"/>
      <c r="UP56" s="51"/>
      <c r="UQ56" s="51"/>
      <c r="UR56" s="51"/>
      <c r="US56" s="51"/>
      <c r="UT56" s="53" t="s">
        <v>243</v>
      </c>
      <c r="UU56" t="s">
        <v>243</v>
      </c>
      <c r="UV56">
        <v>7</v>
      </c>
      <c r="UW56">
        <v>11</v>
      </c>
      <c r="UX56" t="s">
        <v>266</v>
      </c>
      <c r="UY56">
        <v>0</v>
      </c>
      <c r="UZ56">
        <v>0</v>
      </c>
      <c r="VA56" s="121">
        <f t="shared" si="116"/>
        <v>63.636363636363633</v>
      </c>
      <c r="VB56" s="51">
        <v>14</v>
      </c>
      <c r="VC56" t="s">
        <v>243</v>
      </c>
      <c r="VD56" s="51">
        <v>3</v>
      </c>
      <c r="VE56" s="51">
        <v>0</v>
      </c>
      <c r="VF56" s="51">
        <v>21</v>
      </c>
      <c r="VG56" s="51">
        <v>0</v>
      </c>
      <c r="VH56" s="51">
        <v>7</v>
      </c>
      <c r="VI56" s="51">
        <v>2</v>
      </c>
      <c r="VJ56" s="51">
        <v>0</v>
      </c>
      <c r="VK56" s="51">
        <v>2</v>
      </c>
      <c r="VL56" s="51">
        <v>0</v>
      </c>
      <c r="VM56" s="121">
        <f t="shared" si="117"/>
        <v>7</v>
      </c>
      <c r="VN56" s="53"/>
      <c r="VU56" s="51"/>
      <c r="VV56" s="51"/>
      <c r="VX56" s="51"/>
      <c r="VY56" s="51"/>
      <c r="VZ56" s="51"/>
      <c r="WA56" s="51"/>
      <c r="WB56" s="51"/>
      <c r="WC56" s="51"/>
      <c r="WD56" s="51"/>
      <c r="WE56" s="51"/>
      <c r="WF56" s="51"/>
      <c r="WG56" s="51"/>
      <c r="WH56" s="53" t="s">
        <v>243</v>
      </c>
      <c r="WI56" t="s">
        <v>243</v>
      </c>
      <c r="WJ56">
        <v>3</v>
      </c>
      <c r="WK56">
        <v>5</v>
      </c>
      <c r="WL56" t="s">
        <v>266</v>
      </c>
      <c r="WM56">
        <v>0</v>
      </c>
      <c r="WN56">
        <v>0</v>
      </c>
      <c r="WO56" s="121">
        <f t="shared" si="120"/>
        <v>60</v>
      </c>
      <c r="WP56" s="51">
        <v>7</v>
      </c>
      <c r="WQ56" t="s">
        <v>244</v>
      </c>
      <c r="WR56" s="51"/>
      <c r="WS56" s="51"/>
      <c r="WT56" s="51"/>
      <c r="WU56" s="51"/>
      <c r="WV56" s="51"/>
      <c r="WW56" s="51"/>
      <c r="WX56" s="51"/>
      <c r="WY56" s="51"/>
      <c r="WZ56" s="51"/>
      <c r="XA56" s="51"/>
      <c r="XB56" s="53" t="s">
        <v>243</v>
      </c>
      <c r="XC56" t="s">
        <v>243</v>
      </c>
      <c r="XD56">
        <v>0</v>
      </c>
      <c r="XE56">
        <v>0</v>
      </c>
      <c r="XF56" t="s">
        <v>243</v>
      </c>
      <c r="XG56">
        <v>0</v>
      </c>
      <c r="XH56">
        <v>0</v>
      </c>
      <c r="XI56" s="121">
        <f t="shared" si="122"/>
        <v>0</v>
      </c>
      <c r="XJ56" s="51">
        <v>1</v>
      </c>
      <c r="XK56" t="s">
        <v>243</v>
      </c>
      <c r="XL56" s="51">
        <v>3</v>
      </c>
      <c r="XM56" s="51">
        <v>0</v>
      </c>
      <c r="XN56" s="51">
        <v>24</v>
      </c>
      <c r="XO56" s="51">
        <v>1</v>
      </c>
      <c r="XP56" s="51">
        <v>9</v>
      </c>
      <c r="XQ56" s="51">
        <v>3</v>
      </c>
      <c r="XR56" s="51">
        <v>0</v>
      </c>
      <c r="XS56" s="51">
        <v>4</v>
      </c>
      <c r="XT56" s="51">
        <v>0</v>
      </c>
      <c r="XU56" s="121">
        <f t="shared" si="83"/>
        <v>8</v>
      </c>
      <c r="XV56" s="53"/>
      <c r="YC56" s="51"/>
      <c r="YD56" s="51"/>
      <c r="YF56" s="51"/>
      <c r="YG56" s="51"/>
      <c r="YH56" s="51"/>
      <c r="YI56" s="51"/>
      <c r="YJ56" s="51"/>
      <c r="YK56" s="51"/>
      <c r="YL56" s="51"/>
      <c r="YM56" s="51"/>
      <c r="YN56" s="51"/>
      <c r="YO56" s="51"/>
      <c r="YP56" s="53"/>
      <c r="YW56" s="51"/>
      <c r="YX56" s="51"/>
      <c r="YZ56" s="51"/>
      <c r="ZA56" s="51"/>
      <c r="ZB56" s="51"/>
      <c r="ZC56" s="51"/>
      <c r="ZD56" s="51"/>
      <c r="ZE56" s="51"/>
      <c r="ZF56" s="51"/>
      <c r="ZG56" s="51"/>
      <c r="ZH56" s="51"/>
      <c r="ZI56" s="51"/>
      <c r="ZJ56" s="53"/>
      <c r="ZQ56" s="51"/>
      <c r="ZR56" s="51"/>
      <c r="ZT56" s="51"/>
      <c r="ZU56" s="51"/>
      <c r="ZV56" s="51"/>
      <c r="ZW56" s="51"/>
      <c r="ZX56" s="51"/>
      <c r="ZY56" s="51"/>
      <c r="ZZ56" s="51"/>
      <c r="AAA56" s="51"/>
      <c r="AAB56" s="51"/>
      <c r="AAC56" s="51"/>
      <c r="AAD56" s="53"/>
      <c r="AAK56" s="51"/>
      <c r="AAL56" s="51"/>
      <c r="AAN56" s="51"/>
      <c r="AAO56" s="51"/>
      <c r="AAP56" s="51"/>
      <c r="AAQ56" s="51"/>
      <c r="AAR56" s="51"/>
      <c r="AAS56" s="51"/>
      <c r="AAT56" s="51"/>
      <c r="AAU56" s="51"/>
      <c r="AAV56" s="51"/>
      <c r="AAW56" s="51"/>
      <c r="AAX56" s="53" t="s">
        <v>243</v>
      </c>
      <c r="AAY56" t="s">
        <v>244</v>
      </c>
      <c r="ABE56" s="121">
        <f>IFERROR((AAZ56/ABA56)*100,0)</f>
        <v>0</v>
      </c>
      <c r="ABF56" s="51"/>
      <c r="ABG56" t="s">
        <v>244</v>
      </c>
      <c r="ABH56" s="51"/>
      <c r="ABI56" s="51"/>
      <c r="ABJ56" s="51"/>
      <c r="ABK56" s="51"/>
      <c r="ABL56" s="51"/>
      <c r="ABM56" s="51"/>
      <c r="ABN56" s="51"/>
      <c r="ABO56" s="51"/>
      <c r="ABP56" s="51"/>
      <c r="ABQ56" s="121">
        <f>IFERROR(ABJ56/ABH56,0)</f>
        <v>0</v>
      </c>
      <c r="ABS56">
        <f>SUM(J56,AD56,AX56,BR56,CL56,DF56,DZ56,ET56,FN56,GH56,HB56,HV56,IP56,JJ56,KD56,KV56,LP56,MJ56,ND56,NX56,OR56,PL56,QF56,QZ56,RT56,SN56,TH56,UB56,UV56,VP56,WJ56,AAF56)</f>
        <v>89</v>
      </c>
      <c r="ABT56">
        <f t="shared" si="134"/>
        <v>24</v>
      </c>
      <c r="ABU56">
        <f>ABS56+ABT56</f>
        <v>113</v>
      </c>
      <c r="ABV56">
        <f t="shared" si="136"/>
        <v>0</v>
      </c>
      <c r="ABW56">
        <v>113</v>
      </c>
      <c r="ABX56">
        <v>10</v>
      </c>
      <c r="ABY56">
        <f>4/6+16</f>
        <v>16.666666666666668</v>
      </c>
      <c r="ABZ56" s="119">
        <f>ABW56/ABY56</f>
        <v>6.7799999999999994</v>
      </c>
      <c r="ACA56">
        <v>19</v>
      </c>
      <c r="ACB56">
        <v>1</v>
      </c>
      <c r="ACC56">
        <v>4</v>
      </c>
      <c r="ACE56">
        <f>SUM(ACA56:ACD56)</f>
        <v>24</v>
      </c>
      <c r="ACG56">
        <v>132</v>
      </c>
      <c r="ACH56">
        <v>4</v>
      </c>
      <c r="ACI56">
        <v>18</v>
      </c>
      <c r="ACJ56" s="119">
        <f>ACG56/ACI56</f>
        <v>7.333333333333333</v>
      </c>
      <c r="ACK56">
        <v>12</v>
      </c>
      <c r="ACL56">
        <v>1</v>
      </c>
      <c r="ACN56">
        <v>1</v>
      </c>
      <c r="ACO56">
        <f>SUM(ACK56:ACN56)</f>
        <v>14</v>
      </c>
      <c r="ACQ56" s="51" t="s">
        <v>299</v>
      </c>
      <c r="ACR56">
        <v>19</v>
      </c>
      <c r="ACS56">
        <v>0</v>
      </c>
    </row>
    <row r="57" spans="1:773" ht="12.75" hidden="1" x14ac:dyDescent="0.2">
      <c r="A57" s="49"/>
      <c r="B57" s="49"/>
      <c r="C57" s="49"/>
      <c r="D57" s="49"/>
      <c r="E57" s="11"/>
      <c r="F57" s="24"/>
      <c r="G57" s="24"/>
      <c r="H57" s="24"/>
      <c r="I57" s="24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24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24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24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24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24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24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  <c r="EK57" s="51"/>
      <c r="EL57" s="51"/>
      <c r="EM57" s="51"/>
      <c r="EN57" s="51"/>
      <c r="EO57" s="51"/>
      <c r="EP57" s="51"/>
      <c r="EQ57" s="51"/>
      <c r="ER57" s="24"/>
      <c r="ES57" s="51"/>
      <c r="ET57" s="51"/>
      <c r="EU57" s="51"/>
      <c r="EV57" s="51"/>
      <c r="EW57" s="51"/>
      <c r="EX57" s="51"/>
      <c r="EY57" s="51"/>
      <c r="EZ57" s="51"/>
      <c r="FA57" s="51"/>
      <c r="FB57" s="51"/>
      <c r="FC57" s="51"/>
      <c r="FD57" s="51"/>
      <c r="FE57" s="51"/>
      <c r="FF57" s="51"/>
      <c r="FG57" s="51"/>
      <c r="FH57" s="51"/>
      <c r="FI57" s="51"/>
      <c r="FJ57" s="51"/>
      <c r="FK57" s="51"/>
      <c r="FL57" s="24"/>
      <c r="FM57" s="51"/>
      <c r="FN57" s="51"/>
      <c r="FO57" s="51"/>
      <c r="FP57" s="51"/>
      <c r="FQ57" s="51"/>
      <c r="FR57" s="51"/>
      <c r="FS57" s="51"/>
      <c r="FT57" s="51"/>
      <c r="FU57" s="51"/>
      <c r="FV57" s="51"/>
      <c r="FW57" s="51"/>
      <c r="FX57" s="51"/>
      <c r="FY57" s="51"/>
      <c r="FZ57" s="51"/>
      <c r="GA57" s="51"/>
      <c r="GB57" s="51"/>
      <c r="GC57" s="51"/>
      <c r="GD57" s="51"/>
      <c r="GE57" s="51"/>
      <c r="GF57" s="24"/>
      <c r="GG57" s="51"/>
      <c r="GH57" s="51"/>
      <c r="GI57" s="51"/>
      <c r="GJ57" s="51"/>
      <c r="GK57" s="51"/>
      <c r="GL57" s="51"/>
      <c r="GM57" s="51"/>
      <c r="GN57" s="51"/>
      <c r="GO57" s="51"/>
      <c r="GP57" s="51"/>
      <c r="GQ57" s="51"/>
      <c r="GR57" s="51"/>
      <c r="GS57" s="51"/>
      <c r="GT57" s="51"/>
      <c r="GU57" s="51"/>
      <c r="GV57" s="51"/>
      <c r="GW57" s="51"/>
      <c r="GX57" s="51"/>
      <c r="GY57" s="51"/>
      <c r="GZ57" s="24"/>
      <c r="HA57" s="51"/>
      <c r="HB57" s="51"/>
      <c r="HC57" s="51"/>
      <c r="HD57" s="51"/>
      <c r="HE57" s="51"/>
      <c r="HF57" s="51"/>
      <c r="HG57" s="51"/>
      <c r="HH57" s="51"/>
      <c r="HI57" s="51"/>
      <c r="HJ57" s="51"/>
      <c r="HK57" s="51"/>
      <c r="HL57" s="51"/>
      <c r="HM57" s="51"/>
      <c r="HN57" s="51"/>
      <c r="HO57" s="51"/>
      <c r="HP57" s="51"/>
      <c r="HQ57" s="51"/>
      <c r="HR57" s="51"/>
      <c r="HS57" s="51"/>
      <c r="HT57" s="24"/>
      <c r="HU57" s="51"/>
      <c r="HV57" s="51"/>
      <c r="HW57" s="51"/>
      <c r="HX57" s="51"/>
      <c r="HY57" s="51"/>
      <c r="HZ57" s="51"/>
      <c r="IA57" s="51"/>
      <c r="IB57" s="51"/>
      <c r="IC57" s="51"/>
      <c r="ID57" s="51"/>
      <c r="IE57" s="51"/>
      <c r="IF57" s="51"/>
      <c r="IG57" s="51"/>
      <c r="IH57" s="51"/>
      <c r="II57" s="51"/>
      <c r="IJ57" s="51"/>
      <c r="IK57" s="51"/>
      <c r="IL57" s="51"/>
      <c r="IM57" s="51"/>
      <c r="IN57" s="24"/>
      <c r="IO57" s="51"/>
      <c r="IP57" s="51"/>
      <c r="IQ57" s="51"/>
      <c r="IR57" s="51"/>
      <c r="IS57" s="51"/>
      <c r="IT57" s="51"/>
      <c r="IU57" s="51"/>
      <c r="IV57" s="51"/>
      <c r="IW57" s="51"/>
      <c r="IX57" s="51"/>
      <c r="IY57" s="51"/>
      <c r="IZ57" s="51"/>
      <c r="JA57" s="51"/>
      <c r="JB57" s="51"/>
      <c r="JC57" s="51"/>
      <c r="JD57" s="51"/>
      <c r="JE57" s="51"/>
      <c r="JF57" s="51"/>
      <c r="JG57" s="51"/>
      <c r="JH57" s="24"/>
      <c r="JI57" s="51"/>
      <c r="JJ57" s="51"/>
      <c r="JK57" s="51"/>
      <c r="JL57" s="51"/>
      <c r="JM57" s="51"/>
      <c r="JN57" s="51"/>
      <c r="JO57" s="51"/>
      <c r="JP57" s="51"/>
      <c r="JQ57" s="51"/>
      <c r="JR57" s="51"/>
      <c r="JS57" s="51"/>
      <c r="JT57" s="51"/>
      <c r="JU57" s="51"/>
      <c r="JV57" s="51"/>
      <c r="JW57" s="51"/>
      <c r="JX57" s="51"/>
      <c r="JY57" s="51"/>
      <c r="JZ57" s="51"/>
      <c r="KA57" s="51"/>
      <c r="KB57" s="24"/>
      <c r="KC57" s="51"/>
      <c r="KD57" s="51"/>
      <c r="KE57" s="51"/>
      <c r="KF57" s="51"/>
      <c r="KG57" s="51"/>
      <c r="KH57" s="51"/>
      <c r="KI57" s="51"/>
      <c r="KJ57" s="51"/>
      <c r="KK57" s="51"/>
      <c r="KL57" s="51"/>
      <c r="KM57" s="51"/>
      <c r="KN57" s="51"/>
      <c r="KO57" s="51"/>
      <c r="KP57" s="51"/>
      <c r="KQ57" s="51"/>
      <c r="KR57" s="51"/>
      <c r="KS57" s="51"/>
      <c r="KT57" s="24"/>
      <c r="KU57" s="51"/>
      <c r="KV57" s="51"/>
      <c r="KW57" s="51"/>
      <c r="KX57" s="51"/>
      <c r="KY57" s="51"/>
      <c r="KZ57" s="51"/>
      <c r="LA57" s="51"/>
      <c r="LB57" s="51"/>
      <c r="LC57" s="51"/>
      <c r="LD57" s="51"/>
      <c r="LE57" s="51"/>
      <c r="LF57" s="51"/>
      <c r="LG57" s="51"/>
      <c r="LH57" s="51"/>
      <c r="LI57" s="51"/>
      <c r="LJ57" s="51"/>
      <c r="LK57" s="51"/>
      <c r="LL57" s="51"/>
      <c r="LM57" s="51"/>
      <c r="LN57" s="24"/>
      <c r="LU57" s="51"/>
      <c r="LV57" s="51"/>
      <c r="LX57" s="51"/>
      <c r="LY57" s="51"/>
      <c r="LZ57" s="51"/>
      <c r="MA57" s="51"/>
      <c r="MB57" s="51"/>
      <c r="MC57" s="51"/>
      <c r="MD57" s="51"/>
      <c r="ME57" s="51"/>
      <c r="MF57" s="51"/>
      <c r="MG57" s="51"/>
      <c r="MH57" s="53"/>
      <c r="MO57" s="121">
        <f t="shared" si="101"/>
        <v>0</v>
      </c>
      <c r="MP57" s="51"/>
      <c r="MR57" s="51"/>
      <c r="MS57" s="51"/>
      <c r="MT57" s="51"/>
      <c r="MU57" s="51"/>
      <c r="MV57" s="51"/>
      <c r="MW57" s="51"/>
      <c r="MX57" s="51"/>
      <c r="MY57" s="51"/>
      <c r="MZ57" s="51"/>
      <c r="NA57" s="51"/>
      <c r="NB57" s="53"/>
      <c r="NI57" s="51"/>
      <c r="NJ57" s="51"/>
      <c r="NL57" s="51"/>
      <c r="NM57" s="51"/>
      <c r="NN57" s="51"/>
      <c r="NO57" s="51"/>
      <c r="NP57" s="51"/>
      <c r="NQ57" s="51"/>
      <c r="NR57" s="51"/>
      <c r="NS57" s="51"/>
      <c r="NT57" s="51"/>
      <c r="NU57" s="51"/>
      <c r="NV57" s="53"/>
      <c r="OC57" s="51"/>
      <c r="OD57" s="51"/>
      <c r="OF57" s="51"/>
      <c r="OG57" s="51"/>
      <c r="OH57" s="51"/>
      <c r="OI57" s="51"/>
      <c r="OJ57" s="51"/>
      <c r="OK57" s="51"/>
      <c r="OL57" s="51"/>
      <c r="OM57" s="51"/>
      <c r="ON57" s="51"/>
      <c r="OO57" s="51"/>
      <c r="OP57" s="53"/>
      <c r="OW57" s="51"/>
      <c r="OX57" s="51"/>
      <c r="OZ57" s="51"/>
      <c r="PA57" s="51"/>
      <c r="PB57" s="51"/>
      <c r="PC57" s="51"/>
      <c r="PD57" s="51"/>
      <c r="PE57" s="51"/>
      <c r="PF57" s="51"/>
      <c r="PG57" s="51"/>
      <c r="PH57" s="51"/>
      <c r="PI57" s="51"/>
      <c r="PJ57" s="53"/>
      <c r="PQ57" s="51"/>
      <c r="PR57" s="51"/>
      <c r="PT57" s="51"/>
      <c r="PU57" s="51"/>
      <c r="PV57" s="51"/>
      <c r="PW57" s="51"/>
      <c r="PX57" s="51"/>
      <c r="PY57" s="51"/>
      <c r="PZ57" s="51"/>
      <c r="QA57" s="51"/>
      <c r="QB57" s="51"/>
      <c r="QC57" s="51"/>
      <c r="QD57" s="53"/>
      <c r="QK57" s="51"/>
      <c r="QL57" s="51"/>
      <c r="QN57" s="51"/>
      <c r="QO57" s="51"/>
      <c r="QP57" s="51"/>
      <c r="QQ57" s="51"/>
      <c r="QR57" s="51"/>
      <c r="QS57" s="51"/>
      <c r="QT57" s="51"/>
      <c r="QU57" s="51"/>
      <c r="QV57" s="51"/>
      <c r="QW57" s="51"/>
      <c r="QX57" s="53"/>
      <c r="RE57" s="51"/>
      <c r="RF57" s="51"/>
      <c r="RH57" s="51"/>
      <c r="RI57" s="51"/>
      <c r="RJ57" s="51"/>
      <c r="RK57" s="51"/>
      <c r="RL57" s="51"/>
      <c r="RM57" s="51"/>
      <c r="RN57" s="51"/>
      <c r="RO57" s="51"/>
      <c r="RP57" s="51"/>
      <c r="RQ57" s="51"/>
      <c r="RR57" s="53"/>
      <c r="RY57" s="51"/>
      <c r="RZ57" s="51"/>
      <c r="SB57" s="51"/>
      <c r="SC57" s="51"/>
      <c r="SD57" s="51"/>
      <c r="SE57" s="51"/>
      <c r="SF57" s="51"/>
      <c r="SG57" s="51"/>
      <c r="SH57" s="51"/>
      <c r="SI57" s="51"/>
      <c r="SJ57" s="51"/>
      <c r="SK57" s="51"/>
      <c r="SL57" s="53"/>
      <c r="SS57" s="51"/>
      <c r="ST57" s="51"/>
      <c r="SV57" s="51"/>
      <c r="SW57" s="51"/>
      <c r="SX57" s="51"/>
      <c r="SY57" s="51"/>
      <c r="SZ57" s="51"/>
      <c r="TA57" s="51"/>
      <c r="TB57" s="51"/>
      <c r="TC57" s="51"/>
      <c r="TD57" s="51"/>
      <c r="TE57" s="51"/>
      <c r="TF57" s="53"/>
      <c r="TM57" s="51"/>
      <c r="TN57" s="51"/>
      <c r="TP57" s="51"/>
      <c r="TQ57" s="51"/>
      <c r="TR57" s="51"/>
      <c r="TS57" s="51"/>
      <c r="TT57" s="51"/>
      <c r="TU57" s="51"/>
      <c r="TV57" s="51"/>
      <c r="TW57" s="51"/>
      <c r="TX57" s="51"/>
      <c r="TY57" s="51"/>
      <c r="TZ57" s="53"/>
      <c r="UG57" s="51"/>
      <c r="UH57" s="51"/>
      <c r="UJ57" s="51"/>
      <c r="UK57" s="51"/>
      <c r="UL57" s="51"/>
      <c r="UM57" s="51"/>
      <c r="UN57" s="51"/>
      <c r="UO57" s="51"/>
      <c r="UP57" s="51"/>
      <c r="UQ57" s="51"/>
      <c r="UR57" s="51"/>
      <c r="US57" s="51"/>
      <c r="UT57" s="53"/>
      <c r="VA57" s="51"/>
      <c r="VB57" s="51"/>
      <c r="VD57" s="51"/>
      <c r="VE57" s="51"/>
      <c r="VF57" s="51"/>
      <c r="VG57" s="51"/>
      <c r="VH57" s="51"/>
      <c r="VI57" s="51"/>
      <c r="VJ57" s="51"/>
      <c r="VK57" s="51"/>
      <c r="VL57" s="51"/>
      <c r="VM57" s="51"/>
      <c r="VN57" s="53"/>
      <c r="VU57" s="51"/>
      <c r="VV57" s="51"/>
      <c r="VX57" s="51"/>
      <c r="VY57" s="51"/>
      <c r="VZ57" s="51"/>
      <c r="WA57" s="51"/>
      <c r="WB57" s="51"/>
      <c r="WC57" s="51"/>
      <c r="WD57" s="51"/>
      <c r="WE57" s="51"/>
      <c r="WF57" s="51"/>
      <c r="WG57" s="51"/>
      <c r="WH57" s="53"/>
      <c r="WO57" s="51"/>
      <c r="WP57" s="51"/>
      <c r="WR57" s="51"/>
      <c r="WS57" s="51"/>
      <c r="WT57" s="51"/>
      <c r="WU57" s="51"/>
      <c r="WV57" s="51"/>
      <c r="WW57" s="51"/>
      <c r="WX57" s="51"/>
      <c r="WY57" s="51"/>
      <c r="WZ57" s="51"/>
      <c r="XA57" s="51"/>
      <c r="XB57" s="53"/>
      <c r="XI57" s="51"/>
      <c r="XJ57" s="51"/>
      <c r="XL57" s="51"/>
      <c r="XM57" s="51"/>
      <c r="XN57" s="51"/>
      <c r="XO57" s="51"/>
      <c r="XP57" s="51"/>
      <c r="XQ57" s="51"/>
      <c r="XR57" s="51"/>
      <c r="XS57" s="51"/>
      <c r="XT57" s="51"/>
      <c r="XU57" s="51"/>
      <c r="XV57" s="53"/>
      <c r="YC57" s="51"/>
      <c r="YD57" s="51"/>
      <c r="YF57" s="51"/>
      <c r="YG57" s="51"/>
      <c r="YH57" s="51"/>
      <c r="YI57" s="51"/>
      <c r="YJ57" s="51"/>
      <c r="YK57" s="51"/>
      <c r="YL57" s="51"/>
      <c r="YM57" s="51"/>
      <c r="YN57" s="51"/>
      <c r="YO57" s="51"/>
      <c r="YP57" s="53"/>
      <c r="YW57" s="51"/>
      <c r="YX57" s="51"/>
      <c r="YZ57" s="51"/>
      <c r="ZA57" s="51"/>
      <c r="ZB57" s="51"/>
      <c r="ZC57" s="51"/>
      <c r="ZD57" s="51"/>
      <c r="ZE57" s="51"/>
      <c r="ZF57" s="51"/>
      <c r="ZG57" s="51"/>
      <c r="ZH57" s="51"/>
      <c r="ZI57" s="51"/>
      <c r="ZJ57" s="53"/>
      <c r="ZQ57" s="51"/>
      <c r="ZR57" s="51"/>
      <c r="ZT57" s="51"/>
      <c r="ZU57" s="51"/>
      <c r="ZV57" s="51"/>
      <c r="ZW57" s="51"/>
      <c r="ZX57" s="51"/>
      <c r="ZY57" s="51"/>
      <c r="ZZ57" s="51"/>
      <c r="AAA57" s="51"/>
      <c r="AAB57" s="51"/>
      <c r="AAC57" s="51"/>
      <c r="AAD57" s="53"/>
      <c r="AAK57" s="51"/>
      <c r="AAL57" s="51"/>
      <c r="AAN57" s="51"/>
      <c r="AAO57" s="51"/>
      <c r="AAP57" s="51"/>
      <c r="AAQ57" s="51"/>
      <c r="AAR57" s="51"/>
      <c r="AAS57" s="51"/>
      <c r="AAT57" s="51"/>
      <c r="AAU57" s="51"/>
      <c r="AAV57" s="51"/>
      <c r="AAW57" s="51"/>
      <c r="AAX57" s="53"/>
      <c r="ABE57" s="51"/>
      <c r="ABF57" s="51"/>
      <c r="ABH57" s="51"/>
      <c r="ABI57" s="51"/>
      <c r="ABJ57" s="51"/>
      <c r="ABK57" s="51"/>
      <c r="ABL57" s="51"/>
      <c r="ABM57" s="51"/>
      <c r="ABN57" s="51"/>
      <c r="ABO57" s="51"/>
      <c r="ABP57" s="51"/>
      <c r="ABQ57" s="51"/>
      <c r="ABS57">
        <f>SUM(J57,AD57,AX57,BR57,CL57,DF57,DZ57,ET57,FN57,GH57,HB57,HV57,IP57,JJ57,KD57,KV57,LP57,MJ57,ND57,NX57,OR57,PL57,QF57,QZ57,RT57,SN57,TH57,UB57,UV57,VP57,WJ57,AAF57)</f>
        <v>0</v>
      </c>
    </row>
    <row r="58" spans="1:773" ht="12.75" hidden="1" x14ac:dyDescent="0.2">
      <c r="A58" s="49"/>
      <c r="B58" s="49"/>
      <c r="C58" s="49"/>
      <c r="D58" s="49"/>
      <c r="E58" s="11"/>
      <c r="F58" s="24"/>
      <c r="G58" s="24"/>
      <c r="H58" s="24"/>
      <c r="I58" s="24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24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24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24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24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24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24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  <c r="EK58" s="51"/>
      <c r="EL58" s="51"/>
      <c r="EM58" s="51"/>
      <c r="EN58" s="51"/>
      <c r="EO58" s="51"/>
      <c r="EP58" s="51"/>
      <c r="EQ58" s="51"/>
      <c r="ER58" s="24"/>
      <c r="ES58" s="51"/>
      <c r="ET58" s="51"/>
      <c r="EU58" s="51"/>
      <c r="EV58" s="51"/>
      <c r="EW58" s="51"/>
      <c r="EX58" s="51"/>
      <c r="EY58" s="51"/>
      <c r="EZ58" s="51"/>
      <c r="FA58" s="51"/>
      <c r="FB58" s="51"/>
      <c r="FC58" s="51"/>
      <c r="FD58" s="51"/>
      <c r="FE58" s="51"/>
      <c r="FF58" s="51"/>
      <c r="FG58" s="51"/>
      <c r="FH58" s="51"/>
      <c r="FI58" s="51"/>
      <c r="FJ58" s="51"/>
      <c r="FK58" s="51"/>
      <c r="FL58" s="24"/>
      <c r="FM58" s="51"/>
      <c r="FN58" s="51"/>
      <c r="FO58" s="51"/>
      <c r="FP58" s="51"/>
      <c r="FQ58" s="51"/>
      <c r="FR58" s="51"/>
      <c r="FS58" s="51"/>
      <c r="FT58" s="51"/>
      <c r="FU58" s="51"/>
      <c r="FV58" s="51"/>
      <c r="FW58" s="51"/>
      <c r="FX58" s="51"/>
      <c r="FY58" s="51"/>
      <c r="FZ58" s="51"/>
      <c r="GA58" s="51"/>
      <c r="GB58" s="51"/>
      <c r="GC58" s="51"/>
      <c r="GD58" s="51"/>
      <c r="GE58" s="51"/>
      <c r="GF58" s="24"/>
      <c r="GG58" s="51"/>
      <c r="GH58" s="51"/>
      <c r="GI58" s="51"/>
      <c r="GJ58" s="51"/>
      <c r="GK58" s="51"/>
      <c r="GL58" s="51"/>
      <c r="GM58" s="51"/>
      <c r="GN58" s="51"/>
      <c r="GO58" s="51"/>
      <c r="GP58" s="51"/>
      <c r="GQ58" s="51"/>
      <c r="GR58" s="51"/>
      <c r="GS58" s="51"/>
      <c r="GT58" s="51"/>
      <c r="GU58" s="51"/>
      <c r="GV58" s="51"/>
      <c r="GW58" s="51"/>
      <c r="GX58" s="51"/>
      <c r="GY58" s="51"/>
      <c r="GZ58" s="24"/>
      <c r="HA58" s="51"/>
      <c r="HB58" s="51"/>
      <c r="HC58" s="51"/>
      <c r="HD58" s="51"/>
      <c r="HE58" s="51"/>
      <c r="HF58" s="51"/>
      <c r="HG58" s="51"/>
      <c r="HH58" s="51"/>
      <c r="HI58" s="51"/>
      <c r="HJ58" s="51"/>
      <c r="HK58" s="51"/>
      <c r="HL58" s="51"/>
      <c r="HM58" s="51"/>
      <c r="HN58" s="51"/>
      <c r="HO58" s="51"/>
      <c r="HP58" s="51"/>
      <c r="HQ58" s="51"/>
      <c r="HR58" s="51"/>
      <c r="HS58" s="51"/>
      <c r="HT58" s="24"/>
      <c r="HU58" s="51"/>
      <c r="HV58" s="51"/>
      <c r="HW58" s="51"/>
      <c r="HX58" s="51"/>
      <c r="HY58" s="51"/>
      <c r="HZ58" s="51"/>
      <c r="IA58" s="51"/>
      <c r="IB58" s="51"/>
      <c r="IC58" s="51"/>
      <c r="ID58" s="51"/>
      <c r="IE58" s="51"/>
      <c r="IF58" s="51"/>
      <c r="IG58" s="51"/>
      <c r="IH58" s="51"/>
      <c r="II58" s="51"/>
      <c r="IJ58" s="51"/>
      <c r="IK58" s="51"/>
      <c r="IL58" s="51"/>
      <c r="IM58" s="51"/>
      <c r="IN58" s="24"/>
      <c r="IO58" s="51"/>
      <c r="IP58" s="51"/>
      <c r="IQ58" s="51"/>
      <c r="IR58" s="51"/>
      <c r="IS58" s="51"/>
      <c r="IT58" s="51"/>
      <c r="IU58" s="51"/>
      <c r="IV58" s="51"/>
      <c r="IW58" s="51"/>
      <c r="IX58" s="51"/>
      <c r="IY58" s="51"/>
      <c r="IZ58" s="51"/>
      <c r="JA58" s="51"/>
      <c r="JB58" s="51"/>
      <c r="JC58" s="51"/>
      <c r="JD58" s="51"/>
      <c r="JE58" s="51"/>
      <c r="JF58" s="51"/>
      <c r="JG58" s="51"/>
      <c r="JH58" s="24"/>
      <c r="JI58" s="51"/>
      <c r="JJ58" s="51"/>
      <c r="JK58" s="51"/>
      <c r="JL58" s="51"/>
      <c r="JM58" s="51"/>
      <c r="JN58" s="51"/>
      <c r="JO58" s="51"/>
      <c r="JP58" s="51"/>
      <c r="JQ58" s="51"/>
      <c r="JR58" s="51"/>
      <c r="JS58" s="51"/>
      <c r="JT58" s="51"/>
      <c r="JU58" s="51"/>
      <c r="JV58" s="51"/>
      <c r="JW58" s="51"/>
      <c r="JX58" s="51"/>
      <c r="JY58" s="51"/>
      <c r="JZ58" s="51"/>
      <c r="KA58" s="51"/>
      <c r="KB58" s="24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24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  <c r="LH58" s="51"/>
      <c r="LI58" s="51"/>
      <c r="LJ58" s="51"/>
      <c r="LK58" s="51"/>
      <c r="LL58" s="51"/>
      <c r="LM58" s="51"/>
      <c r="LN58" s="24"/>
      <c r="LU58" s="51"/>
      <c r="LV58" s="51"/>
      <c r="LX58" s="51"/>
      <c r="LY58" s="51"/>
      <c r="LZ58" s="51"/>
      <c r="MA58" s="51"/>
      <c r="MB58" s="51"/>
      <c r="MC58" s="51"/>
      <c r="MD58" s="51"/>
      <c r="ME58" s="51"/>
      <c r="MF58" s="51"/>
      <c r="MG58" s="51"/>
      <c r="MH58" s="53"/>
      <c r="MO58" s="121">
        <f t="shared" si="101"/>
        <v>0</v>
      </c>
      <c r="MP58" s="51"/>
      <c r="MR58" s="51"/>
      <c r="MS58" s="51"/>
      <c r="MT58" s="51"/>
      <c r="MU58" s="51"/>
      <c r="MV58" s="51"/>
      <c r="MW58" s="51"/>
      <c r="MX58" s="51"/>
      <c r="MY58" s="51"/>
      <c r="MZ58" s="51"/>
      <c r="NA58" s="51"/>
      <c r="NB58" s="53"/>
      <c r="NI58" s="51"/>
      <c r="NJ58" s="51"/>
      <c r="NL58" s="51"/>
      <c r="NM58" s="51"/>
      <c r="NN58" s="51"/>
      <c r="NO58" s="51"/>
      <c r="NP58" s="51"/>
      <c r="NQ58" s="51"/>
      <c r="NR58" s="51"/>
      <c r="NS58" s="51"/>
      <c r="NT58" s="51"/>
      <c r="NU58" s="51"/>
      <c r="NV58" s="53"/>
      <c r="OC58" s="51"/>
      <c r="OD58" s="51"/>
      <c r="OF58" s="51"/>
      <c r="OG58" s="51"/>
      <c r="OH58" s="51"/>
      <c r="OI58" s="51"/>
      <c r="OJ58" s="51"/>
      <c r="OK58" s="51"/>
      <c r="OL58" s="51"/>
      <c r="OM58" s="51"/>
      <c r="ON58" s="51"/>
      <c r="OO58" s="51"/>
      <c r="OP58" s="53"/>
      <c r="OW58" s="51"/>
      <c r="OX58" s="51"/>
      <c r="OZ58" s="51"/>
      <c r="PA58" s="51"/>
      <c r="PB58" s="51"/>
      <c r="PC58" s="51"/>
      <c r="PD58" s="51"/>
      <c r="PE58" s="51"/>
      <c r="PF58" s="51"/>
      <c r="PG58" s="51"/>
      <c r="PH58" s="51"/>
      <c r="PI58" s="51"/>
      <c r="PJ58" s="53"/>
      <c r="PQ58" s="51"/>
      <c r="PR58" s="51"/>
      <c r="PT58" s="51"/>
      <c r="PU58" s="51"/>
      <c r="PV58" s="51"/>
      <c r="PW58" s="51"/>
      <c r="PX58" s="51"/>
      <c r="PY58" s="51"/>
      <c r="PZ58" s="51"/>
      <c r="QA58" s="51"/>
      <c r="QB58" s="51"/>
      <c r="QC58" s="51"/>
      <c r="QD58" s="53"/>
      <c r="QK58" s="51"/>
      <c r="QL58" s="51"/>
      <c r="QN58" s="51"/>
      <c r="QO58" s="51"/>
      <c r="QP58" s="51"/>
      <c r="QQ58" s="51"/>
      <c r="QR58" s="51"/>
      <c r="QS58" s="51"/>
      <c r="QT58" s="51"/>
      <c r="QU58" s="51"/>
      <c r="QV58" s="51"/>
      <c r="QW58" s="51"/>
      <c r="QX58" s="53"/>
      <c r="RE58" s="51"/>
      <c r="RF58" s="51"/>
      <c r="RH58" s="51"/>
      <c r="RI58" s="51"/>
      <c r="RJ58" s="51"/>
      <c r="RK58" s="51"/>
      <c r="RL58" s="51"/>
      <c r="RM58" s="51"/>
      <c r="RN58" s="51"/>
      <c r="RO58" s="51"/>
      <c r="RP58" s="51"/>
      <c r="RQ58" s="51"/>
      <c r="RR58" s="53"/>
      <c r="RY58" s="51"/>
      <c r="RZ58" s="51"/>
      <c r="SB58" s="51"/>
      <c r="SC58" s="51"/>
      <c r="SD58" s="51"/>
      <c r="SE58" s="51"/>
      <c r="SF58" s="51"/>
      <c r="SG58" s="51"/>
      <c r="SH58" s="51"/>
      <c r="SI58" s="51"/>
      <c r="SJ58" s="51"/>
      <c r="SK58" s="51"/>
      <c r="SL58" s="53"/>
      <c r="SS58" s="51"/>
      <c r="ST58" s="51"/>
      <c r="SV58" s="51"/>
      <c r="SW58" s="51"/>
      <c r="SX58" s="51"/>
      <c r="SY58" s="51"/>
      <c r="SZ58" s="51"/>
      <c r="TA58" s="51"/>
      <c r="TB58" s="51"/>
      <c r="TC58" s="51"/>
      <c r="TD58" s="51"/>
      <c r="TE58" s="51"/>
      <c r="TF58" s="53"/>
      <c r="TM58" s="51"/>
      <c r="TN58" s="51"/>
      <c r="TP58" s="51"/>
      <c r="TQ58" s="51"/>
      <c r="TR58" s="51"/>
      <c r="TS58" s="51"/>
      <c r="TT58" s="51"/>
      <c r="TU58" s="51"/>
      <c r="TV58" s="51"/>
      <c r="TW58" s="51"/>
      <c r="TX58" s="51"/>
      <c r="TY58" s="51"/>
      <c r="TZ58" s="53"/>
      <c r="UG58" s="51"/>
      <c r="UH58" s="51"/>
      <c r="UJ58" s="51"/>
      <c r="UK58" s="51"/>
      <c r="UL58" s="51"/>
      <c r="UM58" s="51"/>
      <c r="UN58" s="51"/>
      <c r="UO58" s="51"/>
      <c r="UP58" s="51"/>
      <c r="UQ58" s="51"/>
      <c r="UR58" s="51"/>
      <c r="US58" s="51"/>
      <c r="UT58" s="53"/>
      <c r="VA58" s="51"/>
      <c r="VB58" s="51"/>
      <c r="VD58" s="51"/>
      <c r="VE58" s="51"/>
      <c r="VF58" s="51"/>
      <c r="VG58" s="51"/>
      <c r="VH58" s="51"/>
      <c r="VI58" s="51"/>
      <c r="VJ58" s="51"/>
      <c r="VK58" s="51"/>
      <c r="VL58" s="51"/>
      <c r="VM58" s="51"/>
      <c r="VN58" s="53"/>
      <c r="VU58" s="51"/>
      <c r="VV58" s="51"/>
      <c r="VX58" s="51"/>
      <c r="VY58" s="51"/>
      <c r="VZ58" s="51"/>
      <c r="WA58" s="51"/>
      <c r="WB58" s="51"/>
      <c r="WC58" s="51"/>
      <c r="WD58" s="51"/>
      <c r="WE58" s="51"/>
      <c r="WF58" s="51"/>
      <c r="WG58" s="51"/>
      <c r="WH58" s="53"/>
      <c r="WO58" s="51"/>
      <c r="WP58" s="51"/>
      <c r="WR58" s="51"/>
      <c r="WS58" s="51"/>
      <c r="WT58" s="51"/>
      <c r="WU58" s="51"/>
      <c r="WV58" s="51"/>
      <c r="WW58" s="51"/>
      <c r="WX58" s="51"/>
      <c r="WY58" s="51"/>
      <c r="WZ58" s="51"/>
      <c r="XA58" s="51"/>
      <c r="XB58" s="53"/>
      <c r="XI58" s="51"/>
      <c r="XJ58" s="51"/>
      <c r="XL58" s="51"/>
      <c r="XM58" s="51"/>
      <c r="XN58" s="51"/>
      <c r="XO58" s="51"/>
      <c r="XP58" s="51"/>
      <c r="XQ58" s="51"/>
      <c r="XR58" s="51"/>
      <c r="XS58" s="51"/>
      <c r="XT58" s="51"/>
      <c r="XU58" s="51"/>
      <c r="XV58" s="53"/>
      <c r="YC58" s="51"/>
      <c r="YD58" s="51"/>
      <c r="YF58" s="51"/>
      <c r="YG58" s="51"/>
      <c r="YH58" s="51"/>
      <c r="YI58" s="51"/>
      <c r="YJ58" s="51"/>
      <c r="YK58" s="51"/>
      <c r="YL58" s="51"/>
      <c r="YM58" s="51"/>
      <c r="YN58" s="51"/>
      <c r="YO58" s="51"/>
      <c r="YP58" s="53"/>
      <c r="YW58" s="51"/>
      <c r="YX58" s="51"/>
      <c r="YZ58" s="51"/>
      <c r="ZA58" s="51"/>
      <c r="ZB58" s="51"/>
      <c r="ZC58" s="51"/>
      <c r="ZD58" s="51"/>
      <c r="ZE58" s="51"/>
      <c r="ZF58" s="51"/>
      <c r="ZG58" s="51"/>
      <c r="ZH58" s="51"/>
      <c r="ZI58" s="51"/>
      <c r="ZJ58" s="53"/>
      <c r="ZQ58" s="51"/>
      <c r="ZR58" s="51"/>
      <c r="ZT58" s="51"/>
      <c r="ZU58" s="51"/>
      <c r="ZV58" s="51"/>
      <c r="ZW58" s="51"/>
      <c r="ZX58" s="51"/>
      <c r="ZY58" s="51"/>
      <c r="ZZ58" s="51"/>
      <c r="AAA58" s="51"/>
      <c r="AAB58" s="51"/>
      <c r="AAC58" s="51"/>
      <c r="AAD58" s="53"/>
      <c r="AAK58" s="51"/>
      <c r="AAL58" s="51"/>
      <c r="AAN58" s="51"/>
      <c r="AAO58" s="51"/>
      <c r="AAP58" s="51"/>
      <c r="AAQ58" s="51"/>
      <c r="AAR58" s="51"/>
      <c r="AAS58" s="51"/>
      <c r="AAT58" s="51"/>
      <c r="AAU58" s="51"/>
      <c r="AAV58" s="51"/>
      <c r="AAW58" s="51"/>
      <c r="AAX58" s="53"/>
      <c r="ABE58" s="51"/>
      <c r="ABF58" s="51"/>
      <c r="ABH58" s="51"/>
      <c r="ABI58" s="51"/>
      <c r="ABJ58" s="51"/>
      <c r="ABK58" s="51"/>
      <c r="ABL58" s="51"/>
      <c r="ABM58" s="51"/>
      <c r="ABN58" s="51"/>
      <c r="ABO58" s="51"/>
      <c r="ABP58" s="51"/>
      <c r="ABQ58" s="51"/>
    </row>
    <row r="59" spans="1:773" ht="12.75" hidden="1" x14ac:dyDescent="0.2">
      <c r="A59" s="49"/>
      <c r="B59" s="49"/>
      <c r="C59" s="49"/>
      <c r="D59" s="49"/>
      <c r="E59" s="11"/>
      <c r="F59" s="24"/>
      <c r="G59" s="24"/>
      <c r="H59" s="24"/>
      <c r="I59" s="24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24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24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24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24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24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24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  <c r="EK59" s="51"/>
      <c r="EL59" s="51"/>
      <c r="EM59" s="51"/>
      <c r="EN59" s="51"/>
      <c r="EO59" s="51"/>
      <c r="EP59" s="51"/>
      <c r="EQ59" s="51"/>
      <c r="ER59" s="24"/>
      <c r="ES59" s="51"/>
      <c r="ET59" s="51"/>
      <c r="EU59" s="51"/>
      <c r="EV59" s="51"/>
      <c r="EW59" s="51"/>
      <c r="EX59" s="51"/>
      <c r="EY59" s="51"/>
      <c r="EZ59" s="51"/>
      <c r="FA59" s="51"/>
      <c r="FB59" s="51"/>
      <c r="FC59" s="51"/>
      <c r="FD59" s="51"/>
      <c r="FE59" s="51"/>
      <c r="FF59" s="51"/>
      <c r="FG59" s="51"/>
      <c r="FH59" s="51"/>
      <c r="FI59" s="51"/>
      <c r="FJ59" s="51"/>
      <c r="FK59" s="51"/>
      <c r="FL59" s="24"/>
      <c r="FM59" s="51"/>
      <c r="FN59" s="51"/>
      <c r="FO59" s="51"/>
      <c r="FP59" s="51"/>
      <c r="FQ59" s="51"/>
      <c r="FR59" s="51"/>
      <c r="FS59" s="51"/>
      <c r="FT59" s="51"/>
      <c r="FU59" s="51"/>
      <c r="FV59" s="51"/>
      <c r="FW59" s="51"/>
      <c r="FX59" s="51"/>
      <c r="FY59" s="51"/>
      <c r="FZ59" s="51"/>
      <c r="GA59" s="51"/>
      <c r="GB59" s="51"/>
      <c r="GC59" s="51"/>
      <c r="GD59" s="51"/>
      <c r="GE59" s="51"/>
      <c r="GF59" s="24"/>
      <c r="GG59" s="51"/>
      <c r="GH59" s="51"/>
      <c r="GI59" s="51"/>
      <c r="GJ59" s="51"/>
      <c r="GK59" s="51"/>
      <c r="GL59" s="51"/>
      <c r="GM59" s="51"/>
      <c r="GN59" s="51"/>
      <c r="GO59" s="51"/>
      <c r="GP59" s="51"/>
      <c r="GQ59" s="51"/>
      <c r="GR59" s="51"/>
      <c r="GS59" s="51"/>
      <c r="GT59" s="51"/>
      <c r="GU59" s="51"/>
      <c r="GV59" s="51"/>
      <c r="GW59" s="51"/>
      <c r="GX59" s="51"/>
      <c r="GY59" s="51"/>
      <c r="GZ59" s="24"/>
      <c r="HA59" s="51"/>
      <c r="HB59" s="51"/>
      <c r="HC59" s="51"/>
      <c r="HD59" s="51"/>
      <c r="HE59" s="51"/>
      <c r="HF59" s="51"/>
      <c r="HG59" s="51"/>
      <c r="HH59" s="51"/>
      <c r="HI59" s="51"/>
      <c r="HJ59" s="51"/>
      <c r="HK59" s="51"/>
      <c r="HL59" s="51"/>
      <c r="HM59" s="51"/>
      <c r="HN59" s="51"/>
      <c r="HO59" s="51"/>
      <c r="HP59" s="51"/>
      <c r="HQ59" s="51"/>
      <c r="HR59" s="51"/>
      <c r="HS59" s="51"/>
      <c r="HT59" s="24"/>
      <c r="HU59" s="51"/>
      <c r="HV59" s="51"/>
      <c r="HW59" s="51"/>
      <c r="HX59" s="51"/>
      <c r="HY59" s="51"/>
      <c r="HZ59" s="51"/>
      <c r="IA59" s="51"/>
      <c r="IB59" s="51"/>
      <c r="IC59" s="51"/>
      <c r="ID59" s="51"/>
      <c r="IE59" s="51"/>
      <c r="IF59" s="51"/>
      <c r="IG59" s="51"/>
      <c r="IH59" s="51"/>
      <c r="II59" s="51"/>
      <c r="IJ59" s="51"/>
      <c r="IK59" s="51"/>
      <c r="IL59" s="51"/>
      <c r="IM59" s="51"/>
      <c r="IN59" s="24"/>
      <c r="IO59" s="51"/>
      <c r="IP59" s="51"/>
      <c r="IQ59" s="51"/>
      <c r="IR59" s="51"/>
      <c r="IS59" s="51"/>
      <c r="IT59" s="51"/>
      <c r="IU59" s="51"/>
      <c r="IV59" s="51"/>
      <c r="IW59" s="51"/>
      <c r="IX59" s="51"/>
      <c r="IY59" s="51"/>
      <c r="IZ59" s="51"/>
      <c r="JA59" s="51"/>
      <c r="JB59" s="51"/>
      <c r="JC59" s="51"/>
      <c r="JD59" s="51"/>
      <c r="JE59" s="51"/>
      <c r="JF59" s="51"/>
      <c r="JG59" s="51"/>
      <c r="JH59" s="24"/>
      <c r="JI59" s="51"/>
      <c r="JJ59" s="51"/>
      <c r="JK59" s="51"/>
      <c r="JL59" s="51"/>
      <c r="JM59" s="51"/>
      <c r="JN59" s="51"/>
      <c r="JO59" s="51"/>
      <c r="JP59" s="51"/>
      <c r="JQ59" s="51"/>
      <c r="JR59" s="51"/>
      <c r="JS59" s="51"/>
      <c r="JT59" s="51"/>
      <c r="JU59" s="51"/>
      <c r="JV59" s="51"/>
      <c r="JW59" s="51"/>
      <c r="JX59" s="51"/>
      <c r="JY59" s="51"/>
      <c r="JZ59" s="51"/>
      <c r="KA59" s="51"/>
      <c r="KB59" s="24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24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  <c r="LH59" s="51"/>
      <c r="LI59" s="51"/>
      <c r="LJ59" s="51"/>
      <c r="LK59" s="51"/>
      <c r="LL59" s="51"/>
      <c r="LM59" s="51"/>
      <c r="LN59" s="24"/>
      <c r="LU59" s="51"/>
      <c r="LV59" s="51"/>
      <c r="LX59" s="51"/>
      <c r="LY59" s="51"/>
      <c r="LZ59" s="51"/>
      <c r="MA59" s="51"/>
      <c r="MB59" s="51"/>
      <c r="MC59" s="51"/>
      <c r="MD59" s="51"/>
      <c r="ME59" s="51"/>
      <c r="MF59" s="51"/>
      <c r="MG59" s="51"/>
      <c r="MH59" s="53"/>
      <c r="MO59" s="121">
        <f t="shared" si="101"/>
        <v>0</v>
      </c>
      <c r="MP59" s="51"/>
      <c r="MR59" s="51"/>
      <c r="MS59" s="51"/>
      <c r="MT59" s="51"/>
      <c r="MU59" s="51"/>
      <c r="MV59" s="51"/>
      <c r="MW59" s="51"/>
      <c r="MX59" s="51"/>
      <c r="MY59" s="51"/>
      <c r="MZ59" s="51"/>
      <c r="NA59" s="51"/>
      <c r="NB59" s="53"/>
      <c r="NI59" s="51"/>
      <c r="NJ59" s="51"/>
      <c r="NL59" s="51"/>
      <c r="NM59" s="51"/>
      <c r="NN59" s="51"/>
      <c r="NO59" s="51"/>
      <c r="NP59" s="51"/>
      <c r="NQ59" s="51"/>
      <c r="NR59" s="51"/>
      <c r="NS59" s="51"/>
      <c r="NT59" s="51"/>
      <c r="NU59" s="51"/>
      <c r="NV59" s="53"/>
      <c r="OC59" s="51"/>
      <c r="OD59" s="51"/>
      <c r="OF59" s="51"/>
      <c r="OG59" s="51"/>
      <c r="OH59" s="51"/>
      <c r="OI59" s="51"/>
      <c r="OJ59" s="51"/>
      <c r="OK59" s="51"/>
      <c r="OL59" s="51"/>
      <c r="OM59" s="51"/>
      <c r="ON59" s="51"/>
      <c r="OO59" s="51"/>
      <c r="OP59" s="53"/>
      <c r="OW59" s="51"/>
      <c r="OX59" s="51"/>
      <c r="OZ59" s="51"/>
      <c r="PA59" s="51"/>
      <c r="PB59" s="51"/>
      <c r="PC59" s="51"/>
      <c r="PD59" s="51"/>
      <c r="PE59" s="51"/>
      <c r="PF59" s="51"/>
      <c r="PG59" s="51"/>
      <c r="PH59" s="51"/>
      <c r="PI59" s="51"/>
      <c r="PJ59" s="53"/>
      <c r="PQ59" s="51"/>
      <c r="PR59" s="51"/>
      <c r="PT59" s="51"/>
      <c r="PU59" s="51"/>
      <c r="PV59" s="51"/>
      <c r="PW59" s="51"/>
      <c r="PX59" s="51"/>
      <c r="PY59" s="51"/>
      <c r="PZ59" s="51"/>
      <c r="QA59" s="51"/>
      <c r="QB59" s="51"/>
      <c r="QC59" s="51"/>
      <c r="QD59" s="53"/>
      <c r="QK59" s="51"/>
      <c r="QL59" s="51"/>
      <c r="QN59" s="51"/>
      <c r="QO59" s="51"/>
      <c r="QP59" s="51"/>
      <c r="QQ59" s="51"/>
      <c r="QR59" s="51"/>
      <c r="QS59" s="51"/>
      <c r="QT59" s="51"/>
      <c r="QU59" s="51"/>
      <c r="QV59" s="51"/>
      <c r="QW59" s="51"/>
      <c r="QX59" s="53"/>
      <c r="RE59" s="51"/>
      <c r="RF59" s="51"/>
      <c r="RH59" s="51"/>
      <c r="RI59" s="51"/>
      <c r="RJ59" s="51"/>
      <c r="RK59" s="51"/>
      <c r="RL59" s="51"/>
      <c r="RM59" s="51"/>
      <c r="RN59" s="51"/>
      <c r="RO59" s="51"/>
      <c r="RP59" s="51"/>
      <c r="RQ59" s="51"/>
      <c r="RR59" s="53"/>
      <c r="RY59" s="51"/>
      <c r="RZ59" s="51"/>
      <c r="SB59" s="51"/>
      <c r="SC59" s="51"/>
      <c r="SD59" s="51"/>
      <c r="SE59" s="51"/>
      <c r="SF59" s="51"/>
      <c r="SG59" s="51"/>
      <c r="SH59" s="51"/>
      <c r="SI59" s="51"/>
      <c r="SJ59" s="51"/>
      <c r="SK59" s="51"/>
      <c r="SL59" s="53"/>
      <c r="SS59" s="51"/>
      <c r="ST59" s="51"/>
      <c r="SV59" s="51"/>
      <c r="SW59" s="51"/>
      <c r="SX59" s="51"/>
      <c r="SY59" s="51"/>
      <c r="SZ59" s="51"/>
      <c r="TA59" s="51"/>
      <c r="TB59" s="51"/>
      <c r="TC59" s="51"/>
      <c r="TD59" s="51"/>
      <c r="TE59" s="51"/>
      <c r="TF59" s="53"/>
      <c r="TM59" s="51"/>
      <c r="TN59" s="51"/>
      <c r="TP59" s="51"/>
      <c r="TQ59" s="51"/>
      <c r="TR59" s="51"/>
      <c r="TS59" s="51"/>
      <c r="TT59" s="51"/>
      <c r="TU59" s="51"/>
      <c r="TV59" s="51"/>
      <c r="TW59" s="51"/>
      <c r="TX59" s="51"/>
      <c r="TY59" s="51"/>
      <c r="TZ59" s="53"/>
      <c r="UG59" s="51"/>
      <c r="UH59" s="51"/>
      <c r="UJ59" s="51"/>
      <c r="UK59" s="51"/>
      <c r="UL59" s="51"/>
      <c r="UM59" s="51"/>
      <c r="UN59" s="51"/>
      <c r="UO59" s="51"/>
      <c r="UP59" s="51"/>
      <c r="UQ59" s="51"/>
      <c r="UR59" s="51"/>
      <c r="US59" s="51"/>
      <c r="UT59" s="53"/>
      <c r="VA59" s="51"/>
      <c r="VB59" s="51"/>
      <c r="VD59" s="51"/>
      <c r="VE59" s="51"/>
      <c r="VF59" s="51"/>
      <c r="VG59" s="51"/>
      <c r="VH59" s="51"/>
      <c r="VI59" s="51"/>
      <c r="VJ59" s="51"/>
      <c r="VK59" s="51"/>
      <c r="VL59" s="51"/>
      <c r="VM59" s="51"/>
      <c r="VN59" s="53"/>
      <c r="VU59" s="51"/>
      <c r="VV59" s="51"/>
      <c r="VX59" s="51"/>
      <c r="VY59" s="51"/>
      <c r="VZ59" s="51"/>
      <c r="WA59" s="51"/>
      <c r="WB59" s="51"/>
      <c r="WC59" s="51"/>
      <c r="WD59" s="51"/>
      <c r="WE59" s="51"/>
      <c r="WF59" s="51"/>
      <c r="WG59" s="51"/>
      <c r="WH59" s="53"/>
      <c r="WO59" s="51"/>
      <c r="WP59" s="51"/>
      <c r="WR59" s="51"/>
      <c r="WS59" s="51"/>
      <c r="WT59" s="51"/>
      <c r="WU59" s="51"/>
      <c r="WV59" s="51"/>
      <c r="WW59" s="51"/>
      <c r="WX59" s="51"/>
      <c r="WY59" s="51"/>
      <c r="WZ59" s="51"/>
      <c r="XA59" s="51"/>
      <c r="XB59" s="53"/>
      <c r="XI59" s="51"/>
      <c r="XJ59" s="51"/>
      <c r="XL59" s="51"/>
      <c r="XM59" s="51"/>
      <c r="XN59" s="51"/>
      <c r="XO59" s="51"/>
      <c r="XP59" s="51"/>
      <c r="XQ59" s="51"/>
      <c r="XR59" s="51"/>
      <c r="XS59" s="51"/>
      <c r="XT59" s="51"/>
      <c r="XU59" s="51"/>
      <c r="XV59" s="53"/>
      <c r="YC59" s="51"/>
      <c r="YD59" s="51"/>
      <c r="YF59" s="51"/>
      <c r="YG59" s="51"/>
      <c r="YH59" s="51"/>
      <c r="YI59" s="51"/>
      <c r="YJ59" s="51"/>
      <c r="YK59" s="51"/>
      <c r="YL59" s="51"/>
      <c r="YM59" s="51"/>
      <c r="YN59" s="51"/>
      <c r="YO59" s="51"/>
      <c r="YP59" s="53"/>
      <c r="YW59" s="51"/>
      <c r="YX59" s="51"/>
      <c r="YZ59" s="51"/>
      <c r="ZA59" s="51"/>
      <c r="ZB59" s="51"/>
      <c r="ZC59" s="51"/>
      <c r="ZD59" s="51"/>
      <c r="ZE59" s="51"/>
      <c r="ZF59" s="51"/>
      <c r="ZG59" s="51"/>
      <c r="ZH59" s="51"/>
      <c r="ZI59" s="51"/>
      <c r="ZJ59" s="53"/>
      <c r="ZQ59" s="51"/>
      <c r="ZR59" s="51"/>
      <c r="ZT59" s="51"/>
      <c r="ZU59" s="51"/>
      <c r="ZV59" s="51"/>
      <c r="ZW59" s="51"/>
      <c r="ZX59" s="51"/>
      <c r="ZY59" s="51"/>
      <c r="ZZ59" s="51"/>
      <c r="AAA59" s="51"/>
      <c r="AAB59" s="51"/>
      <c r="AAC59" s="51"/>
      <c r="AAD59" s="53"/>
      <c r="AAK59" s="51"/>
      <c r="AAL59" s="51"/>
      <c r="AAN59" s="51"/>
      <c r="AAO59" s="51"/>
      <c r="AAP59" s="51"/>
      <c r="AAQ59" s="51"/>
      <c r="AAR59" s="51"/>
      <c r="AAS59" s="51"/>
      <c r="AAT59" s="51"/>
      <c r="AAU59" s="51"/>
      <c r="AAV59" s="51"/>
      <c r="AAW59" s="51"/>
      <c r="AAX59" s="53"/>
      <c r="ABE59" s="51"/>
      <c r="ABF59" s="51"/>
      <c r="ABH59" s="51"/>
      <c r="ABI59" s="51"/>
      <c r="ABJ59" s="51"/>
      <c r="ABK59" s="51"/>
      <c r="ABL59" s="51"/>
      <c r="ABM59" s="51"/>
      <c r="ABN59" s="51"/>
      <c r="ABO59" s="51"/>
      <c r="ABP59" s="51"/>
      <c r="ABQ59" s="51"/>
      <c r="ABS59">
        <f>SUM(J59,AD59,AX59,BR59,CL59,DF59,DZ59,ET59,FN59,GH59,HB59,HV59,IP59,JJ59,KD59,KV59,LP59,MJ59,ND59,NX59,OR59,PL59,QF59,QZ59,RT59,SN59,TH59,UB59,UV59,VP59,WJ59,AAF59)</f>
        <v>0</v>
      </c>
    </row>
    <row r="60" spans="1:773" ht="12.75" hidden="1" x14ac:dyDescent="0.2">
      <c r="A60" s="49"/>
      <c r="B60" s="49"/>
      <c r="C60" s="49"/>
      <c r="D60" s="49"/>
      <c r="E60" s="11"/>
      <c r="F60" s="24"/>
      <c r="G60" s="24"/>
      <c r="H60" s="24"/>
      <c r="I60" s="24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24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24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24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24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24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24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  <c r="EK60" s="51"/>
      <c r="EL60" s="51"/>
      <c r="EM60" s="51"/>
      <c r="EN60" s="51"/>
      <c r="EO60" s="51"/>
      <c r="EP60" s="51"/>
      <c r="EQ60" s="51"/>
      <c r="ER60" s="24"/>
      <c r="ES60" s="51"/>
      <c r="ET60" s="51"/>
      <c r="EU60" s="51"/>
      <c r="EV60" s="51"/>
      <c r="EW60" s="51"/>
      <c r="EX60" s="51"/>
      <c r="EY60" s="51"/>
      <c r="EZ60" s="51"/>
      <c r="FA60" s="51"/>
      <c r="FB60" s="51"/>
      <c r="FC60" s="51"/>
      <c r="FD60" s="51"/>
      <c r="FE60" s="51"/>
      <c r="FF60" s="51"/>
      <c r="FG60" s="51"/>
      <c r="FH60" s="51"/>
      <c r="FI60" s="51"/>
      <c r="FJ60" s="51"/>
      <c r="FK60" s="51"/>
      <c r="FL60" s="24"/>
      <c r="FM60" s="51"/>
      <c r="FN60" s="51"/>
      <c r="FO60" s="51"/>
      <c r="FP60" s="51"/>
      <c r="FQ60" s="51"/>
      <c r="FR60" s="51"/>
      <c r="FS60" s="51"/>
      <c r="FT60" s="51"/>
      <c r="FU60" s="51"/>
      <c r="FV60" s="51"/>
      <c r="FW60" s="51"/>
      <c r="FX60" s="51"/>
      <c r="FY60" s="51"/>
      <c r="FZ60" s="51"/>
      <c r="GA60" s="51"/>
      <c r="GB60" s="51"/>
      <c r="GC60" s="51"/>
      <c r="GD60" s="51"/>
      <c r="GE60" s="51"/>
      <c r="GF60" s="24"/>
      <c r="GG60" s="51"/>
      <c r="GH60" s="51"/>
      <c r="GI60" s="51"/>
      <c r="GJ60" s="51"/>
      <c r="GK60" s="51"/>
      <c r="GL60" s="51"/>
      <c r="GM60" s="51"/>
      <c r="GN60" s="51"/>
      <c r="GO60" s="51"/>
      <c r="GP60" s="51"/>
      <c r="GQ60" s="51"/>
      <c r="GR60" s="51"/>
      <c r="GS60" s="51"/>
      <c r="GT60" s="51"/>
      <c r="GU60" s="51"/>
      <c r="GV60" s="51"/>
      <c r="GW60" s="51"/>
      <c r="GX60" s="51"/>
      <c r="GY60" s="51"/>
      <c r="GZ60" s="24"/>
      <c r="HA60" s="51"/>
      <c r="HB60" s="51"/>
      <c r="HC60" s="51"/>
      <c r="HD60" s="51"/>
      <c r="HE60" s="51"/>
      <c r="HF60" s="51"/>
      <c r="HG60" s="51"/>
      <c r="HH60" s="51"/>
      <c r="HI60" s="51"/>
      <c r="HJ60" s="51"/>
      <c r="HK60" s="51"/>
      <c r="HL60" s="51"/>
      <c r="HM60" s="51"/>
      <c r="HN60" s="51"/>
      <c r="HO60" s="51"/>
      <c r="HP60" s="51"/>
      <c r="HQ60" s="51"/>
      <c r="HR60" s="51"/>
      <c r="HS60" s="51"/>
      <c r="HT60" s="24"/>
      <c r="HU60" s="51"/>
      <c r="HV60" s="51"/>
      <c r="HW60" s="51"/>
      <c r="HX60" s="51"/>
      <c r="HY60" s="51"/>
      <c r="HZ60" s="51"/>
      <c r="IA60" s="51"/>
      <c r="IB60" s="51"/>
      <c r="IC60" s="51"/>
      <c r="ID60" s="51"/>
      <c r="IE60" s="51"/>
      <c r="IF60" s="51"/>
      <c r="IG60" s="51"/>
      <c r="IH60" s="51"/>
      <c r="II60" s="51"/>
      <c r="IJ60" s="51"/>
      <c r="IK60" s="51"/>
      <c r="IL60" s="51"/>
      <c r="IM60" s="51"/>
      <c r="IN60" s="24"/>
      <c r="IO60" s="51"/>
      <c r="IP60" s="51"/>
      <c r="IQ60" s="51"/>
      <c r="IR60" s="51"/>
      <c r="IS60" s="51"/>
      <c r="IT60" s="51"/>
      <c r="IU60" s="51"/>
      <c r="IV60" s="51"/>
      <c r="IW60" s="51"/>
      <c r="IX60" s="51"/>
      <c r="IY60" s="51"/>
      <c r="IZ60" s="51"/>
      <c r="JA60" s="51"/>
      <c r="JB60" s="51"/>
      <c r="JC60" s="51"/>
      <c r="JD60" s="51"/>
      <c r="JE60" s="51"/>
      <c r="JF60" s="51"/>
      <c r="JG60" s="51"/>
      <c r="JH60" s="24"/>
      <c r="JI60" s="51"/>
      <c r="JJ60" s="51"/>
      <c r="JK60" s="51"/>
      <c r="JL60" s="51"/>
      <c r="JM60" s="51"/>
      <c r="JN60" s="51"/>
      <c r="JO60" s="51"/>
      <c r="JP60" s="51"/>
      <c r="JQ60" s="51"/>
      <c r="JR60" s="51"/>
      <c r="JS60" s="51"/>
      <c r="JT60" s="51"/>
      <c r="JU60" s="51"/>
      <c r="JV60" s="51"/>
      <c r="JW60" s="51"/>
      <c r="JX60" s="51"/>
      <c r="JY60" s="51"/>
      <c r="JZ60" s="51"/>
      <c r="KA60" s="51"/>
      <c r="KB60" s="24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24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  <c r="LH60" s="51"/>
      <c r="LI60" s="51"/>
      <c r="LJ60" s="51"/>
      <c r="LK60" s="51"/>
      <c r="LL60" s="51"/>
      <c r="LM60" s="51"/>
      <c r="LN60" s="24"/>
      <c r="LU60" s="51"/>
      <c r="LV60" s="51"/>
      <c r="LX60" s="51"/>
      <c r="LY60" s="51"/>
      <c r="LZ60" s="51"/>
      <c r="MA60" s="51"/>
      <c r="MB60" s="51"/>
      <c r="MC60" s="51"/>
      <c r="MD60" s="51"/>
      <c r="ME60" s="51"/>
      <c r="MF60" s="51"/>
      <c r="MG60" s="51"/>
      <c r="MH60" s="53"/>
      <c r="MO60" s="51"/>
      <c r="MP60" s="51"/>
      <c r="MR60" s="51"/>
      <c r="MS60" s="51"/>
      <c r="MT60" s="51"/>
      <c r="MU60" s="51"/>
      <c r="MV60" s="51"/>
      <c r="MW60" s="51"/>
      <c r="MX60" s="51"/>
      <c r="MY60" s="51"/>
      <c r="MZ60" s="51"/>
      <c r="NA60" s="51"/>
      <c r="NB60" s="53"/>
      <c r="NI60" s="51"/>
      <c r="NJ60" s="51"/>
      <c r="NL60" s="51"/>
      <c r="NM60" s="51"/>
      <c r="NN60" s="51"/>
      <c r="NO60" s="51"/>
      <c r="NP60" s="51"/>
      <c r="NQ60" s="51"/>
      <c r="NR60" s="51"/>
      <c r="NS60" s="51"/>
      <c r="NT60" s="51"/>
      <c r="NU60" s="51"/>
      <c r="NV60" s="53"/>
      <c r="OC60" s="51"/>
      <c r="OD60" s="51"/>
      <c r="OF60" s="51"/>
      <c r="OG60" s="51"/>
      <c r="OH60" s="51"/>
      <c r="OI60" s="51"/>
      <c r="OJ60" s="51"/>
      <c r="OK60" s="51"/>
      <c r="OL60" s="51"/>
      <c r="OM60" s="51"/>
      <c r="ON60" s="51"/>
      <c r="OO60" s="51"/>
      <c r="OP60" s="53"/>
      <c r="OW60" s="51"/>
      <c r="OX60" s="51"/>
      <c r="OZ60" s="51"/>
      <c r="PA60" s="51"/>
      <c r="PB60" s="51"/>
      <c r="PC60" s="51"/>
      <c r="PD60" s="51"/>
      <c r="PE60" s="51"/>
      <c r="PF60" s="51"/>
      <c r="PG60" s="51"/>
      <c r="PH60" s="51"/>
      <c r="PI60" s="51"/>
      <c r="PJ60" s="53"/>
      <c r="PQ60" s="51"/>
      <c r="PR60" s="51"/>
      <c r="PT60" s="51"/>
      <c r="PU60" s="51"/>
      <c r="PV60" s="51"/>
      <c r="PW60" s="51"/>
      <c r="PX60" s="51"/>
      <c r="PY60" s="51"/>
      <c r="PZ60" s="51"/>
      <c r="QA60" s="51"/>
      <c r="QB60" s="51"/>
      <c r="QC60" s="51"/>
      <c r="QD60" s="53"/>
      <c r="QK60" s="51"/>
      <c r="QL60" s="51"/>
      <c r="QN60" s="51"/>
      <c r="QO60" s="51"/>
      <c r="QP60" s="51"/>
      <c r="QQ60" s="51"/>
      <c r="QR60" s="51"/>
      <c r="QS60" s="51"/>
      <c r="QT60" s="51"/>
      <c r="QU60" s="51"/>
      <c r="QV60" s="51"/>
      <c r="QW60" s="51"/>
      <c r="QX60" s="53"/>
      <c r="RE60" s="51"/>
      <c r="RF60" s="51"/>
      <c r="RH60" s="51"/>
      <c r="RI60" s="51"/>
      <c r="RJ60" s="51"/>
      <c r="RK60" s="51"/>
      <c r="RL60" s="51"/>
      <c r="RM60" s="51"/>
      <c r="RN60" s="51"/>
      <c r="RO60" s="51"/>
      <c r="RP60" s="51"/>
      <c r="RQ60" s="51"/>
      <c r="RR60" s="53"/>
      <c r="RY60" s="51"/>
      <c r="RZ60" s="51"/>
      <c r="SB60" s="51"/>
      <c r="SC60" s="51"/>
      <c r="SD60" s="51"/>
      <c r="SE60" s="51"/>
      <c r="SF60" s="51"/>
      <c r="SG60" s="51"/>
      <c r="SH60" s="51"/>
      <c r="SI60" s="51"/>
      <c r="SJ60" s="51"/>
      <c r="SK60" s="51"/>
      <c r="SL60" s="53"/>
      <c r="SS60" s="51"/>
      <c r="ST60" s="51"/>
      <c r="SV60" s="51"/>
      <c r="SW60" s="51"/>
      <c r="SX60" s="51"/>
      <c r="SY60" s="51"/>
      <c r="SZ60" s="51"/>
      <c r="TA60" s="51"/>
      <c r="TB60" s="51"/>
      <c r="TC60" s="51"/>
      <c r="TD60" s="51"/>
      <c r="TE60" s="51"/>
      <c r="TF60" s="53"/>
      <c r="TM60" s="51"/>
      <c r="TN60" s="51"/>
      <c r="TP60" s="51"/>
      <c r="TQ60" s="51"/>
      <c r="TR60" s="51"/>
      <c r="TS60" s="51"/>
      <c r="TT60" s="51"/>
      <c r="TU60" s="51"/>
      <c r="TV60" s="51"/>
      <c r="TW60" s="51"/>
      <c r="TX60" s="51"/>
      <c r="TY60" s="51"/>
      <c r="TZ60" s="53"/>
      <c r="UG60" s="51"/>
      <c r="UH60" s="51"/>
      <c r="UJ60" s="51"/>
      <c r="UK60" s="51"/>
      <c r="UL60" s="51"/>
      <c r="UM60" s="51"/>
      <c r="UN60" s="51"/>
      <c r="UO60" s="51"/>
      <c r="UP60" s="51"/>
      <c r="UQ60" s="51"/>
      <c r="UR60" s="51"/>
      <c r="US60" s="51"/>
      <c r="UT60" s="53"/>
      <c r="VA60" s="51"/>
      <c r="VB60" s="51"/>
      <c r="VD60" s="51"/>
      <c r="VE60" s="51"/>
      <c r="VF60" s="51"/>
      <c r="VG60" s="51"/>
      <c r="VH60" s="51"/>
      <c r="VI60" s="51"/>
      <c r="VJ60" s="51"/>
      <c r="VK60" s="51"/>
      <c r="VL60" s="51"/>
      <c r="VM60" s="51"/>
      <c r="VN60" s="53"/>
      <c r="VU60" s="51"/>
      <c r="VV60" s="51"/>
      <c r="VX60" s="51"/>
      <c r="VY60" s="51"/>
      <c r="VZ60" s="51"/>
      <c r="WA60" s="51"/>
      <c r="WB60" s="51"/>
      <c r="WC60" s="51"/>
      <c r="WD60" s="51"/>
      <c r="WE60" s="51"/>
      <c r="WF60" s="51"/>
      <c r="WG60" s="51"/>
      <c r="WH60" s="53"/>
      <c r="WO60" s="51"/>
      <c r="WP60" s="51"/>
      <c r="WR60" s="51"/>
      <c r="WS60" s="51"/>
      <c r="WT60" s="51"/>
      <c r="WU60" s="51"/>
      <c r="WV60" s="51"/>
      <c r="WW60" s="51"/>
      <c r="WX60" s="51"/>
      <c r="WY60" s="51"/>
      <c r="WZ60" s="51"/>
      <c r="XA60" s="51"/>
      <c r="XB60" s="53"/>
      <c r="XI60" s="51"/>
      <c r="XJ60" s="51"/>
      <c r="XL60" s="51"/>
      <c r="XM60" s="51"/>
      <c r="XN60" s="51"/>
      <c r="XO60" s="51"/>
      <c r="XP60" s="51"/>
      <c r="XQ60" s="51"/>
      <c r="XR60" s="51"/>
      <c r="XS60" s="51"/>
      <c r="XT60" s="51"/>
      <c r="XU60" s="51"/>
      <c r="XV60" s="53"/>
      <c r="YC60" s="51"/>
      <c r="YD60" s="51"/>
      <c r="YF60" s="51"/>
      <c r="YG60" s="51"/>
      <c r="YH60" s="51"/>
      <c r="YI60" s="51"/>
      <c r="YJ60" s="51"/>
      <c r="YK60" s="51"/>
      <c r="YL60" s="51"/>
      <c r="YM60" s="51"/>
      <c r="YN60" s="51"/>
      <c r="YO60" s="51"/>
      <c r="YP60" s="53"/>
      <c r="YW60" s="51"/>
      <c r="YX60" s="51"/>
      <c r="YZ60" s="51"/>
      <c r="ZA60" s="51"/>
      <c r="ZB60" s="51"/>
      <c r="ZC60" s="51"/>
      <c r="ZD60" s="51"/>
      <c r="ZE60" s="51"/>
      <c r="ZF60" s="51"/>
      <c r="ZG60" s="51"/>
      <c r="ZH60" s="51"/>
      <c r="ZI60" s="51"/>
      <c r="ZJ60" s="53"/>
      <c r="ZQ60" s="51"/>
      <c r="ZR60" s="51"/>
      <c r="ZT60" s="51"/>
      <c r="ZU60" s="51"/>
      <c r="ZV60" s="51"/>
      <c r="ZW60" s="51"/>
      <c r="ZX60" s="51"/>
      <c r="ZY60" s="51"/>
      <c r="ZZ60" s="51"/>
      <c r="AAA60" s="51"/>
      <c r="AAB60" s="51"/>
      <c r="AAC60" s="51"/>
      <c r="AAD60" s="53"/>
      <c r="AAK60" s="51"/>
      <c r="AAL60" s="51"/>
      <c r="AAN60" s="51"/>
      <c r="AAO60" s="51"/>
      <c r="AAP60" s="51"/>
      <c r="AAQ60" s="51"/>
      <c r="AAR60" s="51"/>
      <c r="AAS60" s="51"/>
      <c r="AAT60" s="51"/>
      <c r="AAU60" s="51"/>
      <c r="AAV60" s="51"/>
      <c r="AAW60" s="51"/>
      <c r="AAX60" s="53"/>
      <c r="ABE60" s="51"/>
      <c r="ABF60" s="51"/>
      <c r="ABH60" s="51"/>
      <c r="ABI60" s="51"/>
      <c r="ABJ60" s="51"/>
      <c r="ABK60" s="51"/>
      <c r="ABL60" s="51"/>
      <c r="ABM60" s="51"/>
      <c r="ABN60" s="51"/>
      <c r="ABO60" s="51"/>
      <c r="ABP60" s="51"/>
      <c r="ABQ60" s="51"/>
    </row>
    <row r="61" spans="1:773" ht="12.75" hidden="1" x14ac:dyDescent="0.2">
      <c r="A61" s="49"/>
      <c r="B61" s="49"/>
      <c r="C61" s="49"/>
      <c r="D61" s="49"/>
      <c r="E61" s="11"/>
      <c r="F61" s="24"/>
      <c r="G61" s="24"/>
      <c r="H61" s="24"/>
      <c r="I61" s="24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24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24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24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24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24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24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  <c r="EK61" s="51"/>
      <c r="EL61" s="51"/>
      <c r="EM61" s="51"/>
      <c r="EN61" s="51"/>
      <c r="EO61" s="51"/>
      <c r="EP61" s="51"/>
      <c r="EQ61" s="51"/>
      <c r="ER61" s="24"/>
      <c r="ES61" s="51"/>
      <c r="ET61" s="51"/>
      <c r="EU61" s="51"/>
      <c r="EV61" s="51"/>
      <c r="EW61" s="51"/>
      <c r="EX61" s="51"/>
      <c r="EY61" s="51"/>
      <c r="EZ61" s="51"/>
      <c r="FA61" s="51"/>
      <c r="FB61" s="51"/>
      <c r="FC61" s="51"/>
      <c r="FD61" s="51"/>
      <c r="FE61" s="51"/>
      <c r="FF61" s="51"/>
      <c r="FG61" s="51"/>
      <c r="FH61" s="51"/>
      <c r="FI61" s="51"/>
      <c r="FJ61" s="51"/>
      <c r="FK61" s="51"/>
      <c r="FL61" s="24"/>
      <c r="FM61" s="51"/>
      <c r="FN61" s="51"/>
      <c r="FO61" s="51"/>
      <c r="FP61" s="51"/>
      <c r="FQ61" s="51"/>
      <c r="FR61" s="51"/>
      <c r="FS61" s="51"/>
      <c r="FT61" s="51"/>
      <c r="FU61" s="51"/>
      <c r="FV61" s="51"/>
      <c r="FW61" s="51"/>
      <c r="FX61" s="51"/>
      <c r="FY61" s="51"/>
      <c r="FZ61" s="51"/>
      <c r="GA61" s="51"/>
      <c r="GB61" s="51"/>
      <c r="GC61" s="51"/>
      <c r="GD61" s="51"/>
      <c r="GE61" s="51"/>
      <c r="GF61" s="24"/>
      <c r="GG61" s="51"/>
      <c r="GH61" s="51"/>
      <c r="GI61" s="51"/>
      <c r="GJ61" s="51"/>
      <c r="GK61" s="51"/>
      <c r="GL61" s="51"/>
      <c r="GM61" s="51"/>
      <c r="GN61" s="51"/>
      <c r="GO61" s="51"/>
      <c r="GP61" s="51"/>
      <c r="GQ61" s="51"/>
      <c r="GR61" s="51"/>
      <c r="GS61" s="51"/>
      <c r="GT61" s="51"/>
      <c r="GU61" s="51"/>
      <c r="GV61" s="51"/>
      <c r="GW61" s="51"/>
      <c r="GX61" s="51"/>
      <c r="GY61" s="51"/>
      <c r="GZ61" s="24"/>
      <c r="HA61" s="51"/>
      <c r="HB61" s="51"/>
      <c r="HC61" s="51"/>
      <c r="HD61" s="51"/>
      <c r="HE61" s="51"/>
      <c r="HF61" s="51"/>
      <c r="HG61" s="51"/>
      <c r="HH61" s="51"/>
      <c r="HI61" s="51"/>
      <c r="HJ61" s="51"/>
      <c r="HK61" s="51"/>
      <c r="HL61" s="51"/>
      <c r="HM61" s="51"/>
      <c r="HN61" s="51"/>
      <c r="HO61" s="51"/>
      <c r="HP61" s="51"/>
      <c r="HQ61" s="51"/>
      <c r="HR61" s="51"/>
      <c r="HS61" s="51"/>
      <c r="HT61" s="24"/>
      <c r="HU61" s="51"/>
      <c r="HV61" s="51"/>
      <c r="HW61" s="51"/>
      <c r="HX61" s="51"/>
      <c r="HY61" s="51"/>
      <c r="HZ61" s="51"/>
      <c r="IA61" s="51"/>
      <c r="IB61" s="51"/>
      <c r="IC61" s="51"/>
      <c r="ID61" s="51"/>
      <c r="IE61" s="51"/>
      <c r="IF61" s="51"/>
      <c r="IG61" s="51"/>
      <c r="IH61" s="51"/>
      <c r="II61" s="51"/>
      <c r="IJ61" s="51"/>
      <c r="IK61" s="51"/>
      <c r="IL61" s="51"/>
      <c r="IM61" s="51"/>
      <c r="IN61" s="24"/>
      <c r="IO61" s="51"/>
      <c r="IP61" s="51"/>
      <c r="IQ61" s="51"/>
      <c r="IR61" s="51"/>
      <c r="IS61" s="51"/>
      <c r="IT61" s="51"/>
      <c r="IU61" s="51"/>
      <c r="IV61" s="51"/>
      <c r="IW61" s="51"/>
      <c r="IX61" s="51"/>
      <c r="IY61" s="51"/>
      <c r="IZ61" s="51"/>
      <c r="JA61" s="51"/>
      <c r="JB61" s="51"/>
      <c r="JC61" s="51"/>
      <c r="JD61" s="51"/>
      <c r="JE61" s="51"/>
      <c r="JF61" s="51"/>
      <c r="JG61" s="51"/>
      <c r="JH61" s="24"/>
      <c r="JI61" s="51"/>
      <c r="JJ61" s="51"/>
      <c r="JK61" s="51"/>
      <c r="JL61" s="51"/>
      <c r="JM61" s="51"/>
      <c r="JN61" s="51"/>
      <c r="JO61" s="51"/>
      <c r="JP61" s="51"/>
      <c r="JQ61" s="51"/>
      <c r="JR61" s="51"/>
      <c r="JS61" s="51"/>
      <c r="JT61" s="51"/>
      <c r="JU61" s="51"/>
      <c r="JV61" s="51"/>
      <c r="JW61" s="51"/>
      <c r="JX61" s="51"/>
      <c r="JY61" s="51"/>
      <c r="JZ61" s="51"/>
      <c r="KA61" s="51"/>
      <c r="KB61" s="24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24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  <c r="LH61" s="51"/>
      <c r="LI61" s="51"/>
      <c r="LJ61" s="51"/>
      <c r="LK61" s="51"/>
      <c r="LL61" s="51"/>
      <c r="LM61" s="51"/>
      <c r="LN61" s="24"/>
      <c r="LU61" s="51"/>
      <c r="LV61" s="51"/>
      <c r="LX61" s="51"/>
      <c r="LY61" s="51"/>
      <c r="LZ61" s="51"/>
      <c r="MA61" s="51"/>
      <c r="MB61" s="51"/>
      <c r="MC61" s="51"/>
      <c r="MD61" s="51"/>
      <c r="ME61" s="51"/>
      <c r="MF61" s="51"/>
      <c r="MG61" s="51"/>
      <c r="MH61" s="53"/>
      <c r="MO61" s="51"/>
      <c r="MP61" s="51"/>
      <c r="MR61" s="51"/>
      <c r="MS61" s="51"/>
      <c r="MT61" s="51"/>
      <c r="MU61" s="51"/>
      <c r="MV61" s="51"/>
      <c r="MW61" s="51"/>
      <c r="MX61" s="51"/>
      <c r="MY61" s="51"/>
      <c r="MZ61" s="51"/>
      <c r="NA61" s="51"/>
      <c r="NB61" s="53"/>
      <c r="NI61" s="51"/>
      <c r="NJ61" s="51"/>
      <c r="NL61" s="51"/>
      <c r="NM61" s="51"/>
      <c r="NN61" s="51"/>
      <c r="NO61" s="51"/>
      <c r="NP61" s="51"/>
      <c r="NQ61" s="51"/>
      <c r="NR61" s="51"/>
      <c r="NS61" s="51"/>
      <c r="NT61" s="51"/>
      <c r="NU61" s="51"/>
      <c r="NV61" s="53"/>
      <c r="OC61" s="51"/>
      <c r="OD61" s="51"/>
      <c r="OF61" s="51"/>
      <c r="OG61" s="51"/>
      <c r="OH61" s="51"/>
      <c r="OI61" s="51"/>
      <c r="OJ61" s="51"/>
      <c r="OK61" s="51"/>
      <c r="OL61" s="51"/>
      <c r="OM61" s="51"/>
      <c r="ON61" s="51"/>
      <c r="OO61" s="51"/>
      <c r="OP61" s="53"/>
      <c r="OW61" s="51"/>
      <c r="OX61" s="51"/>
      <c r="OZ61" s="51"/>
      <c r="PA61" s="51"/>
      <c r="PB61" s="51"/>
      <c r="PC61" s="51"/>
      <c r="PD61" s="51"/>
      <c r="PE61" s="51"/>
      <c r="PF61" s="51"/>
      <c r="PG61" s="51"/>
      <c r="PH61" s="51"/>
      <c r="PI61" s="51"/>
      <c r="PJ61" s="53"/>
      <c r="PQ61" s="51"/>
      <c r="PR61" s="51"/>
      <c r="PT61" s="51"/>
      <c r="PU61" s="51"/>
      <c r="PV61" s="51"/>
      <c r="PW61" s="51"/>
      <c r="PX61" s="51"/>
      <c r="PY61" s="51"/>
      <c r="PZ61" s="51"/>
      <c r="QA61" s="51"/>
      <c r="QB61" s="51"/>
      <c r="QC61" s="51"/>
      <c r="QD61" s="53"/>
      <c r="QK61" s="51"/>
      <c r="QL61" s="51"/>
      <c r="QN61" s="51"/>
      <c r="QO61" s="51"/>
      <c r="QP61" s="51"/>
      <c r="QQ61" s="51"/>
      <c r="QR61" s="51"/>
      <c r="QS61" s="51"/>
      <c r="QT61" s="51"/>
      <c r="QU61" s="51"/>
      <c r="QV61" s="51"/>
      <c r="QW61" s="51"/>
      <c r="QX61" s="53"/>
      <c r="RE61" s="51"/>
      <c r="RF61" s="51"/>
      <c r="RH61" s="51"/>
      <c r="RI61" s="51"/>
      <c r="RJ61" s="51"/>
      <c r="RK61" s="51"/>
      <c r="RL61" s="51"/>
      <c r="RM61" s="51"/>
      <c r="RN61" s="51"/>
      <c r="RO61" s="51"/>
      <c r="RP61" s="51"/>
      <c r="RQ61" s="51"/>
      <c r="RR61" s="53"/>
      <c r="RY61" s="51"/>
      <c r="RZ61" s="51"/>
      <c r="SB61" s="51"/>
      <c r="SC61" s="51"/>
      <c r="SD61" s="51"/>
      <c r="SE61" s="51"/>
      <c r="SF61" s="51"/>
      <c r="SG61" s="51"/>
      <c r="SH61" s="51"/>
      <c r="SI61" s="51"/>
      <c r="SJ61" s="51"/>
      <c r="SK61" s="51"/>
      <c r="SL61" s="53"/>
      <c r="SS61" s="51"/>
      <c r="ST61" s="51"/>
      <c r="SV61" s="51"/>
      <c r="SW61" s="51"/>
      <c r="SX61" s="51"/>
      <c r="SY61" s="51"/>
      <c r="SZ61" s="51"/>
      <c r="TA61" s="51"/>
      <c r="TB61" s="51"/>
      <c r="TC61" s="51"/>
      <c r="TD61" s="51"/>
      <c r="TE61" s="51"/>
      <c r="TF61" s="53"/>
      <c r="TM61" s="51"/>
      <c r="TN61" s="51"/>
      <c r="TP61" s="51"/>
      <c r="TQ61" s="51"/>
      <c r="TR61" s="51"/>
      <c r="TS61" s="51"/>
      <c r="TT61" s="51"/>
      <c r="TU61" s="51"/>
      <c r="TV61" s="51"/>
      <c r="TW61" s="51"/>
      <c r="TX61" s="51"/>
      <c r="TY61" s="51"/>
      <c r="TZ61" s="53"/>
      <c r="UG61" s="51"/>
      <c r="UH61" s="51"/>
      <c r="UJ61" s="51"/>
      <c r="UK61" s="51"/>
      <c r="UL61" s="51"/>
      <c r="UM61" s="51"/>
      <c r="UN61" s="51"/>
      <c r="UO61" s="51"/>
      <c r="UP61" s="51"/>
      <c r="UQ61" s="51"/>
      <c r="UR61" s="51"/>
      <c r="US61" s="51"/>
      <c r="UT61" s="53"/>
      <c r="VA61" s="51"/>
      <c r="VB61" s="51"/>
      <c r="VD61" s="51"/>
      <c r="VE61" s="51"/>
      <c r="VF61" s="51"/>
      <c r="VG61" s="51"/>
      <c r="VH61" s="51"/>
      <c r="VI61" s="51"/>
      <c r="VJ61" s="51"/>
      <c r="VK61" s="51"/>
      <c r="VL61" s="51"/>
      <c r="VM61" s="51"/>
      <c r="VN61" s="53"/>
      <c r="VU61" s="51"/>
      <c r="VV61" s="51"/>
      <c r="VX61" s="51"/>
      <c r="VY61" s="51"/>
      <c r="VZ61" s="51"/>
      <c r="WA61" s="51"/>
      <c r="WB61" s="51"/>
      <c r="WC61" s="51"/>
      <c r="WD61" s="51"/>
      <c r="WE61" s="51"/>
      <c r="WF61" s="51"/>
      <c r="WG61" s="51"/>
      <c r="WH61" s="53"/>
      <c r="WO61" s="51"/>
      <c r="WP61" s="51"/>
      <c r="WR61" s="51"/>
      <c r="WS61" s="51"/>
      <c r="WT61" s="51"/>
      <c r="WU61" s="51"/>
      <c r="WV61" s="51"/>
      <c r="WW61" s="51"/>
      <c r="WX61" s="51"/>
      <c r="WY61" s="51"/>
      <c r="WZ61" s="51"/>
      <c r="XA61" s="51"/>
      <c r="XB61" s="53"/>
      <c r="XI61" s="51"/>
      <c r="XJ61" s="51"/>
      <c r="XL61" s="51"/>
      <c r="XM61" s="51"/>
      <c r="XN61" s="51"/>
      <c r="XO61" s="51"/>
      <c r="XP61" s="51"/>
      <c r="XQ61" s="51"/>
      <c r="XR61" s="51"/>
      <c r="XS61" s="51"/>
      <c r="XT61" s="51"/>
      <c r="XU61" s="51"/>
      <c r="XV61" s="53"/>
      <c r="YC61" s="51"/>
      <c r="YD61" s="51"/>
      <c r="YF61" s="51"/>
      <c r="YG61" s="51"/>
      <c r="YH61" s="51"/>
      <c r="YI61" s="51"/>
      <c r="YJ61" s="51"/>
      <c r="YK61" s="51"/>
      <c r="YL61" s="51"/>
      <c r="YM61" s="51"/>
      <c r="YN61" s="51"/>
      <c r="YO61" s="51"/>
      <c r="YP61" s="53"/>
      <c r="YW61" s="51"/>
      <c r="YX61" s="51"/>
      <c r="YZ61" s="51"/>
      <c r="ZA61" s="51"/>
      <c r="ZB61" s="51"/>
      <c r="ZC61" s="51"/>
      <c r="ZD61" s="51"/>
      <c r="ZE61" s="51"/>
      <c r="ZF61" s="51"/>
      <c r="ZG61" s="51"/>
      <c r="ZH61" s="51"/>
      <c r="ZI61" s="51"/>
      <c r="ZJ61" s="53"/>
      <c r="ZQ61" s="51"/>
      <c r="ZR61" s="51"/>
      <c r="ZT61" s="51"/>
      <c r="ZU61" s="51"/>
      <c r="ZV61" s="51"/>
      <c r="ZW61" s="51"/>
      <c r="ZX61" s="51"/>
      <c r="ZY61" s="51"/>
      <c r="ZZ61" s="51"/>
      <c r="AAA61" s="51"/>
      <c r="AAB61" s="51"/>
      <c r="AAC61" s="51"/>
      <c r="AAD61" s="53"/>
      <c r="AAK61" s="51"/>
      <c r="AAL61" s="51"/>
      <c r="AAN61" s="51"/>
      <c r="AAO61" s="51"/>
      <c r="AAP61" s="51"/>
      <c r="AAQ61" s="51"/>
      <c r="AAR61" s="51"/>
      <c r="AAS61" s="51"/>
      <c r="AAT61" s="51"/>
      <c r="AAU61" s="51"/>
      <c r="AAV61" s="51"/>
      <c r="AAW61" s="51"/>
      <c r="AAX61" s="53"/>
      <c r="ABE61" s="51"/>
      <c r="ABF61" s="51"/>
      <c r="ABH61" s="51"/>
      <c r="ABI61" s="51"/>
      <c r="ABJ61" s="51"/>
      <c r="ABK61" s="51"/>
      <c r="ABL61" s="51"/>
      <c r="ABM61" s="51"/>
      <c r="ABN61" s="51"/>
      <c r="ABO61" s="51"/>
      <c r="ABP61" s="51"/>
      <c r="ABQ61" s="51"/>
      <c r="ABS61">
        <f>SUM(J61,AD61,AX61,BR61,CL61,DF61,DZ61,ET61,FN61,GH61,HB61,HV61,IP61,JJ61,KD61,KV61,LP61,MJ61,ND61,NX61,OR61,PL61,QF61,QZ61,RT61,SN61,TH61,UB61,UV61,VP61,WJ61,AAF61)</f>
        <v>0</v>
      </c>
    </row>
    <row r="62" spans="1:773" ht="12.75" hidden="1" x14ac:dyDescent="0.2">
      <c r="A62" s="49"/>
      <c r="B62" s="49"/>
      <c r="C62" s="49"/>
      <c r="D62" s="49"/>
      <c r="E62" s="11"/>
      <c r="F62" s="24"/>
      <c r="G62" s="24"/>
      <c r="H62" s="24"/>
      <c r="I62" s="24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24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24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24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24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24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24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  <c r="EK62" s="51"/>
      <c r="EL62" s="51"/>
      <c r="EM62" s="51"/>
      <c r="EN62" s="51"/>
      <c r="EO62" s="51"/>
      <c r="EP62" s="51"/>
      <c r="EQ62" s="51"/>
      <c r="ER62" s="24"/>
      <c r="ES62" s="51"/>
      <c r="ET62" s="51"/>
      <c r="EU62" s="51"/>
      <c r="EV62" s="51"/>
      <c r="EW62" s="51"/>
      <c r="EX62" s="51"/>
      <c r="EY62" s="51"/>
      <c r="EZ62" s="51"/>
      <c r="FA62" s="51"/>
      <c r="FB62" s="51"/>
      <c r="FC62" s="51"/>
      <c r="FD62" s="51"/>
      <c r="FE62" s="51"/>
      <c r="FF62" s="51"/>
      <c r="FG62" s="51"/>
      <c r="FH62" s="51"/>
      <c r="FI62" s="51"/>
      <c r="FJ62" s="51"/>
      <c r="FK62" s="51"/>
      <c r="FL62" s="24"/>
      <c r="FM62" s="51"/>
      <c r="FN62" s="51"/>
      <c r="FO62" s="51"/>
      <c r="FP62" s="51"/>
      <c r="FQ62" s="51"/>
      <c r="FR62" s="51"/>
      <c r="FS62" s="51"/>
      <c r="FT62" s="51"/>
      <c r="FU62" s="51"/>
      <c r="FV62" s="51"/>
      <c r="FW62" s="51"/>
      <c r="FX62" s="51"/>
      <c r="FY62" s="51"/>
      <c r="FZ62" s="51"/>
      <c r="GA62" s="51"/>
      <c r="GB62" s="51"/>
      <c r="GC62" s="51"/>
      <c r="GD62" s="51"/>
      <c r="GE62" s="51"/>
      <c r="GF62" s="24"/>
      <c r="GG62" s="51"/>
      <c r="GH62" s="51"/>
      <c r="GI62" s="51"/>
      <c r="GJ62" s="51"/>
      <c r="GK62" s="51"/>
      <c r="GL62" s="51"/>
      <c r="GM62" s="51"/>
      <c r="GN62" s="51"/>
      <c r="GO62" s="51"/>
      <c r="GP62" s="51"/>
      <c r="GQ62" s="51"/>
      <c r="GR62" s="51"/>
      <c r="GS62" s="51"/>
      <c r="GT62" s="51"/>
      <c r="GU62" s="51"/>
      <c r="GV62" s="51"/>
      <c r="GW62" s="51"/>
      <c r="GX62" s="51"/>
      <c r="GY62" s="51"/>
      <c r="GZ62" s="24"/>
      <c r="HA62" s="51"/>
      <c r="HB62" s="51"/>
      <c r="HC62" s="51"/>
      <c r="HD62" s="51"/>
      <c r="HE62" s="51"/>
      <c r="HF62" s="51"/>
      <c r="HG62" s="51"/>
      <c r="HH62" s="51"/>
      <c r="HI62" s="51"/>
      <c r="HJ62" s="51"/>
      <c r="HK62" s="51"/>
      <c r="HL62" s="51"/>
      <c r="HM62" s="51"/>
      <c r="HN62" s="51"/>
      <c r="HO62" s="51"/>
      <c r="HP62" s="51"/>
      <c r="HQ62" s="51"/>
      <c r="HR62" s="51"/>
      <c r="HS62" s="51"/>
      <c r="HT62" s="24"/>
      <c r="HU62" s="51"/>
      <c r="HV62" s="51"/>
      <c r="HW62" s="51"/>
      <c r="HX62" s="51"/>
      <c r="HY62" s="51"/>
      <c r="HZ62" s="51"/>
      <c r="IA62" s="51"/>
      <c r="IB62" s="51"/>
      <c r="IC62" s="51"/>
      <c r="ID62" s="51"/>
      <c r="IE62" s="51"/>
      <c r="IF62" s="51"/>
      <c r="IG62" s="51"/>
      <c r="IH62" s="51"/>
      <c r="II62" s="51"/>
      <c r="IJ62" s="51"/>
      <c r="IK62" s="51"/>
      <c r="IL62" s="51"/>
      <c r="IM62" s="51"/>
      <c r="IN62" s="24"/>
      <c r="IO62" s="51"/>
      <c r="IP62" s="51"/>
      <c r="IQ62" s="51"/>
      <c r="IR62" s="51"/>
      <c r="IS62" s="51"/>
      <c r="IT62" s="51"/>
      <c r="IU62" s="51"/>
      <c r="IV62" s="51"/>
      <c r="IW62" s="51"/>
      <c r="IX62" s="51"/>
      <c r="IY62" s="51"/>
      <c r="IZ62" s="51"/>
      <c r="JA62" s="51"/>
      <c r="JB62" s="51"/>
      <c r="JC62" s="51"/>
      <c r="JD62" s="51"/>
      <c r="JE62" s="51"/>
      <c r="JF62" s="51"/>
      <c r="JG62" s="51"/>
      <c r="JH62" s="24"/>
      <c r="JI62" s="51"/>
      <c r="JJ62" s="51"/>
      <c r="JK62" s="51"/>
      <c r="JL62" s="51"/>
      <c r="JM62" s="51"/>
      <c r="JN62" s="51"/>
      <c r="JO62" s="51"/>
      <c r="JP62" s="51"/>
      <c r="JQ62" s="51"/>
      <c r="JR62" s="51"/>
      <c r="JS62" s="51"/>
      <c r="JT62" s="51"/>
      <c r="JU62" s="51"/>
      <c r="JV62" s="51"/>
      <c r="JW62" s="51"/>
      <c r="JX62" s="51"/>
      <c r="JY62" s="51"/>
      <c r="JZ62" s="51"/>
      <c r="KA62" s="51"/>
      <c r="KB62" s="24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24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  <c r="LH62" s="51"/>
      <c r="LI62" s="51"/>
      <c r="LJ62" s="51"/>
      <c r="LK62" s="51"/>
      <c r="LL62" s="51"/>
      <c r="LM62" s="51"/>
      <c r="LN62" s="24"/>
      <c r="LU62" s="51"/>
      <c r="LV62" s="51"/>
      <c r="LX62" s="51"/>
      <c r="LY62" s="51"/>
      <c r="LZ62" s="51"/>
      <c r="MA62" s="51"/>
      <c r="MB62" s="51"/>
      <c r="MC62" s="51"/>
      <c r="MD62" s="51"/>
      <c r="ME62" s="51"/>
      <c r="MF62" s="51"/>
      <c r="MG62" s="51"/>
      <c r="MH62" s="53"/>
      <c r="MO62" s="51"/>
      <c r="MP62" s="51"/>
      <c r="MR62" s="51"/>
      <c r="MS62" s="51"/>
      <c r="MT62" s="51"/>
      <c r="MU62" s="51"/>
      <c r="MV62" s="51"/>
      <c r="MW62" s="51"/>
      <c r="MX62" s="51"/>
      <c r="MY62" s="51"/>
      <c r="MZ62" s="51"/>
      <c r="NA62" s="51"/>
      <c r="NB62" s="53"/>
      <c r="NI62" s="51"/>
      <c r="NJ62" s="51"/>
      <c r="NL62" s="51"/>
      <c r="NM62" s="51"/>
      <c r="NN62" s="51"/>
      <c r="NO62" s="51"/>
      <c r="NP62" s="51"/>
      <c r="NQ62" s="51"/>
      <c r="NR62" s="51"/>
      <c r="NS62" s="51"/>
      <c r="NT62" s="51"/>
      <c r="NU62" s="51"/>
      <c r="NV62" s="53"/>
      <c r="OC62" s="51"/>
      <c r="OD62" s="51"/>
      <c r="OF62" s="51"/>
      <c r="OG62" s="51"/>
      <c r="OH62" s="51"/>
      <c r="OI62" s="51"/>
      <c r="OJ62" s="51"/>
      <c r="OK62" s="51"/>
      <c r="OL62" s="51"/>
      <c r="OM62" s="51"/>
      <c r="ON62" s="51"/>
      <c r="OO62" s="51"/>
      <c r="OP62" s="53"/>
      <c r="OW62" s="51"/>
      <c r="OX62" s="51"/>
      <c r="OZ62" s="51"/>
      <c r="PA62" s="51"/>
      <c r="PB62" s="51"/>
      <c r="PC62" s="51"/>
      <c r="PD62" s="51"/>
      <c r="PE62" s="51"/>
      <c r="PF62" s="51"/>
      <c r="PG62" s="51"/>
      <c r="PH62" s="51"/>
      <c r="PI62" s="51"/>
      <c r="PJ62" s="53"/>
      <c r="PQ62" s="51"/>
      <c r="PR62" s="51"/>
      <c r="PT62" s="51"/>
      <c r="PU62" s="51"/>
      <c r="PV62" s="51"/>
      <c r="PW62" s="51"/>
      <c r="PX62" s="51"/>
      <c r="PY62" s="51"/>
      <c r="PZ62" s="51"/>
      <c r="QA62" s="51"/>
      <c r="QB62" s="51"/>
      <c r="QC62" s="51"/>
      <c r="QD62" s="53"/>
      <c r="QK62" s="51"/>
      <c r="QL62" s="51"/>
      <c r="QN62" s="51"/>
      <c r="QO62" s="51"/>
      <c r="QP62" s="51"/>
      <c r="QQ62" s="51"/>
      <c r="QR62" s="51"/>
      <c r="QS62" s="51"/>
      <c r="QT62" s="51"/>
      <c r="QU62" s="51"/>
      <c r="QV62" s="51"/>
      <c r="QW62" s="51"/>
      <c r="QX62" s="53"/>
      <c r="RE62" s="51"/>
      <c r="RF62" s="51"/>
      <c r="RH62" s="51"/>
      <c r="RI62" s="51"/>
      <c r="RJ62" s="51"/>
      <c r="RK62" s="51"/>
      <c r="RL62" s="51"/>
      <c r="RM62" s="51"/>
      <c r="RN62" s="51"/>
      <c r="RO62" s="51"/>
      <c r="RP62" s="51"/>
      <c r="RQ62" s="51"/>
      <c r="RR62" s="53"/>
      <c r="RY62" s="51"/>
      <c r="RZ62" s="51"/>
      <c r="SB62" s="51"/>
      <c r="SC62" s="51"/>
      <c r="SD62" s="51"/>
      <c r="SE62" s="51"/>
      <c r="SF62" s="51"/>
      <c r="SG62" s="51"/>
      <c r="SH62" s="51"/>
      <c r="SI62" s="51"/>
      <c r="SJ62" s="51"/>
      <c r="SK62" s="51"/>
      <c r="SL62" s="53"/>
      <c r="SS62" s="51"/>
      <c r="ST62" s="51"/>
      <c r="SV62" s="51"/>
      <c r="SW62" s="51"/>
      <c r="SX62" s="51"/>
      <c r="SY62" s="51"/>
      <c r="SZ62" s="51"/>
      <c r="TA62" s="51"/>
      <c r="TB62" s="51"/>
      <c r="TC62" s="51"/>
      <c r="TD62" s="51"/>
      <c r="TE62" s="51"/>
      <c r="TF62" s="53"/>
      <c r="TM62" s="51"/>
      <c r="TN62" s="51"/>
      <c r="TP62" s="51"/>
      <c r="TQ62" s="51"/>
      <c r="TR62" s="51"/>
      <c r="TS62" s="51"/>
      <c r="TT62" s="51"/>
      <c r="TU62" s="51"/>
      <c r="TV62" s="51"/>
      <c r="TW62" s="51"/>
      <c r="TX62" s="51"/>
      <c r="TY62" s="51"/>
      <c r="TZ62" s="53"/>
      <c r="UG62" s="51"/>
      <c r="UH62" s="51"/>
      <c r="UJ62" s="51"/>
      <c r="UK62" s="51"/>
      <c r="UL62" s="51"/>
      <c r="UM62" s="51"/>
      <c r="UN62" s="51"/>
      <c r="UO62" s="51"/>
      <c r="UP62" s="51"/>
      <c r="UQ62" s="51"/>
      <c r="UR62" s="51"/>
      <c r="US62" s="51"/>
      <c r="UT62" s="53"/>
      <c r="VA62" s="51"/>
      <c r="VB62" s="51"/>
      <c r="VD62" s="51"/>
      <c r="VE62" s="51"/>
      <c r="VF62" s="51"/>
      <c r="VG62" s="51"/>
      <c r="VH62" s="51"/>
      <c r="VI62" s="51"/>
      <c r="VJ62" s="51"/>
      <c r="VK62" s="51"/>
      <c r="VL62" s="51"/>
      <c r="VM62" s="51"/>
      <c r="VN62" s="53"/>
      <c r="VU62" s="51"/>
      <c r="VV62" s="51"/>
      <c r="VX62" s="51"/>
      <c r="VY62" s="51"/>
      <c r="VZ62" s="51"/>
      <c r="WA62" s="51"/>
      <c r="WB62" s="51"/>
      <c r="WC62" s="51"/>
      <c r="WD62" s="51"/>
      <c r="WE62" s="51"/>
      <c r="WF62" s="51"/>
      <c r="WG62" s="51"/>
      <c r="WH62" s="53"/>
      <c r="WO62" s="51"/>
      <c r="WP62" s="51"/>
      <c r="WR62" s="51"/>
      <c r="WS62" s="51"/>
      <c r="WT62" s="51"/>
      <c r="WU62" s="51"/>
      <c r="WV62" s="51"/>
      <c r="WW62" s="51"/>
      <c r="WX62" s="51"/>
      <c r="WY62" s="51"/>
      <c r="WZ62" s="51"/>
      <c r="XA62" s="51"/>
      <c r="XB62" s="53"/>
      <c r="XI62" s="51"/>
      <c r="XJ62" s="51"/>
      <c r="XL62" s="51"/>
      <c r="XM62" s="51"/>
      <c r="XN62" s="51"/>
      <c r="XO62" s="51"/>
      <c r="XP62" s="51"/>
      <c r="XQ62" s="51"/>
      <c r="XR62" s="51"/>
      <c r="XS62" s="51"/>
      <c r="XT62" s="51"/>
      <c r="XU62" s="51"/>
      <c r="XV62" s="53"/>
      <c r="YC62" s="51"/>
      <c r="YD62" s="51"/>
      <c r="YF62" s="51"/>
      <c r="YG62" s="51"/>
      <c r="YH62" s="51"/>
      <c r="YI62" s="51"/>
      <c r="YJ62" s="51"/>
      <c r="YK62" s="51"/>
      <c r="YL62" s="51"/>
      <c r="YM62" s="51"/>
      <c r="YN62" s="51"/>
      <c r="YO62" s="51"/>
      <c r="YP62" s="53"/>
      <c r="YW62" s="51"/>
      <c r="YX62" s="51"/>
      <c r="YZ62" s="51"/>
      <c r="ZA62" s="51"/>
      <c r="ZB62" s="51"/>
      <c r="ZC62" s="51"/>
      <c r="ZD62" s="51"/>
      <c r="ZE62" s="51"/>
      <c r="ZF62" s="51"/>
      <c r="ZG62" s="51"/>
      <c r="ZH62" s="51"/>
      <c r="ZI62" s="51"/>
      <c r="ZJ62" s="53"/>
      <c r="ZQ62" s="51"/>
      <c r="ZR62" s="51"/>
      <c r="ZT62" s="51"/>
      <c r="ZU62" s="51"/>
      <c r="ZV62" s="51"/>
      <c r="ZW62" s="51"/>
      <c r="ZX62" s="51"/>
      <c r="ZY62" s="51"/>
      <c r="ZZ62" s="51"/>
      <c r="AAA62" s="51"/>
      <c r="AAB62" s="51"/>
      <c r="AAC62" s="51"/>
      <c r="AAD62" s="53"/>
      <c r="AAK62" s="51"/>
      <c r="AAL62" s="51"/>
      <c r="AAN62" s="51"/>
      <c r="AAO62" s="51"/>
      <c r="AAP62" s="51"/>
      <c r="AAQ62" s="51"/>
      <c r="AAR62" s="51"/>
      <c r="AAS62" s="51"/>
      <c r="AAT62" s="51"/>
      <c r="AAU62" s="51"/>
      <c r="AAV62" s="51"/>
      <c r="AAW62" s="51"/>
      <c r="AAX62" s="53"/>
      <c r="ABE62" s="51"/>
      <c r="ABF62" s="51"/>
      <c r="ABH62" s="51"/>
      <c r="ABI62" s="51"/>
      <c r="ABJ62" s="51"/>
      <c r="ABK62" s="51"/>
      <c r="ABL62" s="51"/>
      <c r="ABM62" s="51"/>
      <c r="ABN62" s="51"/>
      <c r="ABO62" s="51"/>
      <c r="ABP62" s="51"/>
      <c r="ABQ62" s="51"/>
      <c r="ABS62">
        <f>SUM(J62,AD62,AX62,BR62,CL62,DF62,DZ62,ET62,FN62,GH62,HB62,HV62,IP62,JJ62,KD62,KV62,LP62,MJ62,ND62,NX62,OR62,PL62,QF62,QZ62,RT62,SN62,TH62,UB62,UV62,VP62,WJ62,AAF62)</f>
        <v>0</v>
      </c>
    </row>
    <row r="63" spans="1:773" ht="12.75" hidden="1" x14ac:dyDescent="0.2">
      <c r="A63" s="49"/>
      <c r="B63" s="49"/>
      <c r="C63" s="49"/>
      <c r="D63" s="49"/>
      <c r="E63" s="11"/>
      <c r="F63" s="24"/>
      <c r="G63" s="24"/>
      <c r="H63" s="24"/>
      <c r="I63" s="24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24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24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24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24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24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24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  <c r="EK63" s="51"/>
      <c r="EL63" s="51"/>
      <c r="EM63" s="51"/>
      <c r="EN63" s="51"/>
      <c r="EO63" s="51"/>
      <c r="EP63" s="51"/>
      <c r="EQ63" s="51"/>
      <c r="ER63" s="24"/>
      <c r="ES63" s="51"/>
      <c r="ET63" s="51"/>
      <c r="EU63" s="51"/>
      <c r="EV63" s="51"/>
      <c r="EW63" s="51"/>
      <c r="EX63" s="51"/>
      <c r="EY63" s="51"/>
      <c r="EZ63" s="51"/>
      <c r="FA63" s="51"/>
      <c r="FB63" s="51"/>
      <c r="FC63" s="51"/>
      <c r="FD63" s="51"/>
      <c r="FE63" s="51"/>
      <c r="FF63" s="51"/>
      <c r="FG63" s="51"/>
      <c r="FH63" s="51"/>
      <c r="FI63" s="51"/>
      <c r="FJ63" s="51"/>
      <c r="FK63" s="51"/>
      <c r="FL63" s="24"/>
      <c r="FM63" s="51"/>
      <c r="FN63" s="51"/>
      <c r="FO63" s="51"/>
      <c r="FP63" s="51"/>
      <c r="FQ63" s="51"/>
      <c r="FR63" s="51"/>
      <c r="FS63" s="51"/>
      <c r="FT63" s="51"/>
      <c r="FU63" s="51"/>
      <c r="FV63" s="51"/>
      <c r="FW63" s="51"/>
      <c r="FX63" s="51"/>
      <c r="FY63" s="51"/>
      <c r="FZ63" s="51"/>
      <c r="GA63" s="51"/>
      <c r="GB63" s="51"/>
      <c r="GC63" s="51"/>
      <c r="GD63" s="51"/>
      <c r="GE63" s="51"/>
      <c r="GF63" s="24"/>
      <c r="GG63" s="51"/>
      <c r="GH63" s="51"/>
      <c r="GI63" s="51"/>
      <c r="GJ63" s="51"/>
      <c r="GK63" s="51"/>
      <c r="GL63" s="51"/>
      <c r="GM63" s="51"/>
      <c r="GN63" s="51"/>
      <c r="GO63" s="51"/>
      <c r="GP63" s="51"/>
      <c r="GQ63" s="51"/>
      <c r="GR63" s="51"/>
      <c r="GS63" s="51"/>
      <c r="GT63" s="51"/>
      <c r="GU63" s="51"/>
      <c r="GV63" s="51"/>
      <c r="GW63" s="51"/>
      <c r="GX63" s="51"/>
      <c r="GY63" s="51"/>
      <c r="GZ63" s="24"/>
      <c r="HA63" s="51"/>
      <c r="HB63" s="51"/>
      <c r="HC63" s="51"/>
      <c r="HD63" s="51"/>
      <c r="HE63" s="51"/>
      <c r="HF63" s="51"/>
      <c r="HG63" s="51"/>
      <c r="HH63" s="51"/>
      <c r="HI63" s="51"/>
      <c r="HJ63" s="51"/>
      <c r="HK63" s="51"/>
      <c r="HL63" s="51"/>
      <c r="HM63" s="51"/>
      <c r="HN63" s="51"/>
      <c r="HO63" s="51"/>
      <c r="HP63" s="51"/>
      <c r="HQ63" s="51"/>
      <c r="HR63" s="51"/>
      <c r="HS63" s="51"/>
      <c r="HT63" s="24"/>
      <c r="HU63" s="51"/>
      <c r="HV63" s="51"/>
      <c r="HW63" s="51"/>
      <c r="HX63" s="51"/>
      <c r="HY63" s="51"/>
      <c r="HZ63" s="51"/>
      <c r="IA63" s="51"/>
      <c r="IB63" s="51"/>
      <c r="IC63" s="51"/>
      <c r="ID63" s="51"/>
      <c r="IE63" s="51"/>
      <c r="IF63" s="51"/>
      <c r="IG63" s="51"/>
      <c r="IH63" s="51"/>
      <c r="II63" s="51"/>
      <c r="IJ63" s="51"/>
      <c r="IK63" s="51"/>
      <c r="IL63" s="51"/>
      <c r="IM63" s="51"/>
      <c r="IN63" s="24"/>
      <c r="IO63" s="51"/>
      <c r="IP63" s="51"/>
      <c r="IQ63" s="51"/>
      <c r="IR63" s="51"/>
      <c r="IS63" s="51"/>
      <c r="IT63" s="51"/>
      <c r="IU63" s="51"/>
      <c r="IV63" s="51"/>
      <c r="IW63" s="51"/>
      <c r="IX63" s="51"/>
      <c r="IY63" s="51"/>
      <c r="IZ63" s="51"/>
      <c r="JA63" s="51"/>
      <c r="JB63" s="51"/>
      <c r="JC63" s="51"/>
      <c r="JD63" s="51"/>
      <c r="JE63" s="51"/>
      <c r="JF63" s="51"/>
      <c r="JG63" s="51"/>
      <c r="JH63" s="24"/>
      <c r="JI63" s="51"/>
      <c r="JJ63" s="51"/>
      <c r="JK63" s="51"/>
      <c r="JL63" s="51"/>
      <c r="JM63" s="51"/>
      <c r="JN63" s="51"/>
      <c r="JO63" s="51"/>
      <c r="JP63" s="51"/>
      <c r="JQ63" s="51"/>
      <c r="JR63" s="51"/>
      <c r="JS63" s="51"/>
      <c r="JT63" s="51"/>
      <c r="JU63" s="51"/>
      <c r="JV63" s="51"/>
      <c r="JW63" s="51"/>
      <c r="JX63" s="51"/>
      <c r="JY63" s="51"/>
      <c r="JZ63" s="51"/>
      <c r="KA63" s="51"/>
      <c r="KB63" s="24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24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  <c r="LH63" s="51"/>
      <c r="LI63" s="51"/>
      <c r="LJ63" s="51"/>
      <c r="LK63" s="51"/>
      <c r="LL63" s="51"/>
      <c r="LM63" s="51"/>
      <c r="LN63" s="24"/>
      <c r="LU63" s="51"/>
      <c r="LV63" s="51"/>
      <c r="LX63" s="51"/>
      <c r="LY63" s="51"/>
      <c r="LZ63" s="51"/>
      <c r="MA63" s="51"/>
      <c r="MB63" s="51"/>
      <c r="MC63" s="51"/>
      <c r="MD63" s="51"/>
      <c r="ME63" s="51"/>
      <c r="MF63" s="51"/>
      <c r="MG63" s="51"/>
      <c r="MH63" s="53"/>
      <c r="MO63" s="51"/>
      <c r="MP63" s="51"/>
      <c r="MR63" s="51"/>
      <c r="MS63" s="51"/>
      <c r="MT63" s="51"/>
      <c r="MU63" s="51"/>
      <c r="MV63" s="51"/>
      <c r="MW63" s="51"/>
      <c r="MX63" s="51"/>
      <c r="MY63" s="51"/>
      <c r="MZ63" s="51"/>
      <c r="NA63" s="51"/>
      <c r="NB63" s="53"/>
      <c r="NI63" s="51"/>
      <c r="NJ63" s="51"/>
      <c r="NL63" s="51"/>
      <c r="NM63" s="51"/>
      <c r="NN63" s="51"/>
      <c r="NO63" s="51"/>
      <c r="NP63" s="51"/>
      <c r="NQ63" s="51"/>
      <c r="NR63" s="51"/>
      <c r="NS63" s="51"/>
      <c r="NT63" s="51"/>
      <c r="NU63" s="51"/>
      <c r="NV63" s="53"/>
      <c r="OC63" s="51"/>
      <c r="OD63" s="51"/>
      <c r="OF63" s="51"/>
      <c r="OG63" s="51"/>
      <c r="OH63" s="51"/>
      <c r="OI63" s="51"/>
      <c r="OJ63" s="51"/>
      <c r="OK63" s="51"/>
      <c r="OL63" s="51"/>
      <c r="OM63" s="51"/>
      <c r="ON63" s="51"/>
      <c r="OO63" s="51"/>
      <c r="OP63" s="53"/>
      <c r="OW63" s="51"/>
      <c r="OX63" s="51"/>
      <c r="OZ63" s="51"/>
      <c r="PA63" s="51"/>
      <c r="PB63" s="51"/>
      <c r="PC63" s="51"/>
      <c r="PD63" s="51"/>
      <c r="PE63" s="51"/>
      <c r="PF63" s="51"/>
      <c r="PG63" s="51"/>
      <c r="PH63" s="51"/>
      <c r="PI63" s="51"/>
      <c r="PJ63" s="53"/>
      <c r="PQ63" s="51"/>
      <c r="PR63" s="51"/>
      <c r="PT63" s="51"/>
      <c r="PU63" s="51"/>
      <c r="PV63" s="51"/>
      <c r="PW63" s="51"/>
      <c r="PX63" s="51"/>
      <c r="PY63" s="51"/>
      <c r="PZ63" s="51"/>
      <c r="QA63" s="51"/>
      <c r="QB63" s="51"/>
      <c r="QC63" s="51"/>
      <c r="QD63" s="53"/>
      <c r="QK63" s="51"/>
      <c r="QL63" s="51"/>
      <c r="QN63" s="51"/>
      <c r="QO63" s="51"/>
      <c r="QP63" s="51"/>
      <c r="QQ63" s="51"/>
      <c r="QR63" s="51"/>
      <c r="QS63" s="51"/>
      <c r="QT63" s="51"/>
      <c r="QU63" s="51"/>
      <c r="QV63" s="51"/>
      <c r="QW63" s="51"/>
      <c r="QX63" s="53"/>
      <c r="RE63" s="51"/>
      <c r="RF63" s="51"/>
      <c r="RH63" s="51"/>
      <c r="RI63" s="51"/>
      <c r="RJ63" s="51"/>
      <c r="RK63" s="51"/>
      <c r="RL63" s="51"/>
      <c r="RM63" s="51"/>
      <c r="RN63" s="51"/>
      <c r="RO63" s="51"/>
      <c r="RP63" s="51"/>
      <c r="RQ63" s="51"/>
      <c r="RR63" s="53"/>
      <c r="RY63" s="51"/>
      <c r="RZ63" s="51"/>
      <c r="SB63" s="51"/>
      <c r="SC63" s="51"/>
      <c r="SD63" s="51"/>
      <c r="SE63" s="51"/>
      <c r="SF63" s="51"/>
      <c r="SG63" s="51"/>
      <c r="SH63" s="51"/>
      <c r="SI63" s="51"/>
      <c r="SJ63" s="51"/>
      <c r="SK63" s="51"/>
      <c r="SL63" s="53"/>
      <c r="SS63" s="51"/>
      <c r="ST63" s="51"/>
      <c r="SV63" s="51"/>
      <c r="SW63" s="51"/>
      <c r="SX63" s="51"/>
      <c r="SY63" s="51"/>
      <c r="SZ63" s="51"/>
      <c r="TA63" s="51"/>
      <c r="TB63" s="51"/>
      <c r="TC63" s="51"/>
      <c r="TD63" s="51"/>
      <c r="TE63" s="51"/>
      <c r="TF63" s="53"/>
      <c r="TM63" s="51"/>
      <c r="TN63" s="51"/>
      <c r="TP63" s="51"/>
      <c r="TQ63" s="51"/>
      <c r="TR63" s="51"/>
      <c r="TS63" s="51"/>
      <c r="TT63" s="51"/>
      <c r="TU63" s="51"/>
      <c r="TV63" s="51"/>
      <c r="TW63" s="51"/>
      <c r="TX63" s="51"/>
      <c r="TY63" s="51"/>
      <c r="TZ63" s="53"/>
      <c r="UG63" s="51"/>
      <c r="UH63" s="51"/>
      <c r="UJ63" s="51"/>
      <c r="UK63" s="51"/>
      <c r="UL63" s="51"/>
      <c r="UM63" s="51"/>
      <c r="UN63" s="51"/>
      <c r="UO63" s="51"/>
      <c r="UP63" s="51"/>
      <c r="UQ63" s="51"/>
      <c r="UR63" s="51"/>
      <c r="US63" s="51"/>
      <c r="UT63" s="53"/>
      <c r="VA63" s="51"/>
      <c r="VB63" s="51"/>
      <c r="VD63" s="51"/>
      <c r="VE63" s="51"/>
      <c r="VF63" s="51"/>
      <c r="VG63" s="51"/>
      <c r="VH63" s="51"/>
      <c r="VI63" s="51"/>
      <c r="VJ63" s="51"/>
      <c r="VK63" s="51"/>
      <c r="VL63" s="51"/>
      <c r="VM63" s="51"/>
      <c r="VN63" s="53"/>
      <c r="VU63" s="51"/>
      <c r="VV63" s="51"/>
      <c r="VX63" s="51"/>
      <c r="VY63" s="51"/>
      <c r="VZ63" s="51"/>
      <c r="WA63" s="51"/>
      <c r="WB63" s="51"/>
      <c r="WC63" s="51"/>
      <c r="WD63" s="51"/>
      <c r="WE63" s="51"/>
      <c r="WF63" s="51"/>
      <c r="WG63" s="51"/>
      <c r="WH63" s="53"/>
      <c r="WO63" s="51"/>
      <c r="WP63" s="51"/>
      <c r="WR63" s="51"/>
      <c r="WS63" s="51"/>
      <c r="WT63" s="51"/>
      <c r="WU63" s="51"/>
      <c r="WV63" s="51"/>
      <c r="WW63" s="51"/>
      <c r="WX63" s="51"/>
      <c r="WY63" s="51"/>
      <c r="WZ63" s="51"/>
      <c r="XA63" s="51"/>
      <c r="XB63" s="53"/>
      <c r="XI63" s="51"/>
      <c r="XJ63" s="51"/>
      <c r="XL63" s="51"/>
      <c r="XM63" s="51"/>
      <c r="XN63" s="51"/>
      <c r="XO63" s="51"/>
      <c r="XP63" s="51"/>
      <c r="XQ63" s="51"/>
      <c r="XR63" s="51"/>
      <c r="XS63" s="51"/>
      <c r="XT63" s="51"/>
      <c r="XU63" s="51"/>
      <c r="XV63" s="53"/>
      <c r="YC63" s="51"/>
      <c r="YD63" s="51"/>
      <c r="YF63" s="51"/>
      <c r="YG63" s="51"/>
      <c r="YH63" s="51"/>
      <c r="YI63" s="51"/>
      <c r="YJ63" s="51"/>
      <c r="YK63" s="51"/>
      <c r="YL63" s="51"/>
      <c r="YM63" s="51"/>
      <c r="YN63" s="51"/>
      <c r="YO63" s="51"/>
      <c r="YP63" s="53"/>
      <c r="YW63" s="51"/>
      <c r="YX63" s="51"/>
      <c r="YZ63" s="51"/>
      <c r="ZA63" s="51"/>
      <c r="ZB63" s="51"/>
      <c r="ZC63" s="51"/>
      <c r="ZD63" s="51"/>
      <c r="ZE63" s="51"/>
      <c r="ZF63" s="51"/>
      <c r="ZG63" s="51"/>
      <c r="ZH63" s="51"/>
      <c r="ZI63" s="51"/>
      <c r="ZJ63" s="53"/>
      <c r="ZQ63" s="51"/>
      <c r="ZR63" s="51"/>
      <c r="ZT63" s="51"/>
      <c r="ZU63" s="51"/>
      <c r="ZV63" s="51"/>
      <c r="ZW63" s="51"/>
      <c r="ZX63" s="51"/>
      <c r="ZY63" s="51"/>
      <c r="ZZ63" s="51"/>
      <c r="AAA63" s="51"/>
      <c r="AAB63" s="51"/>
      <c r="AAC63" s="51"/>
      <c r="AAD63" s="53"/>
      <c r="AAK63" s="51"/>
      <c r="AAL63" s="51"/>
      <c r="AAN63" s="51"/>
      <c r="AAO63" s="51"/>
      <c r="AAP63" s="51"/>
      <c r="AAQ63" s="51"/>
      <c r="AAR63" s="51"/>
      <c r="AAS63" s="51"/>
      <c r="AAT63" s="51"/>
      <c r="AAU63" s="51"/>
      <c r="AAV63" s="51"/>
      <c r="AAW63" s="51"/>
      <c r="AAX63" s="53"/>
      <c r="ABE63" s="51"/>
      <c r="ABF63" s="51"/>
      <c r="ABH63" s="51"/>
      <c r="ABI63" s="51"/>
      <c r="ABJ63" s="51"/>
      <c r="ABK63" s="51"/>
      <c r="ABL63" s="51"/>
      <c r="ABM63" s="51"/>
      <c r="ABN63" s="51"/>
      <c r="ABO63" s="51"/>
      <c r="ABP63" s="51"/>
      <c r="ABQ63" s="51"/>
      <c r="ABS63">
        <f>SUM(J63,AD63,AX63,BR63,CL63,DF63,DZ63,ET63,FN63,GH63,HB63,HV63,IP63,JJ63,KD63,KV63,LP63,MJ63,ND63,NX63,OR63,PL63,QF63,QZ63,RT63,SN63,TH63,UB63,UV63,VP63,WJ63,AAF63)</f>
        <v>0</v>
      </c>
    </row>
    <row r="64" spans="1:773" ht="12.75" hidden="1" x14ac:dyDescent="0.2">
      <c r="A64" s="49"/>
      <c r="B64" s="49"/>
      <c r="C64" s="49"/>
      <c r="D64" s="49"/>
      <c r="E64" s="11"/>
      <c r="F64" s="24"/>
      <c r="G64" s="24"/>
      <c r="H64" s="24"/>
      <c r="I64" s="24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24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24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24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24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24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24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  <c r="EK64" s="51"/>
      <c r="EL64" s="51"/>
      <c r="EM64" s="51"/>
      <c r="EN64" s="51"/>
      <c r="EO64" s="51"/>
      <c r="EP64" s="51"/>
      <c r="EQ64" s="51"/>
      <c r="ER64" s="24"/>
      <c r="ES64" s="51"/>
      <c r="ET64" s="51"/>
      <c r="EU64" s="51"/>
      <c r="EV64" s="51"/>
      <c r="EW64" s="51"/>
      <c r="EX64" s="51"/>
      <c r="EY64" s="51"/>
      <c r="EZ64" s="51"/>
      <c r="FA64" s="51"/>
      <c r="FB64" s="51"/>
      <c r="FC64" s="51"/>
      <c r="FD64" s="51"/>
      <c r="FE64" s="51"/>
      <c r="FF64" s="51"/>
      <c r="FG64" s="51"/>
      <c r="FH64" s="51"/>
      <c r="FI64" s="51"/>
      <c r="FJ64" s="51"/>
      <c r="FK64" s="51"/>
      <c r="FL64" s="24"/>
      <c r="FM64" s="51"/>
      <c r="FN64" s="51"/>
      <c r="FO64" s="51"/>
      <c r="FP64" s="51"/>
      <c r="FQ64" s="51"/>
      <c r="FR64" s="51"/>
      <c r="FS64" s="51"/>
      <c r="FT64" s="51"/>
      <c r="FU64" s="51"/>
      <c r="FV64" s="51"/>
      <c r="FW64" s="51"/>
      <c r="FX64" s="51"/>
      <c r="FY64" s="51"/>
      <c r="FZ64" s="51"/>
      <c r="GA64" s="51"/>
      <c r="GB64" s="51"/>
      <c r="GC64" s="51"/>
      <c r="GD64" s="51"/>
      <c r="GE64" s="51"/>
      <c r="GF64" s="24"/>
      <c r="GG64" s="51"/>
      <c r="GH64" s="51"/>
      <c r="GI64" s="51"/>
      <c r="GJ64" s="51"/>
      <c r="GK64" s="51"/>
      <c r="GL64" s="51"/>
      <c r="GM64" s="51"/>
      <c r="GN64" s="51"/>
      <c r="GO64" s="51"/>
      <c r="GP64" s="51"/>
      <c r="GQ64" s="51"/>
      <c r="GR64" s="51"/>
      <c r="GS64" s="51"/>
      <c r="GT64" s="51"/>
      <c r="GU64" s="51"/>
      <c r="GV64" s="51"/>
      <c r="GW64" s="51"/>
      <c r="GX64" s="51"/>
      <c r="GY64" s="51"/>
      <c r="GZ64" s="24"/>
      <c r="HA64" s="51"/>
      <c r="HB64" s="51"/>
      <c r="HC64" s="51"/>
      <c r="HD64" s="51"/>
      <c r="HE64" s="51"/>
      <c r="HF64" s="51"/>
      <c r="HG64" s="51"/>
      <c r="HH64" s="51"/>
      <c r="HI64" s="51"/>
      <c r="HJ64" s="51"/>
      <c r="HK64" s="51"/>
      <c r="HL64" s="51"/>
      <c r="HM64" s="51"/>
      <c r="HN64" s="51"/>
      <c r="HO64" s="51"/>
      <c r="HP64" s="51"/>
      <c r="HQ64" s="51"/>
      <c r="HR64" s="51"/>
      <c r="HS64" s="51"/>
      <c r="HT64" s="24"/>
      <c r="HU64" s="51"/>
      <c r="HV64" s="51"/>
      <c r="HW64" s="51"/>
      <c r="HX64" s="51"/>
      <c r="HY64" s="51"/>
      <c r="HZ64" s="51"/>
      <c r="IA64" s="51"/>
      <c r="IB64" s="51"/>
      <c r="IC64" s="51"/>
      <c r="ID64" s="51"/>
      <c r="IE64" s="51"/>
      <c r="IF64" s="51"/>
      <c r="IG64" s="51"/>
      <c r="IH64" s="51"/>
      <c r="II64" s="51"/>
      <c r="IJ64" s="51"/>
      <c r="IK64" s="51"/>
      <c r="IL64" s="51"/>
      <c r="IM64" s="51"/>
      <c r="IN64" s="24"/>
      <c r="IO64" s="51"/>
      <c r="IP64" s="51"/>
      <c r="IQ64" s="51"/>
      <c r="IR64" s="51"/>
      <c r="IS64" s="51"/>
      <c r="IT64" s="51"/>
      <c r="IU64" s="51"/>
      <c r="IV64" s="51"/>
      <c r="IW64" s="51"/>
      <c r="IX64" s="51"/>
      <c r="IY64" s="51"/>
      <c r="IZ64" s="51"/>
      <c r="JA64" s="51"/>
      <c r="JB64" s="51"/>
      <c r="JC64" s="51"/>
      <c r="JD64" s="51"/>
      <c r="JE64" s="51"/>
      <c r="JF64" s="51"/>
      <c r="JG64" s="51"/>
      <c r="JH64" s="24"/>
      <c r="JI64" s="51"/>
      <c r="JJ64" s="51"/>
      <c r="JK64" s="51"/>
      <c r="JL64" s="51"/>
      <c r="JM64" s="51"/>
      <c r="JN64" s="51"/>
      <c r="JO64" s="51"/>
      <c r="JP64" s="51"/>
      <c r="JQ64" s="51"/>
      <c r="JR64" s="51"/>
      <c r="JS64" s="51"/>
      <c r="JT64" s="51"/>
      <c r="JU64" s="51"/>
      <c r="JV64" s="51"/>
      <c r="JW64" s="51"/>
      <c r="JX64" s="51"/>
      <c r="JY64" s="51"/>
      <c r="JZ64" s="51"/>
      <c r="KA64" s="51"/>
      <c r="KB64" s="24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24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  <c r="LH64" s="51"/>
      <c r="LI64" s="51"/>
      <c r="LJ64" s="51"/>
      <c r="LK64" s="51"/>
      <c r="LL64" s="51"/>
      <c r="LM64" s="51"/>
      <c r="LN64" s="24"/>
      <c r="LU64" s="51"/>
      <c r="LV64" s="51"/>
      <c r="LX64" s="51"/>
      <c r="LY64" s="51"/>
      <c r="LZ64" s="51"/>
      <c r="MA64" s="51"/>
      <c r="MB64" s="51"/>
      <c r="MC64" s="51"/>
      <c r="MD64" s="51"/>
      <c r="ME64" s="51"/>
      <c r="MF64" s="51"/>
      <c r="MG64" s="51"/>
      <c r="MH64" s="53"/>
      <c r="MO64" s="51"/>
      <c r="MP64" s="51"/>
      <c r="MR64" s="51"/>
      <c r="MS64" s="51"/>
      <c r="MT64" s="51"/>
      <c r="MU64" s="51"/>
      <c r="MV64" s="51"/>
      <c r="MW64" s="51"/>
      <c r="MX64" s="51"/>
      <c r="MY64" s="51"/>
      <c r="MZ64" s="51"/>
      <c r="NA64" s="51"/>
      <c r="NB64" s="53"/>
      <c r="NI64" s="51"/>
      <c r="NJ64" s="51"/>
      <c r="NL64" s="51"/>
      <c r="NM64" s="51"/>
      <c r="NN64" s="51"/>
      <c r="NO64" s="51"/>
      <c r="NP64" s="51"/>
      <c r="NQ64" s="51"/>
      <c r="NR64" s="51"/>
      <c r="NS64" s="51"/>
      <c r="NT64" s="51"/>
      <c r="NU64" s="51"/>
      <c r="NV64" s="53"/>
      <c r="OC64" s="51"/>
      <c r="OD64" s="51"/>
      <c r="OF64" s="51"/>
      <c r="OG64" s="51"/>
      <c r="OH64" s="51"/>
      <c r="OI64" s="51"/>
      <c r="OJ64" s="51"/>
      <c r="OK64" s="51"/>
      <c r="OL64" s="51"/>
      <c r="OM64" s="51"/>
      <c r="ON64" s="51"/>
      <c r="OO64" s="51"/>
      <c r="OP64" s="53"/>
      <c r="OW64" s="51"/>
      <c r="OX64" s="51"/>
      <c r="OZ64" s="51"/>
      <c r="PA64" s="51"/>
      <c r="PB64" s="51"/>
      <c r="PC64" s="51"/>
      <c r="PD64" s="51"/>
      <c r="PE64" s="51"/>
      <c r="PF64" s="51"/>
      <c r="PG64" s="51"/>
      <c r="PH64" s="51"/>
      <c r="PI64" s="51"/>
      <c r="PJ64" s="53"/>
      <c r="PQ64" s="51"/>
      <c r="PR64" s="51"/>
      <c r="PT64" s="51"/>
      <c r="PU64" s="51"/>
      <c r="PV64" s="51"/>
      <c r="PW64" s="51"/>
      <c r="PX64" s="51"/>
      <c r="PY64" s="51"/>
      <c r="PZ64" s="51"/>
      <c r="QA64" s="51"/>
      <c r="QB64" s="51"/>
      <c r="QC64" s="51"/>
      <c r="QD64" s="53"/>
      <c r="QK64" s="51"/>
      <c r="QL64" s="51"/>
      <c r="QN64" s="51"/>
      <c r="QO64" s="51"/>
      <c r="QP64" s="51"/>
      <c r="QQ64" s="51"/>
      <c r="QR64" s="51"/>
      <c r="QS64" s="51"/>
      <c r="QT64" s="51"/>
      <c r="QU64" s="51"/>
      <c r="QV64" s="51"/>
      <c r="QW64" s="51"/>
      <c r="QX64" s="53"/>
      <c r="RE64" s="51"/>
      <c r="RF64" s="51"/>
      <c r="RH64" s="51"/>
      <c r="RI64" s="51"/>
      <c r="RJ64" s="51"/>
      <c r="RK64" s="51"/>
      <c r="RL64" s="51"/>
      <c r="RM64" s="51"/>
      <c r="RN64" s="51"/>
      <c r="RO64" s="51"/>
      <c r="RP64" s="51"/>
      <c r="RQ64" s="51"/>
      <c r="RR64" s="53"/>
      <c r="RY64" s="51"/>
      <c r="RZ64" s="51"/>
      <c r="SB64" s="51"/>
      <c r="SC64" s="51"/>
      <c r="SD64" s="51"/>
      <c r="SE64" s="51"/>
      <c r="SF64" s="51"/>
      <c r="SG64" s="51"/>
      <c r="SH64" s="51"/>
      <c r="SI64" s="51"/>
      <c r="SJ64" s="51"/>
      <c r="SK64" s="51"/>
      <c r="SL64" s="53"/>
      <c r="SS64" s="51"/>
      <c r="ST64" s="51"/>
      <c r="SV64" s="51"/>
      <c r="SW64" s="51"/>
      <c r="SX64" s="51"/>
      <c r="SY64" s="51"/>
      <c r="SZ64" s="51"/>
      <c r="TA64" s="51"/>
      <c r="TB64" s="51"/>
      <c r="TC64" s="51"/>
      <c r="TD64" s="51"/>
      <c r="TE64" s="51"/>
      <c r="TF64" s="53"/>
      <c r="TM64" s="51"/>
      <c r="TN64" s="51"/>
      <c r="TP64" s="51"/>
      <c r="TQ64" s="51"/>
      <c r="TR64" s="51"/>
      <c r="TS64" s="51"/>
      <c r="TT64" s="51"/>
      <c r="TU64" s="51"/>
      <c r="TV64" s="51"/>
      <c r="TW64" s="51"/>
      <c r="TX64" s="51"/>
      <c r="TY64" s="51"/>
      <c r="TZ64" s="53"/>
      <c r="UG64" s="51"/>
      <c r="UH64" s="51"/>
      <c r="UJ64" s="51"/>
      <c r="UK64" s="51"/>
      <c r="UL64" s="51"/>
      <c r="UM64" s="51"/>
      <c r="UN64" s="51"/>
      <c r="UO64" s="51"/>
      <c r="UP64" s="51"/>
      <c r="UQ64" s="51"/>
      <c r="UR64" s="51"/>
      <c r="US64" s="51"/>
      <c r="UT64" s="53"/>
      <c r="VA64" s="51"/>
      <c r="VB64" s="51"/>
      <c r="VD64" s="51"/>
      <c r="VE64" s="51"/>
      <c r="VF64" s="51"/>
      <c r="VG64" s="51"/>
      <c r="VH64" s="51"/>
      <c r="VI64" s="51"/>
      <c r="VJ64" s="51"/>
      <c r="VK64" s="51"/>
      <c r="VL64" s="51"/>
      <c r="VM64" s="51"/>
      <c r="VN64" s="53"/>
      <c r="VU64" s="51"/>
      <c r="VV64" s="51"/>
      <c r="VX64" s="51"/>
      <c r="VY64" s="51"/>
      <c r="VZ64" s="51"/>
      <c r="WA64" s="51"/>
      <c r="WB64" s="51"/>
      <c r="WC64" s="51"/>
      <c r="WD64" s="51"/>
      <c r="WE64" s="51"/>
      <c r="WF64" s="51"/>
      <c r="WG64" s="51"/>
      <c r="WH64" s="53"/>
      <c r="WO64" s="51"/>
      <c r="WP64" s="51"/>
      <c r="WR64" s="51"/>
      <c r="WS64" s="51"/>
      <c r="WT64" s="51"/>
      <c r="WU64" s="51"/>
      <c r="WV64" s="51"/>
      <c r="WW64" s="51"/>
      <c r="WX64" s="51"/>
      <c r="WY64" s="51"/>
      <c r="WZ64" s="51"/>
      <c r="XA64" s="51"/>
      <c r="XB64" s="53"/>
      <c r="XI64" s="51"/>
      <c r="XJ64" s="51"/>
      <c r="XL64" s="51"/>
      <c r="XM64" s="51"/>
      <c r="XN64" s="51"/>
      <c r="XO64" s="51"/>
      <c r="XP64" s="51"/>
      <c r="XQ64" s="51"/>
      <c r="XR64" s="51"/>
      <c r="XS64" s="51"/>
      <c r="XT64" s="51"/>
      <c r="XU64" s="51"/>
      <c r="XV64" s="53"/>
      <c r="YC64" s="51"/>
      <c r="YD64" s="51"/>
      <c r="YF64" s="51"/>
      <c r="YG64" s="51"/>
      <c r="YH64" s="51"/>
      <c r="YI64" s="51"/>
      <c r="YJ64" s="51"/>
      <c r="YK64" s="51"/>
      <c r="YL64" s="51"/>
      <c r="YM64" s="51"/>
      <c r="YN64" s="51"/>
      <c r="YO64" s="51"/>
      <c r="YP64" s="53"/>
      <c r="YW64" s="51"/>
      <c r="YX64" s="51"/>
      <c r="YZ64" s="51"/>
      <c r="ZA64" s="51"/>
      <c r="ZB64" s="51"/>
      <c r="ZC64" s="51"/>
      <c r="ZD64" s="51"/>
      <c r="ZE64" s="51"/>
      <c r="ZF64" s="51"/>
      <c r="ZG64" s="51"/>
      <c r="ZH64" s="51"/>
      <c r="ZI64" s="51"/>
      <c r="ZJ64" s="53"/>
      <c r="ZQ64" s="51"/>
      <c r="ZR64" s="51"/>
      <c r="ZT64" s="51"/>
      <c r="ZU64" s="51"/>
      <c r="ZV64" s="51"/>
      <c r="ZW64" s="51"/>
      <c r="ZX64" s="51"/>
      <c r="ZY64" s="51"/>
      <c r="ZZ64" s="51"/>
      <c r="AAA64" s="51"/>
      <c r="AAB64" s="51"/>
      <c r="AAC64" s="51"/>
      <c r="AAD64" s="53"/>
      <c r="AAK64" s="51"/>
      <c r="AAL64" s="51"/>
      <c r="AAN64" s="51"/>
      <c r="AAO64" s="51"/>
      <c r="AAP64" s="51"/>
      <c r="AAQ64" s="51"/>
      <c r="AAR64" s="51"/>
      <c r="AAS64" s="51"/>
      <c r="AAT64" s="51"/>
      <c r="AAU64" s="51"/>
      <c r="AAV64" s="51"/>
      <c r="AAW64" s="51"/>
      <c r="AAX64" s="53"/>
      <c r="ABE64" s="51"/>
      <c r="ABF64" s="51"/>
      <c r="ABH64" s="51"/>
      <c r="ABI64" s="51"/>
      <c r="ABJ64" s="51"/>
      <c r="ABK64" s="51"/>
      <c r="ABL64" s="51"/>
      <c r="ABM64" s="51"/>
      <c r="ABN64" s="51"/>
      <c r="ABO64" s="51"/>
      <c r="ABP64" s="51"/>
      <c r="ABQ64" s="51"/>
    </row>
    <row r="65" spans="1:745" ht="12.75" hidden="1" x14ac:dyDescent="0.2">
      <c r="A65" s="49"/>
      <c r="B65" s="49"/>
      <c r="C65" s="49"/>
      <c r="D65" s="49"/>
      <c r="E65" s="11"/>
      <c r="F65" s="24"/>
      <c r="G65" s="24"/>
      <c r="H65" s="24"/>
      <c r="I65" s="24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24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24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24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24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24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24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  <c r="EK65" s="51"/>
      <c r="EL65" s="51"/>
      <c r="EM65" s="51"/>
      <c r="EN65" s="51"/>
      <c r="EO65" s="51"/>
      <c r="EP65" s="51"/>
      <c r="EQ65" s="51"/>
      <c r="ER65" s="24"/>
      <c r="ES65" s="51"/>
      <c r="ET65" s="51"/>
      <c r="EU65" s="51"/>
      <c r="EV65" s="51"/>
      <c r="EW65" s="51"/>
      <c r="EX65" s="51"/>
      <c r="EY65" s="51"/>
      <c r="EZ65" s="51"/>
      <c r="FA65" s="51"/>
      <c r="FB65" s="51"/>
      <c r="FC65" s="51"/>
      <c r="FD65" s="51"/>
      <c r="FE65" s="51"/>
      <c r="FF65" s="51"/>
      <c r="FG65" s="51"/>
      <c r="FH65" s="51"/>
      <c r="FI65" s="51"/>
      <c r="FJ65" s="51"/>
      <c r="FK65" s="51"/>
      <c r="FL65" s="24"/>
      <c r="FM65" s="51"/>
      <c r="FN65" s="51"/>
      <c r="FO65" s="51"/>
      <c r="FP65" s="51"/>
      <c r="FQ65" s="51"/>
      <c r="FR65" s="51"/>
      <c r="FS65" s="51"/>
      <c r="FT65" s="51"/>
      <c r="FU65" s="51"/>
      <c r="FV65" s="51"/>
      <c r="FW65" s="51"/>
      <c r="FX65" s="51"/>
      <c r="FY65" s="51"/>
      <c r="FZ65" s="51"/>
      <c r="GA65" s="51"/>
      <c r="GB65" s="51"/>
      <c r="GC65" s="51"/>
      <c r="GD65" s="51"/>
      <c r="GE65" s="51"/>
      <c r="GF65" s="24"/>
      <c r="GG65" s="51"/>
      <c r="GH65" s="51"/>
      <c r="GI65" s="51"/>
      <c r="GJ65" s="51"/>
      <c r="GK65" s="51"/>
      <c r="GL65" s="51"/>
      <c r="GM65" s="51"/>
      <c r="GN65" s="51"/>
      <c r="GO65" s="51"/>
      <c r="GP65" s="51"/>
      <c r="GQ65" s="51"/>
      <c r="GR65" s="51"/>
      <c r="GS65" s="51"/>
      <c r="GT65" s="51"/>
      <c r="GU65" s="51"/>
      <c r="GV65" s="51"/>
      <c r="GW65" s="51"/>
      <c r="GX65" s="51"/>
      <c r="GY65" s="51"/>
      <c r="GZ65" s="24"/>
      <c r="HA65" s="51"/>
      <c r="HB65" s="51"/>
      <c r="HC65" s="51"/>
      <c r="HD65" s="51"/>
      <c r="HE65" s="51"/>
      <c r="HF65" s="51"/>
      <c r="HG65" s="51"/>
      <c r="HH65" s="51"/>
      <c r="HI65" s="51"/>
      <c r="HJ65" s="51"/>
      <c r="HK65" s="51"/>
      <c r="HL65" s="51"/>
      <c r="HM65" s="51"/>
      <c r="HN65" s="51"/>
      <c r="HO65" s="51"/>
      <c r="HP65" s="51"/>
      <c r="HQ65" s="51"/>
      <c r="HR65" s="51"/>
      <c r="HS65" s="51"/>
      <c r="HT65" s="24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51"/>
      <c r="IM65" s="51"/>
      <c r="IN65" s="24"/>
      <c r="IO65" s="51"/>
      <c r="IP65" s="51"/>
      <c r="IQ65" s="51"/>
      <c r="IR65" s="51"/>
      <c r="IS65" s="51"/>
      <c r="IT65" s="51"/>
      <c r="IU65" s="51"/>
      <c r="IV65" s="51"/>
      <c r="IW65" s="51"/>
      <c r="IX65" s="51"/>
      <c r="IY65" s="51"/>
      <c r="IZ65" s="51"/>
      <c r="JA65" s="51"/>
      <c r="JB65" s="51"/>
      <c r="JC65" s="51"/>
      <c r="JD65" s="51"/>
      <c r="JE65" s="51"/>
      <c r="JF65" s="51"/>
      <c r="JG65" s="51"/>
      <c r="JH65" s="24"/>
      <c r="JI65" s="51"/>
      <c r="JJ65" s="51"/>
      <c r="JK65" s="51"/>
      <c r="JL65" s="51"/>
      <c r="JM65" s="51"/>
      <c r="JN65" s="51"/>
      <c r="JO65" s="51"/>
      <c r="JP65" s="51"/>
      <c r="JQ65" s="51"/>
      <c r="JR65" s="51"/>
      <c r="JS65" s="51"/>
      <c r="JT65" s="51"/>
      <c r="JU65" s="51"/>
      <c r="JV65" s="51"/>
      <c r="JW65" s="51"/>
      <c r="JX65" s="51"/>
      <c r="JY65" s="51"/>
      <c r="JZ65" s="51"/>
      <c r="KA65" s="51"/>
      <c r="KB65" s="24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24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  <c r="LH65" s="51"/>
      <c r="LI65" s="51"/>
      <c r="LJ65" s="51"/>
      <c r="LK65" s="51"/>
      <c r="LL65" s="51"/>
      <c r="LM65" s="51"/>
      <c r="LN65" s="24"/>
      <c r="LU65" s="51"/>
      <c r="LV65" s="51"/>
      <c r="LX65" s="51"/>
      <c r="LY65" s="51"/>
      <c r="LZ65" s="51"/>
      <c r="MA65" s="51"/>
      <c r="MB65" s="51"/>
      <c r="MC65" s="51"/>
      <c r="MD65" s="51"/>
      <c r="ME65" s="51"/>
      <c r="MF65" s="51"/>
      <c r="MG65" s="51"/>
      <c r="MH65" s="53"/>
      <c r="MO65" s="51"/>
      <c r="MP65" s="51"/>
      <c r="MR65" s="51"/>
      <c r="MS65" s="51"/>
      <c r="MT65" s="51"/>
      <c r="MU65" s="51"/>
      <c r="MV65" s="51"/>
      <c r="MW65" s="51"/>
      <c r="MX65" s="51"/>
      <c r="MY65" s="51"/>
      <c r="MZ65" s="51"/>
      <c r="NA65" s="51"/>
      <c r="NB65" s="53"/>
      <c r="NI65" s="51"/>
      <c r="NJ65" s="51"/>
      <c r="NL65" s="51"/>
      <c r="NM65" s="51"/>
      <c r="NN65" s="51"/>
      <c r="NO65" s="51"/>
      <c r="NP65" s="51"/>
      <c r="NQ65" s="51"/>
      <c r="NR65" s="51"/>
      <c r="NS65" s="51"/>
      <c r="NT65" s="51"/>
      <c r="NU65" s="51"/>
      <c r="NV65" s="53"/>
      <c r="OC65" s="51"/>
      <c r="OD65" s="51"/>
      <c r="OF65" s="51"/>
      <c r="OG65" s="51"/>
      <c r="OH65" s="51"/>
      <c r="OI65" s="51"/>
      <c r="OJ65" s="51"/>
      <c r="OK65" s="51"/>
      <c r="OL65" s="51"/>
      <c r="OM65" s="51"/>
      <c r="ON65" s="51"/>
      <c r="OO65" s="51"/>
      <c r="OP65" s="53"/>
      <c r="OW65" s="51"/>
      <c r="OX65" s="51"/>
      <c r="OZ65" s="51"/>
      <c r="PA65" s="51"/>
      <c r="PB65" s="51"/>
      <c r="PC65" s="51"/>
      <c r="PD65" s="51"/>
      <c r="PE65" s="51"/>
      <c r="PF65" s="51"/>
      <c r="PG65" s="51"/>
      <c r="PH65" s="51"/>
      <c r="PI65" s="51"/>
      <c r="PJ65" s="53"/>
      <c r="PQ65" s="51"/>
      <c r="PR65" s="51"/>
      <c r="PT65" s="51"/>
      <c r="PU65" s="51"/>
      <c r="PV65" s="51"/>
      <c r="PW65" s="51"/>
      <c r="PX65" s="51"/>
      <c r="PY65" s="51"/>
      <c r="PZ65" s="51"/>
      <c r="QA65" s="51"/>
      <c r="QB65" s="51"/>
      <c r="QC65" s="51"/>
      <c r="QD65" s="53"/>
      <c r="QK65" s="51"/>
      <c r="QL65" s="51"/>
      <c r="QN65" s="51"/>
      <c r="QO65" s="51"/>
      <c r="QP65" s="51"/>
      <c r="QQ65" s="51"/>
      <c r="QR65" s="51"/>
      <c r="QS65" s="51"/>
      <c r="QT65" s="51"/>
      <c r="QU65" s="51"/>
      <c r="QV65" s="51"/>
      <c r="QW65" s="51"/>
      <c r="QX65" s="53"/>
      <c r="RE65" s="51"/>
      <c r="RF65" s="51"/>
      <c r="RH65" s="51"/>
      <c r="RI65" s="51"/>
      <c r="RJ65" s="51"/>
      <c r="RK65" s="51"/>
      <c r="RL65" s="51"/>
      <c r="RM65" s="51"/>
      <c r="RN65" s="51"/>
      <c r="RO65" s="51"/>
      <c r="RP65" s="51"/>
      <c r="RQ65" s="51"/>
      <c r="RR65" s="53"/>
      <c r="RY65" s="51"/>
      <c r="RZ65" s="51"/>
      <c r="SB65" s="51"/>
      <c r="SC65" s="51"/>
      <c r="SD65" s="51"/>
      <c r="SE65" s="51"/>
      <c r="SF65" s="51"/>
      <c r="SG65" s="51"/>
      <c r="SH65" s="51"/>
      <c r="SI65" s="51"/>
      <c r="SJ65" s="51"/>
      <c r="SK65" s="51"/>
      <c r="SL65" s="53"/>
      <c r="SS65" s="51"/>
      <c r="ST65" s="51"/>
      <c r="SV65" s="51"/>
      <c r="SW65" s="51"/>
      <c r="SX65" s="51"/>
      <c r="SY65" s="51"/>
      <c r="SZ65" s="51"/>
      <c r="TA65" s="51"/>
      <c r="TB65" s="51"/>
      <c r="TC65" s="51"/>
      <c r="TD65" s="51"/>
      <c r="TE65" s="51"/>
      <c r="TF65" s="53"/>
      <c r="TM65" s="51"/>
      <c r="TN65" s="51"/>
      <c r="TP65" s="51"/>
      <c r="TQ65" s="51"/>
      <c r="TR65" s="51"/>
      <c r="TS65" s="51"/>
      <c r="TT65" s="51"/>
      <c r="TU65" s="51"/>
      <c r="TV65" s="51"/>
      <c r="TW65" s="51"/>
      <c r="TX65" s="51"/>
      <c r="TY65" s="51"/>
      <c r="TZ65" s="53"/>
      <c r="UG65" s="51"/>
      <c r="UH65" s="51"/>
      <c r="UJ65" s="51"/>
      <c r="UK65" s="51"/>
      <c r="UL65" s="51"/>
      <c r="UM65" s="51"/>
      <c r="UN65" s="51"/>
      <c r="UO65" s="51"/>
      <c r="UP65" s="51"/>
      <c r="UQ65" s="51"/>
      <c r="UR65" s="51"/>
      <c r="US65" s="51"/>
      <c r="UT65" s="53"/>
      <c r="VA65" s="51"/>
      <c r="VB65" s="51"/>
      <c r="VD65" s="51"/>
      <c r="VE65" s="51"/>
      <c r="VF65" s="51"/>
      <c r="VG65" s="51"/>
      <c r="VH65" s="51"/>
      <c r="VI65" s="51"/>
      <c r="VJ65" s="51"/>
      <c r="VK65" s="51"/>
      <c r="VL65" s="51"/>
      <c r="VM65" s="51"/>
      <c r="VN65" s="53"/>
      <c r="VU65" s="51"/>
      <c r="VV65" s="51"/>
      <c r="VX65" s="51"/>
      <c r="VY65" s="51"/>
      <c r="VZ65" s="51"/>
      <c r="WA65" s="51"/>
      <c r="WB65" s="51"/>
      <c r="WC65" s="51"/>
      <c r="WD65" s="51"/>
      <c r="WE65" s="51"/>
      <c r="WF65" s="51"/>
      <c r="WG65" s="51"/>
      <c r="WH65" s="53"/>
      <c r="WO65" s="51"/>
      <c r="WP65" s="51"/>
      <c r="WR65" s="51"/>
      <c r="WS65" s="51"/>
      <c r="WT65" s="51"/>
      <c r="WU65" s="51"/>
      <c r="WV65" s="51"/>
      <c r="WW65" s="51"/>
      <c r="WX65" s="51"/>
      <c r="WY65" s="51"/>
      <c r="WZ65" s="51"/>
      <c r="XA65" s="51"/>
      <c r="XB65" s="53"/>
      <c r="XI65" s="51"/>
      <c r="XJ65" s="51"/>
      <c r="XL65" s="51"/>
      <c r="XM65" s="51"/>
      <c r="XN65" s="51"/>
      <c r="XO65" s="51"/>
      <c r="XP65" s="51"/>
      <c r="XQ65" s="51"/>
      <c r="XR65" s="51"/>
      <c r="XS65" s="51"/>
      <c r="XT65" s="51"/>
      <c r="XU65" s="51"/>
      <c r="XV65" s="53"/>
      <c r="YC65" s="51"/>
      <c r="YD65" s="51"/>
      <c r="YF65" s="51"/>
      <c r="YG65" s="51"/>
      <c r="YH65" s="51"/>
      <c r="YI65" s="51"/>
      <c r="YJ65" s="51"/>
      <c r="YK65" s="51"/>
      <c r="YL65" s="51"/>
      <c r="YM65" s="51"/>
      <c r="YN65" s="51"/>
      <c r="YO65" s="51"/>
      <c r="YP65" s="53"/>
      <c r="YW65" s="51"/>
      <c r="YX65" s="51"/>
      <c r="YZ65" s="51"/>
      <c r="ZA65" s="51"/>
      <c r="ZB65" s="51"/>
      <c r="ZC65" s="51"/>
      <c r="ZD65" s="51"/>
      <c r="ZE65" s="51"/>
      <c r="ZF65" s="51"/>
      <c r="ZG65" s="51"/>
      <c r="ZH65" s="51"/>
      <c r="ZI65" s="51"/>
      <c r="ZJ65" s="53"/>
      <c r="ZQ65" s="51"/>
      <c r="ZR65" s="51"/>
      <c r="ZT65" s="51"/>
      <c r="ZU65" s="51"/>
      <c r="ZV65" s="51"/>
      <c r="ZW65" s="51"/>
      <c r="ZX65" s="51"/>
      <c r="ZY65" s="51"/>
      <c r="ZZ65" s="51"/>
      <c r="AAA65" s="51"/>
      <c r="AAB65" s="51"/>
      <c r="AAC65" s="51"/>
      <c r="AAD65" s="53"/>
      <c r="AAK65" s="51"/>
      <c r="AAL65" s="51"/>
      <c r="AAN65" s="51"/>
      <c r="AAO65" s="51"/>
      <c r="AAP65" s="51"/>
      <c r="AAQ65" s="51"/>
      <c r="AAR65" s="51"/>
      <c r="AAS65" s="51"/>
      <c r="AAT65" s="51"/>
      <c r="AAU65" s="51"/>
      <c r="AAV65" s="51"/>
      <c r="AAW65" s="51"/>
      <c r="AAX65" s="53"/>
      <c r="ABE65" s="51"/>
      <c r="ABF65" s="51"/>
      <c r="ABH65" s="51"/>
      <c r="ABI65" s="51"/>
      <c r="ABJ65" s="51"/>
      <c r="ABK65" s="51"/>
      <c r="ABL65" s="51"/>
      <c r="ABM65" s="51"/>
      <c r="ABN65" s="51"/>
      <c r="ABO65" s="51"/>
      <c r="ABP65" s="51"/>
      <c r="ABQ65" s="51"/>
    </row>
    <row r="66" spans="1:745" ht="12.75" hidden="1" x14ac:dyDescent="0.2">
      <c r="A66" s="49"/>
      <c r="B66" s="49"/>
      <c r="C66" s="49"/>
      <c r="D66" s="49"/>
      <c r="E66" s="11"/>
      <c r="F66" s="24"/>
      <c r="G66" s="24"/>
      <c r="H66" s="24"/>
      <c r="I66" s="24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24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24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24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24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24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24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  <c r="EK66" s="51"/>
      <c r="EL66" s="51"/>
      <c r="EM66" s="51"/>
      <c r="EN66" s="51"/>
      <c r="EO66" s="51"/>
      <c r="EP66" s="51"/>
      <c r="EQ66" s="51"/>
      <c r="ER66" s="24"/>
      <c r="ES66" s="51"/>
      <c r="ET66" s="51"/>
      <c r="EU66" s="51"/>
      <c r="EV66" s="51"/>
      <c r="EW66" s="51"/>
      <c r="EX66" s="51"/>
      <c r="EY66" s="51"/>
      <c r="EZ66" s="51"/>
      <c r="FA66" s="51"/>
      <c r="FB66" s="51"/>
      <c r="FC66" s="51"/>
      <c r="FD66" s="51"/>
      <c r="FE66" s="51"/>
      <c r="FF66" s="51"/>
      <c r="FG66" s="51"/>
      <c r="FH66" s="51"/>
      <c r="FI66" s="51"/>
      <c r="FJ66" s="51"/>
      <c r="FK66" s="51"/>
      <c r="FL66" s="24"/>
      <c r="FM66" s="51"/>
      <c r="FN66" s="51"/>
      <c r="FO66" s="51"/>
      <c r="FP66" s="51"/>
      <c r="FQ66" s="51"/>
      <c r="FR66" s="51"/>
      <c r="FS66" s="51"/>
      <c r="FT66" s="51"/>
      <c r="FU66" s="51"/>
      <c r="FV66" s="51"/>
      <c r="FW66" s="51"/>
      <c r="FX66" s="51"/>
      <c r="FY66" s="51"/>
      <c r="FZ66" s="51"/>
      <c r="GA66" s="51"/>
      <c r="GB66" s="51"/>
      <c r="GC66" s="51"/>
      <c r="GD66" s="51"/>
      <c r="GE66" s="51"/>
      <c r="GF66" s="24"/>
      <c r="GG66" s="51"/>
      <c r="GH66" s="51"/>
      <c r="GI66" s="51"/>
      <c r="GJ66" s="51"/>
      <c r="GK66" s="51"/>
      <c r="GL66" s="51"/>
      <c r="GM66" s="51"/>
      <c r="GN66" s="51"/>
      <c r="GO66" s="51"/>
      <c r="GP66" s="51"/>
      <c r="GQ66" s="51"/>
      <c r="GR66" s="51"/>
      <c r="GS66" s="51"/>
      <c r="GT66" s="51"/>
      <c r="GU66" s="51"/>
      <c r="GV66" s="51"/>
      <c r="GW66" s="51"/>
      <c r="GX66" s="51"/>
      <c r="GY66" s="51"/>
      <c r="GZ66" s="24"/>
      <c r="HA66" s="51"/>
      <c r="HB66" s="51"/>
      <c r="HC66" s="51"/>
      <c r="HD66" s="51"/>
      <c r="HE66" s="51"/>
      <c r="HF66" s="51"/>
      <c r="HG66" s="51"/>
      <c r="HH66" s="51"/>
      <c r="HI66" s="51"/>
      <c r="HJ66" s="51"/>
      <c r="HK66" s="51"/>
      <c r="HL66" s="51"/>
      <c r="HM66" s="51"/>
      <c r="HN66" s="51"/>
      <c r="HO66" s="51"/>
      <c r="HP66" s="51"/>
      <c r="HQ66" s="51"/>
      <c r="HR66" s="51"/>
      <c r="HS66" s="51"/>
      <c r="HT66" s="24"/>
      <c r="HU66" s="51"/>
      <c r="HV66" s="51"/>
      <c r="HW66" s="51"/>
      <c r="HX66" s="51"/>
      <c r="HY66" s="51"/>
      <c r="HZ66" s="51"/>
      <c r="IA66" s="51"/>
      <c r="IB66" s="51"/>
      <c r="IC66" s="51"/>
      <c r="ID66" s="51"/>
      <c r="IE66" s="51"/>
      <c r="IF66" s="51"/>
      <c r="IG66" s="51"/>
      <c r="IH66" s="51"/>
      <c r="II66" s="51"/>
      <c r="IJ66" s="51"/>
      <c r="IK66" s="51"/>
      <c r="IL66" s="51"/>
      <c r="IM66" s="51"/>
      <c r="IN66" s="24"/>
      <c r="IO66" s="51"/>
      <c r="IP66" s="51"/>
      <c r="IQ66" s="51"/>
      <c r="IR66" s="51"/>
      <c r="IS66" s="51"/>
      <c r="IT66" s="51"/>
      <c r="IU66" s="51"/>
      <c r="IV66" s="51"/>
      <c r="IW66" s="51"/>
      <c r="IX66" s="51"/>
      <c r="IY66" s="51"/>
      <c r="IZ66" s="51"/>
      <c r="JA66" s="51"/>
      <c r="JB66" s="51"/>
      <c r="JC66" s="51"/>
      <c r="JD66" s="51"/>
      <c r="JE66" s="51"/>
      <c r="JF66" s="51"/>
      <c r="JG66" s="51"/>
      <c r="JH66" s="24"/>
      <c r="JI66" s="51"/>
      <c r="JJ66" s="51"/>
      <c r="JK66" s="51"/>
      <c r="JL66" s="51"/>
      <c r="JM66" s="51"/>
      <c r="JN66" s="51"/>
      <c r="JO66" s="51"/>
      <c r="JP66" s="51"/>
      <c r="JQ66" s="51"/>
      <c r="JR66" s="51"/>
      <c r="JS66" s="51"/>
      <c r="JT66" s="51"/>
      <c r="JU66" s="51"/>
      <c r="JV66" s="51"/>
      <c r="JW66" s="51"/>
      <c r="JX66" s="51"/>
      <c r="JY66" s="51"/>
      <c r="JZ66" s="51"/>
      <c r="KA66" s="51"/>
      <c r="KB66" s="24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24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  <c r="LH66" s="51"/>
      <c r="LI66" s="51"/>
      <c r="LJ66" s="51"/>
      <c r="LK66" s="51"/>
      <c r="LL66" s="51"/>
      <c r="LM66" s="51"/>
      <c r="LN66" s="24"/>
      <c r="LU66" s="51"/>
      <c r="LV66" s="51"/>
      <c r="LX66" s="51"/>
      <c r="LY66" s="51"/>
      <c r="LZ66" s="51"/>
      <c r="MA66" s="51"/>
      <c r="MB66" s="51"/>
      <c r="MC66" s="51"/>
      <c r="MD66" s="51"/>
      <c r="ME66" s="51"/>
      <c r="MF66" s="51"/>
      <c r="MG66" s="51"/>
      <c r="MH66" s="53"/>
      <c r="MO66" s="51"/>
      <c r="MP66" s="51"/>
      <c r="MR66" s="51"/>
      <c r="MS66" s="51"/>
      <c r="MT66" s="51"/>
      <c r="MU66" s="51"/>
      <c r="MV66" s="51"/>
      <c r="MW66" s="51"/>
      <c r="MX66" s="51"/>
      <c r="MY66" s="51"/>
      <c r="MZ66" s="51"/>
      <c r="NA66" s="51"/>
      <c r="NB66" s="53"/>
      <c r="NI66" s="51"/>
      <c r="NJ66" s="51"/>
      <c r="NL66" s="51"/>
      <c r="NM66" s="51"/>
      <c r="NN66" s="51"/>
      <c r="NO66" s="51"/>
      <c r="NP66" s="51"/>
      <c r="NQ66" s="51"/>
      <c r="NR66" s="51"/>
      <c r="NS66" s="51"/>
      <c r="NT66" s="51"/>
      <c r="NU66" s="51"/>
      <c r="NV66" s="53"/>
      <c r="OC66" s="51"/>
      <c r="OD66" s="51"/>
      <c r="OF66" s="51"/>
      <c r="OG66" s="51"/>
      <c r="OH66" s="51"/>
      <c r="OI66" s="51"/>
      <c r="OJ66" s="51"/>
      <c r="OK66" s="51"/>
      <c r="OL66" s="51"/>
      <c r="OM66" s="51"/>
      <c r="ON66" s="51"/>
      <c r="OO66" s="51"/>
      <c r="OP66" s="53"/>
      <c r="OW66" s="51"/>
      <c r="OX66" s="51"/>
      <c r="OZ66" s="51"/>
      <c r="PA66" s="51"/>
      <c r="PB66" s="51"/>
      <c r="PC66" s="51"/>
      <c r="PD66" s="51"/>
      <c r="PE66" s="51"/>
      <c r="PF66" s="51"/>
      <c r="PG66" s="51"/>
      <c r="PH66" s="51"/>
      <c r="PI66" s="51"/>
      <c r="PJ66" s="53"/>
      <c r="PQ66" s="51"/>
      <c r="PR66" s="51"/>
      <c r="PT66" s="51"/>
      <c r="PU66" s="51"/>
      <c r="PV66" s="51"/>
      <c r="PW66" s="51"/>
      <c r="PX66" s="51"/>
      <c r="PY66" s="51"/>
      <c r="PZ66" s="51"/>
      <c r="QA66" s="51"/>
      <c r="QB66" s="51"/>
      <c r="QC66" s="51"/>
      <c r="QD66" s="53"/>
      <c r="QK66" s="51"/>
      <c r="QL66" s="51"/>
      <c r="QN66" s="51"/>
      <c r="QO66" s="51"/>
      <c r="QP66" s="51"/>
      <c r="QQ66" s="51"/>
      <c r="QR66" s="51"/>
      <c r="QS66" s="51"/>
      <c r="QT66" s="51"/>
      <c r="QU66" s="51"/>
      <c r="QV66" s="51"/>
      <c r="QW66" s="51"/>
      <c r="QX66" s="53"/>
      <c r="RE66" s="51"/>
      <c r="RF66" s="51"/>
      <c r="RH66" s="51"/>
      <c r="RI66" s="51"/>
      <c r="RJ66" s="51"/>
      <c r="RK66" s="51"/>
      <c r="RL66" s="51"/>
      <c r="RM66" s="51"/>
      <c r="RN66" s="51"/>
      <c r="RO66" s="51"/>
      <c r="RP66" s="51"/>
      <c r="RQ66" s="51"/>
      <c r="RR66" s="53"/>
      <c r="RY66" s="51"/>
      <c r="RZ66" s="51"/>
      <c r="SB66" s="51"/>
      <c r="SC66" s="51"/>
      <c r="SD66" s="51"/>
      <c r="SE66" s="51"/>
      <c r="SF66" s="51"/>
      <c r="SG66" s="51"/>
      <c r="SH66" s="51"/>
      <c r="SI66" s="51"/>
      <c r="SJ66" s="51"/>
      <c r="SK66" s="51"/>
      <c r="SL66" s="53"/>
      <c r="SS66" s="51"/>
      <c r="ST66" s="51"/>
      <c r="SV66" s="51"/>
      <c r="SW66" s="51"/>
      <c r="SX66" s="51"/>
      <c r="SY66" s="51"/>
      <c r="SZ66" s="51"/>
      <c r="TA66" s="51"/>
      <c r="TB66" s="51"/>
      <c r="TC66" s="51"/>
      <c r="TD66" s="51"/>
      <c r="TE66" s="51"/>
      <c r="TF66" s="53"/>
      <c r="TM66" s="51"/>
      <c r="TN66" s="51"/>
      <c r="TP66" s="51"/>
      <c r="TQ66" s="51"/>
      <c r="TR66" s="51"/>
      <c r="TS66" s="51"/>
      <c r="TT66" s="51"/>
      <c r="TU66" s="51"/>
      <c r="TV66" s="51"/>
      <c r="TW66" s="51"/>
      <c r="TX66" s="51"/>
      <c r="TY66" s="51"/>
      <c r="TZ66" s="53"/>
      <c r="UG66" s="51"/>
      <c r="UH66" s="51"/>
      <c r="UJ66" s="51"/>
      <c r="UK66" s="51"/>
      <c r="UL66" s="51"/>
      <c r="UM66" s="51"/>
      <c r="UN66" s="51"/>
      <c r="UO66" s="51"/>
      <c r="UP66" s="51"/>
      <c r="UQ66" s="51"/>
      <c r="UR66" s="51"/>
      <c r="US66" s="51"/>
      <c r="UT66" s="53"/>
      <c r="VA66" s="51"/>
      <c r="VB66" s="51"/>
      <c r="VD66" s="51"/>
      <c r="VE66" s="51"/>
      <c r="VF66" s="51"/>
      <c r="VG66" s="51"/>
      <c r="VH66" s="51"/>
      <c r="VI66" s="51"/>
      <c r="VJ66" s="51"/>
      <c r="VK66" s="51"/>
      <c r="VL66" s="51"/>
      <c r="VM66" s="51"/>
      <c r="VN66" s="53"/>
      <c r="VU66" s="51"/>
      <c r="VV66" s="51"/>
      <c r="VX66" s="51"/>
      <c r="VY66" s="51"/>
      <c r="VZ66" s="51"/>
      <c r="WA66" s="51"/>
      <c r="WB66" s="51"/>
      <c r="WC66" s="51"/>
      <c r="WD66" s="51"/>
      <c r="WE66" s="51"/>
      <c r="WF66" s="51"/>
      <c r="WG66" s="51"/>
      <c r="WH66" s="53"/>
      <c r="WO66" s="51"/>
      <c r="WP66" s="51"/>
      <c r="WR66" s="51"/>
      <c r="WS66" s="51"/>
      <c r="WT66" s="51"/>
      <c r="WU66" s="51"/>
      <c r="WV66" s="51"/>
      <c r="WW66" s="51"/>
      <c r="WX66" s="51"/>
      <c r="WY66" s="51"/>
      <c r="WZ66" s="51"/>
      <c r="XA66" s="51"/>
      <c r="XB66" s="53"/>
      <c r="XI66" s="51"/>
      <c r="XJ66" s="51"/>
      <c r="XL66" s="51"/>
      <c r="XM66" s="51"/>
      <c r="XN66" s="51"/>
      <c r="XO66" s="51"/>
      <c r="XP66" s="51"/>
      <c r="XQ66" s="51"/>
      <c r="XR66" s="51"/>
      <c r="XS66" s="51"/>
      <c r="XT66" s="51"/>
      <c r="XU66" s="51"/>
      <c r="XV66" s="53"/>
      <c r="YC66" s="51"/>
      <c r="YD66" s="51"/>
      <c r="YF66" s="51"/>
      <c r="YG66" s="51"/>
      <c r="YH66" s="51"/>
      <c r="YI66" s="51"/>
      <c r="YJ66" s="51"/>
      <c r="YK66" s="51"/>
      <c r="YL66" s="51"/>
      <c r="YM66" s="51"/>
      <c r="YN66" s="51"/>
      <c r="YO66" s="51"/>
      <c r="YP66" s="53"/>
      <c r="YW66" s="51"/>
      <c r="YX66" s="51"/>
      <c r="YZ66" s="51"/>
      <c r="ZA66" s="51"/>
      <c r="ZB66" s="51"/>
      <c r="ZC66" s="51"/>
      <c r="ZD66" s="51"/>
      <c r="ZE66" s="51"/>
      <c r="ZF66" s="51"/>
      <c r="ZG66" s="51"/>
      <c r="ZH66" s="51"/>
      <c r="ZI66" s="51"/>
      <c r="ZJ66" s="53"/>
      <c r="ZQ66" s="51"/>
      <c r="ZR66" s="51"/>
      <c r="ZT66" s="51"/>
      <c r="ZU66" s="51"/>
      <c r="ZV66" s="51"/>
      <c r="ZW66" s="51"/>
      <c r="ZX66" s="51"/>
      <c r="ZY66" s="51"/>
      <c r="ZZ66" s="51"/>
      <c r="AAA66" s="51"/>
      <c r="AAB66" s="51"/>
      <c r="AAC66" s="51"/>
      <c r="AAD66" s="53"/>
      <c r="AAK66" s="51"/>
      <c r="AAL66" s="51"/>
      <c r="AAN66" s="51"/>
      <c r="AAO66" s="51"/>
      <c r="AAP66" s="51"/>
      <c r="AAQ66" s="51"/>
      <c r="AAR66" s="51"/>
      <c r="AAS66" s="51"/>
      <c r="AAT66" s="51"/>
      <c r="AAU66" s="51"/>
      <c r="AAV66" s="51"/>
      <c r="AAW66" s="51"/>
      <c r="AAX66" s="53"/>
      <c r="ABE66" s="51"/>
      <c r="ABF66" s="51"/>
      <c r="ABH66" s="51"/>
      <c r="ABI66" s="51"/>
      <c r="ABJ66" s="51"/>
      <c r="ABK66" s="51"/>
      <c r="ABL66" s="51"/>
      <c r="ABM66" s="51"/>
      <c r="ABN66" s="51"/>
      <c r="ABO66" s="51"/>
      <c r="ABP66" s="51"/>
      <c r="ABQ66" s="51"/>
    </row>
    <row r="67" spans="1:745" ht="12.75" hidden="1" x14ac:dyDescent="0.2">
      <c r="A67" s="49"/>
      <c r="B67" s="49"/>
      <c r="C67" s="49"/>
      <c r="D67" s="49"/>
      <c r="E67" s="11"/>
      <c r="F67" s="24"/>
      <c r="G67" s="24"/>
      <c r="H67" s="24"/>
      <c r="I67" s="24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24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24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24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24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24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24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  <c r="EK67" s="51"/>
      <c r="EL67" s="51"/>
      <c r="EM67" s="51"/>
      <c r="EN67" s="51"/>
      <c r="EO67" s="51"/>
      <c r="EP67" s="51"/>
      <c r="EQ67" s="51"/>
      <c r="ER67" s="24"/>
      <c r="ES67" s="51"/>
      <c r="ET67" s="51"/>
      <c r="EU67" s="51"/>
      <c r="EV67" s="51"/>
      <c r="EW67" s="51"/>
      <c r="EX67" s="51"/>
      <c r="EY67" s="51"/>
      <c r="EZ67" s="51"/>
      <c r="FA67" s="51"/>
      <c r="FB67" s="51"/>
      <c r="FC67" s="51"/>
      <c r="FD67" s="51"/>
      <c r="FE67" s="51"/>
      <c r="FF67" s="51"/>
      <c r="FG67" s="51"/>
      <c r="FH67" s="51"/>
      <c r="FI67" s="51"/>
      <c r="FJ67" s="51"/>
      <c r="FK67" s="51"/>
      <c r="FL67" s="24"/>
      <c r="FM67" s="51"/>
      <c r="FN67" s="51"/>
      <c r="FO67" s="51"/>
      <c r="FP67" s="51"/>
      <c r="FQ67" s="51"/>
      <c r="FR67" s="51"/>
      <c r="FS67" s="51"/>
      <c r="FT67" s="51"/>
      <c r="FU67" s="51"/>
      <c r="FV67" s="51"/>
      <c r="FW67" s="51"/>
      <c r="FX67" s="51"/>
      <c r="FY67" s="51"/>
      <c r="FZ67" s="51"/>
      <c r="GA67" s="51"/>
      <c r="GB67" s="51"/>
      <c r="GC67" s="51"/>
      <c r="GD67" s="51"/>
      <c r="GE67" s="51"/>
      <c r="GF67" s="24"/>
      <c r="GG67" s="51"/>
      <c r="GH67" s="51"/>
      <c r="GI67" s="51"/>
      <c r="GJ67" s="51"/>
      <c r="GK67" s="51"/>
      <c r="GL67" s="51"/>
      <c r="GM67" s="51"/>
      <c r="GN67" s="51"/>
      <c r="GO67" s="51"/>
      <c r="GP67" s="51"/>
      <c r="GQ67" s="51"/>
      <c r="GR67" s="51"/>
      <c r="GS67" s="51"/>
      <c r="GT67" s="51"/>
      <c r="GU67" s="51"/>
      <c r="GV67" s="51"/>
      <c r="GW67" s="51"/>
      <c r="GX67" s="51"/>
      <c r="GY67" s="51"/>
      <c r="GZ67" s="24"/>
      <c r="HA67" s="51"/>
      <c r="HB67" s="51"/>
      <c r="HC67" s="51"/>
      <c r="HD67" s="51"/>
      <c r="HE67" s="51"/>
      <c r="HF67" s="51"/>
      <c r="HG67" s="51"/>
      <c r="HH67" s="51"/>
      <c r="HI67" s="51"/>
      <c r="HJ67" s="51"/>
      <c r="HK67" s="51"/>
      <c r="HL67" s="51"/>
      <c r="HM67" s="51"/>
      <c r="HN67" s="51"/>
      <c r="HO67" s="51"/>
      <c r="HP67" s="51"/>
      <c r="HQ67" s="51"/>
      <c r="HR67" s="51"/>
      <c r="HS67" s="51"/>
      <c r="HT67" s="24"/>
      <c r="HU67" s="51"/>
      <c r="HV67" s="51"/>
      <c r="HW67" s="51"/>
      <c r="HX67" s="51"/>
      <c r="HY67" s="51"/>
      <c r="HZ67" s="51"/>
      <c r="IA67" s="51"/>
      <c r="IB67" s="51"/>
      <c r="IC67" s="51"/>
      <c r="ID67" s="51"/>
      <c r="IE67" s="51"/>
      <c r="IF67" s="51"/>
      <c r="IG67" s="51"/>
      <c r="IH67" s="51"/>
      <c r="II67" s="51"/>
      <c r="IJ67" s="51"/>
      <c r="IK67" s="51"/>
      <c r="IL67" s="51"/>
      <c r="IM67" s="51"/>
      <c r="IN67" s="24"/>
      <c r="IO67" s="51"/>
      <c r="IP67" s="51"/>
      <c r="IQ67" s="51"/>
      <c r="IR67" s="51"/>
      <c r="IS67" s="51"/>
      <c r="IT67" s="51"/>
      <c r="IU67" s="51"/>
      <c r="IV67" s="51"/>
      <c r="IW67" s="51"/>
      <c r="IX67" s="51"/>
      <c r="IY67" s="51"/>
      <c r="IZ67" s="51"/>
      <c r="JA67" s="51"/>
      <c r="JB67" s="51"/>
      <c r="JC67" s="51"/>
      <c r="JD67" s="51"/>
      <c r="JE67" s="51"/>
      <c r="JF67" s="51"/>
      <c r="JG67" s="51"/>
      <c r="JH67" s="24"/>
      <c r="JI67" s="51"/>
      <c r="JJ67" s="51"/>
      <c r="JK67" s="51"/>
      <c r="JL67" s="51"/>
      <c r="JM67" s="51"/>
      <c r="JN67" s="51"/>
      <c r="JO67" s="51"/>
      <c r="JP67" s="51"/>
      <c r="JQ67" s="51"/>
      <c r="JR67" s="51"/>
      <c r="JS67" s="51"/>
      <c r="JT67" s="51"/>
      <c r="JU67" s="51"/>
      <c r="JV67" s="51"/>
      <c r="JW67" s="51"/>
      <c r="JX67" s="51"/>
      <c r="JY67" s="51"/>
      <c r="JZ67" s="51"/>
      <c r="KA67" s="51"/>
      <c r="KB67" s="24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24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  <c r="LH67" s="51"/>
      <c r="LI67" s="51"/>
      <c r="LJ67" s="51"/>
      <c r="LK67" s="51"/>
      <c r="LL67" s="51"/>
      <c r="LM67" s="51"/>
      <c r="LN67" s="24"/>
      <c r="LU67" s="51"/>
      <c r="LV67" s="51"/>
      <c r="LX67" s="51"/>
      <c r="LY67" s="51"/>
      <c r="LZ67" s="51"/>
      <c r="MA67" s="51"/>
      <c r="MB67" s="51"/>
      <c r="MC67" s="51"/>
      <c r="MD67" s="51"/>
      <c r="ME67" s="51"/>
      <c r="MF67" s="51"/>
      <c r="MG67" s="51"/>
      <c r="MH67" s="53"/>
      <c r="MO67" s="51"/>
      <c r="MP67" s="51"/>
      <c r="MR67" s="51"/>
      <c r="MS67" s="51"/>
      <c r="MT67" s="51"/>
      <c r="MU67" s="51"/>
      <c r="MV67" s="51"/>
      <c r="MW67" s="51"/>
      <c r="MX67" s="51"/>
      <c r="MY67" s="51"/>
      <c r="MZ67" s="51"/>
      <c r="NA67" s="51"/>
      <c r="NB67" s="53"/>
      <c r="NI67" s="51"/>
      <c r="NJ67" s="51"/>
      <c r="NL67" s="51"/>
      <c r="NM67" s="51"/>
      <c r="NN67" s="51"/>
      <c r="NO67" s="51"/>
      <c r="NP67" s="51"/>
      <c r="NQ67" s="51"/>
      <c r="NR67" s="51"/>
      <c r="NS67" s="51"/>
      <c r="NT67" s="51"/>
      <c r="NU67" s="51"/>
      <c r="NV67" s="53"/>
      <c r="OC67" s="51"/>
      <c r="OD67" s="51"/>
      <c r="OF67" s="51"/>
      <c r="OG67" s="51"/>
      <c r="OH67" s="51"/>
      <c r="OI67" s="51"/>
      <c r="OJ67" s="51"/>
      <c r="OK67" s="51"/>
      <c r="OL67" s="51"/>
      <c r="OM67" s="51"/>
      <c r="ON67" s="51"/>
      <c r="OO67" s="51"/>
      <c r="OP67" s="53"/>
      <c r="OW67" s="51"/>
      <c r="OX67" s="51"/>
      <c r="OZ67" s="51"/>
      <c r="PA67" s="51"/>
      <c r="PB67" s="51"/>
      <c r="PC67" s="51"/>
      <c r="PD67" s="51"/>
      <c r="PE67" s="51"/>
      <c r="PF67" s="51"/>
      <c r="PG67" s="51"/>
      <c r="PH67" s="51"/>
      <c r="PI67" s="51"/>
      <c r="PJ67" s="53"/>
      <c r="PQ67" s="51"/>
      <c r="PR67" s="51"/>
      <c r="PT67" s="51"/>
      <c r="PU67" s="51"/>
      <c r="PV67" s="51"/>
      <c r="PW67" s="51"/>
      <c r="PX67" s="51"/>
      <c r="PY67" s="51"/>
      <c r="PZ67" s="51"/>
      <c r="QA67" s="51"/>
      <c r="QB67" s="51"/>
      <c r="QC67" s="51"/>
      <c r="QD67" s="53"/>
      <c r="QK67" s="51"/>
      <c r="QL67" s="51"/>
      <c r="QN67" s="51"/>
      <c r="QO67" s="51"/>
      <c r="QP67" s="51"/>
      <c r="QQ67" s="51"/>
      <c r="QR67" s="51"/>
      <c r="QS67" s="51"/>
      <c r="QT67" s="51"/>
      <c r="QU67" s="51"/>
      <c r="QV67" s="51"/>
      <c r="QW67" s="51"/>
      <c r="QX67" s="53"/>
      <c r="RE67" s="51"/>
      <c r="RF67" s="51"/>
      <c r="RH67" s="51"/>
      <c r="RI67" s="51"/>
      <c r="RJ67" s="51"/>
      <c r="RK67" s="51"/>
      <c r="RL67" s="51"/>
      <c r="RM67" s="51"/>
      <c r="RN67" s="51"/>
      <c r="RO67" s="51"/>
      <c r="RP67" s="51"/>
      <c r="RQ67" s="51"/>
      <c r="RR67" s="53"/>
      <c r="RY67" s="51"/>
      <c r="RZ67" s="51"/>
      <c r="SB67" s="51"/>
      <c r="SC67" s="51"/>
      <c r="SD67" s="51"/>
      <c r="SE67" s="51"/>
      <c r="SF67" s="51"/>
      <c r="SG67" s="51"/>
      <c r="SH67" s="51"/>
      <c r="SI67" s="51"/>
      <c r="SJ67" s="51"/>
      <c r="SK67" s="51"/>
      <c r="SL67" s="53"/>
      <c r="SS67" s="51"/>
      <c r="ST67" s="51"/>
      <c r="SV67" s="51"/>
      <c r="SW67" s="51"/>
      <c r="SX67" s="51"/>
      <c r="SY67" s="51"/>
      <c r="SZ67" s="51"/>
      <c r="TA67" s="51"/>
      <c r="TB67" s="51"/>
      <c r="TC67" s="51"/>
      <c r="TD67" s="51"/>
      <c r="TE67" s="51"/>
      <c r="TF67" s="53"/>
      <c r="TM67" s="51"/>
      <c r="TN67" s="51"/>
      <c r="TP67" s="51"/>
      <c r="TQ67" s="51"/>
      <c r="TR67" s="51"/>
      <c r="TS67" s="51"/>
      <c r="TT67" s="51"/>
      <c r="TU67" s="51"/>
      <c r="TV67" s="51"/>
      <c r="TW67" s="51"/>
      <c r="TX67" s="51"/>
      <c r="TY67" s="51"/>
      <c r="TZ67" s="53"/>
      <c r="UG67" s="51"/>
      <c r="UH67" s="51"/>
      <c r="UJ67" s="51"/>
      <c r="UK67" s="51"/>
      <c r="UL67" s="51"/>
      <c r="UM67" s="51"/>
      <c r="UN67" s="51"/>
      <c r="UO67" s="51"/>
      <c r="UP67" s="51"/>
      <c r="UQ67" s="51"/>
      <c r="UR67" s="51"/>
      <c r="US67" s="51"/>
      <c r="UT67" s="53"/>
      <c r="VA67" s="51"/>
      <c r="VB67" s="51"/>
      <c r="VD67" s="51"/>
      <c r="VE67" s="51"/>
      <c r="VF67" s="51"/>
      <c r="VG67" s="51"/>
      <c r="VH67" s="51"/>
      <c r="VI67" s="51"/>
      <c r="VJ67" s="51"/>
      <c r="VK67" s="51"/>
      <c r="VL67" s="51"/>
      <c r="VM67" s="51"/>
      <c r="VN67" s="53"/>
      <c r="VU67" s="51"/>
      <c r="VV67" s="51"/>
      <c r="VX67" s="51"/>
      <c r="VY67" s="51"/>
      <c r="VZ67" s="51"/>
      <c r="WA67" s="51"/>
      <c r="WB67" s="51"/>
      <c r="WC67" s="51"/>
      <c r="WD67" s="51"/>
      <c r="WE67" s="51"/>
      <c r="WF67" s="51"/>
      <c r="WG67" s="51"/>
      <c r="WH67" s="53"/>
      <c r="WO67" s="51"/>
      <c r="WP67" s="51"/>
      <c r="WR67" s="51"/>
      <c r="WS67" s="51"/>
      <c r="WT67" s="51"/>
      <c r="WU67" s="51"/>
      <c r="WV67" s="51"/>
      <c r="WW67" s="51"/>
      <c r="WX67" s="51"/>
      <c r="WY67" s="51"/>
      <c r="WZ67" s="51"/>
      <c r="XA67" s="51"/>
      <c r="XB67" s="53"/>
      <c r="XI67" s="51"/>
      <c r="XJ67" s="51"/>
      <c r="XL67" s="51"/>
      <c r="XM67" s="51"/>
      <c r="XN67" s="51"/>
      <c r="XO67" s="51"/>
      <c r="XP67" s="51"/>
      <c r="XQ67" s="51"/>
      <c r="XR67" s="51"/>
      <c r="XS67" s="51"/>
      <c r="XT67" s="51"/>
      <c r="XU67" s="51"/>
      <c r="XV67" s="53"/>
      <c r="YC67" s="51"/>
      <c r="YD67" s="51"/>
      <c r="YF67" s="51"/>
      <c r="YG67" s="51"/>
      <c r="YH67" s="51"/>
      <c r="YI67" s="51"/>
      <c r="YJ67" s="51"/>
      <c r="YK67" s="51"/>
      <c r="YL67" s="51"/>
      <c r="YM67" s="51"/>
      <c r="YN67" s="51"/>
      <c r="YO67" s="51"/>
      <c r="YP67" s="53"/>
      <c r="YW67" s="51"/>
      <c r="YX67" s="51"/>
      <c r="YZ67" s="51"/>
      <c r="ZA67" s="51"/>
      <c r="ZB67" s="51"/>
      <c r="ZC67" s="51"/>
      <c r="ZD67" s="51"/>
      <c r="ZE67" s="51"/>
      <c r="ZF67" s="51"/>
      <c r="ZG67" s="51"/>
      <c r="ZH67" s="51"/>
      <c r="ZI67" s="51"/>
      <c r="ZJ67" s="53"/>
      <c r="ZQ67" s="51"/>
      <c r="ZR67" s="51"/>
      <c r="ZT67" s="51"/>
      <c r="ZU67" s="51"/>
      <c r="ZV67" s="51"/>
      <c r="ZW67" s="51"/>
      <c r="ZX67" s="51"/>
      <c r="ZY67" s="51"/>
      <c r="ZZ67" s="51"/>
      <c r="AAA67" s="51"/>
      <c r="AAB67" s="51"/>
      <c r="AAC67" s="51"/>
      <c r="AAD67" s="53"/>
      <c r="AAK67" s="51"/>
      <c r="AAL67" s="51"/>
      <c r="AAN67" s="51"/>
      <c r="AAO67" s="51"/>
      <c r="AAP67" s="51"/>
      <c r="AAQ67" s="51"/>
      <c r="AAR67" s="51"/>
      <c r="AAS67" s="51"/>
      <c r="AAT67" s="51"/>
      <c r="AAU67" s="51"/>
      <c r="AAV67" s="51"/>
      <c r="AAW67" s="51"/>
      <c r="AAX67" s="53"/>
      <c r="ABE67" s="51"/>
      <c r="ABF67" s="51"/>
      <c r="ABH67" s="51"/>
      <c r="ABI67" s="51"/>
      <c r="ABJ67" s="51"/>
      <c r="ABK67" s="51"/>
      <c r="ABL67" s="51"/>
      <c r="ABM67" s="51"/>
      <c r="ABN67" s="51"/>
      <c r="ABO67" s="51"/>
      <c r="ABP67" s="51"/>
      <c r="ABQ67" s="51"/>
    </row>
    <row r="68" spans="1:745" ht="12.75" hidden="1" x14ac:dyDescent="0.2">
      <c r="A68" s="49"/>
      <c r="B68" s="49"/>
      <c r="C68" s="49"/>
      <c r="D68" s="49"/>
      <c r="E68" s="11"/>
      <c r="F68" s="24"/>
      <c r="G68" s="24"/>
      <c r="H68" s="24"/>
      <c r="I68" s="24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24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24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24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24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24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24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  <c r="EK68" s="51"/>
      <c r="EL68" s="51"/>
      <c r="EM68" s="51"/>
      <c r="EN68" s="51"/>
      <c r="EO68" s="51"/>
      <c r="EP68" s="51"/>
      <c r="EQ68" s="51"/>
      <c r="ER68" s="24"/>
      <c r="ES68" s="51"/>
      <c r="ET68" s="51"/>
      <c r="EU68" s="51"/>
      <c r="EV68" s="51"/>
      <c r="EW68" s="51"/>
      <c r="EX68" s="51"/>
      <c r="EY68" s="51"/>
      <c r="EZ68" s="51"/>
      <c r="FA68" s="51"/>
      <c r="FB68" s="51"/>
      <c r="FC68" s="51"/>
      <c r="FD68" s="51"/>
      <c r="FE68" s="51"/>
      <c r="FF68" s="51"/>
      <c r="FG68" s="51"/>
      <c r="FH68" s="51"/>
      <c r="FI68" s="51"/>
      <c r="FJ68" s="51"/>
      <c r="FK68" s="51"/>
      <c r="FL68" s="24"/>
      <c r="FM68" s="51"/>
      <c r="FN68" s="51"/>
      <c r="FO68" s="51"/>
      <c r="FP68" s="51"/>
      <c r="FQ68" s="51"/>
      <c r="FR68" s="51"/>
      <c r="FS68" s="51"/>
      <c r="FT68" s="51"/>
      <c r="FU68" s="51"/>
      <c r="FV68" s="51"/>
      <c r="FW68" s="51"/>
      <c r="FX68" s="51"/>
      <c r="FY68" s="51"/>
      <c r="FZ68" s="51"/>
      <c r="GA68" s="51"/>
      <c r="GB68" s="51"/>
      <c r="GC68" s="51"/>
      <c r="GD68" s="51"/>
      <c r="GE68" s="51"/>
      <c r="GF68" s="24"/>
      <c r="GG68" s="51"/>
      <c r="GH68" s="51"/>
      <c r="GI68" s="51"/>
      <c r="GJ68" s="51"/>
      <c r="GK68" s="51"/>
      <c r="GL68" s="51"/>
      <c r="GM68" s="51"/>
      <c r="GN68" s="51"/>
      <c r="GO68" s="51"/>
      <c r="GP68" s="51"/>
      <c r="GQ68" s="51"/>
      <c r="GR68" s="51"/>
      <c r="GS68" s="51"/>
      <c r="GT68" s="51"/>
      <c r="GU68" s="51"/>
      <c r="GV68" s="51"/>
      <c r="GW68" s="51"/>
      <c r="GX68" s="51"/>
      <c r="GY68" s="51"/>
      <c r="GZ68" s="24"/>
      <c r="HA68" s="51"/>
      <c r="HB68" s="51"/>
      <c r="HC68" s="51"/>
      <c r="HD68" s="51"/>
      <c r="HE68" s="51"/>
      <c r="HF68" s="51"/>
      <c r="HG68" s="51"/>
      <c r="HH68" s="51"/>
      <c r="HI68" s="51"/>
      <c r="HJ68" s="51"/>
      <c r="HK68" s="51"/>
      <c r="HL68" s="51"/>
      <c r="HM68" s="51"/>
      <c r="HN68" s="51"/>
      <c r="HO68" s="51"/>
      <c r="HP68" s="51"/>
      <c r="HQ68" s="51"/>
      <c r="HR68" s="51"/>
      <c r="HS68" s="51"/>
      <c r="HT68" s="24"/>
      <c r="HU68" s="51"/>
      <c r="HV68" s="51"/>
      <c r="HW68" s="51"/>
      <c r="HX68" s="51"/>
      <c r="HY68" s="51"/>
      <c r="HZ68" s="51"/>
      <c r="IA68" s="51"/>
      <c r="IB68" s="51"/>
      <c r="IC68" s="51"/>
      <c r="ID68" s="51"/>
      <c r="IE68" s="51"/>
      <c r="IF68" s="51"/>
      <c r="IG68" s="51"/>
      <c r="IH68" s="51"/>
      <c r="II68" s="51"/>
      <c r="IJ68" s="51"/>
      <c r="IK68" s="51"/>
      <c r="IL68" s="51"/>
      <c r="IM68" s="51"/>
      <c r="IN68" s="24"/>
      <c r="IO68" s="51"/>
      <c r="IP68" s="51"/>
      <c r="IQ68" s="51"/>
      <c r="IR68" s="51"/>
      <c r="IS68" s="51"/>
      <c r="IT68" s="51"/>
      <c r="IU68" s="51"/>
      <c r="IV68" s="51"/>
      <c r="IW68" s="51"/>
      <c r="IX68" s="51"/>
      <c r="IY68" s="51"/>
      <c r="IZ68" s="51"/>
      <c r="JA68" s="51"/>
      <c r="JB68" s="51"/>
      <c r="JC68" s="51"/>
      <c r="JD68" s="51"/>
      <c r="JE68" s="51"/>
      <c r="JF68" s="51"/>
      <c r="JG68" s="51"/>
      <c r="JH68" s="24"/>
      <c r="JI68" s="51"/>
      <c r="JJ68" s="51"/>
      <c r="JK68" s="51"/>
      <c r="JL68" s="51"/>
      <c r="JM68" s="51"/>
      <c r="JN68" s="51"/>
      <c r="JO68" s="51"/>
      <c r="JP68" s="51"/>
      <c r="JQ68" s="51"/>
      <c r="JR68" s="51"/>
      <c r="JS68" s="51"/>
      <c r="JT68" s="51"/>
      <c r="JU68" s="51"/>
      <c r="JV68" s="51"/>
      <c r="JW68" s="51"/>
      <c r="JX68" s="51"/>
      <c r="JY68" s="51"/>
      <c r="JZ68" s="51"/>
      <c r="KA68" s="51"/>
      <c r="KB68" s="24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24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  <c r="LH68" s="51"/>
      <c r="LI68" s="51"/>
      <c r="LJ68" s="51"/>
      <c r="LK68" s="51"/>
      <c r="LL68" s="51"/>
      <c r="LM68" s="51"/>
      <c r="LN68" s="24"/>
      <c r="LU68" s="51"/>
      <c r="LV68" s="51"/>
      <c r="LX68" s="51"/>
      <c r="LY68" s="51"/>
      <c r="LZ68" s="51"/>
      <c r="MA68" s="51"/>
      <c r="MB68" s="51"/>
      <c r="MC68" s="51"/>
      <c r="MD68" s="51"/>
      <c r="ME68" s="51"/>
      <c r="MF68" s="51"/>
      <c r="MG68" s="51"/>
      <c r="MH68" s="53"/>
      <c r="MO68" s="51"/>
      <c r="MP68" s="51"/>
      <c r="MR68" s="51"/>
      <c r="MS68" s="51"/>
      <c r="MT68" s="51"/>
      <c r="MU68" s="51"/>
      <c r="MV68" s="51"/>
      <c r="MW68" s="51"/>
      <c r="MX68" s="51"/>
      <c r="MY68" s="51"/>
      <c r="MZ68" s="51"/>
      <c r="NA68" s="51"/>
      <c r="NB68" s="53"/>
      <c r="NI68" s="51"/>
      <c r="NJ68" s="51"/>
      <c r="NL68" s="51"/>
      <c r="NM68" s="51"/>
      <c r="NN68" s="51"/>
      <c r="NO68" s="51"/>
      <c r="NP68" s="51"/>
      <c r="NQ68" s="51"/>
      <c r="NR68" s="51"/>
      <c r="NS68" s="51"/>
      <c r="NT68" s="51"/>
      <c r="NU68" s="51"/>
      <c r="NV68" s="53"/>
      <c r="OC68" s="51"/>
      <c r="OD68" s="51"/>
      <c r="OF68" s="51"/>
      <c r="OG68" s="51"/>
      <c r="OH68" s="51"/>
      <c r="OI68" s="51"/>
      <c r="OJ68" s="51"/>
      <c r="OK68" s="51"/>
      <c r="OL68" s="51"/>
      <c r="OM68" s="51"/>
      <c r="ON68" s="51"/>
      <c r="OO68" s="51"/>
      <c r="OP68" s="53"/>
      <c r="OW68" s="51"/>
      <c r="OX68" s="51"/>
      <c r="OZ68" s="51"/>
      <c r="PA68" s="51"/>
      <c r="PB68" s="51"/>
      <c r="PC68" s="51"/>
      <c r="PD68" s="51"/>
      <c r="PE68" s="51"/>
      <c r="PF68" s="51"/>
      <c r="PG68" s="51"/>
      <c r="PH68" s="51"/>
      <c r="PI68" s="51"/>
      <c r="PJ68" s="53"/>
      <c r="PQ68" s="51"/>
      <c r="PR68" s="51"/>
      <c r="PT68" s="51"/>
      <c r="PU68" s="51"/>
      <c r="PV68" s="51"/>
      <c r="PW68" s="51"/>
      <c r="PX68" s="51"/>
      <c r="PY68" s="51"/>
      <c r="PZ68" s="51"/>
      <c r="QA68" s="51"/>
      <c r="QB68" s="51"/>
      <c r="QC68" s="51"/>
      <c r="QD68" s="53"/>
      <c r="QK68" s="51"/>
      <c r="QL68" s="51"/>
      <c r="QN68" s="51"/>
      <c r="QO68" s="51"/>
      <c r="QP68" s="51"/>
      <c r="QQ68" s="51"/>
      <c r="QR68" s="51"/>
      <c r="QS68" s="51"/>
      <c r="QT68" s="51"/>
      <c r="QU68" s="51"/>
      <c r="QV68" s="51"/>
      <c r="QW68" s="51"/>
      <c r="QX68" s="53"/>
      <c r="RE68" s="51"/>
      <c r="RF68" s="51"/>
      <c r="RH68" s="51"/>
      <c r="RI68" s="51"/>
      <c r="RJ68" s="51"/>
      <c r="RK68" s="51"/>
      <c r="RL68" s="51"/>
      <c r="RM68" s="51"/>
      <c r="RN68" s="51"/>
      <c r="RO68" s="51"/>
      <c r="RP68" s="51"/>
      <c r="RQ68" s="51"/>
      <c r="RR68" s="53"/>
      <c r="RY68" s="51"/>
      <c r="RZ68" s="51"/>
      <c r="SB68" s="51"/>
      <c r="SC68" s="51"/>
      <c r="SD68" s="51"/>
      <c r="SE68" s="51"/>
      <c r="SF68" s="51"/>
      <c r="SG68" s="51"/>
      <c r="SH68" s="51"/>
      <c r="SI68" s="51"/>
      <c r="SJ68" s="51"/>
      <c r="SK68" s="51"/>
      <c r="SL68" s="53"/>
      <c r="SS68" s="51"/>
      <c r="ST68" s="51"/>
      <c r="SV68" s="51"/>
      <c r="SW68" s="51"/>
      <c r="SX68" s="51"/>
      <c r="SY68" s="51"/>
      <c r="SZ68" s="51"/>
      <c r="TA68" s="51"/>
      <c r="TB68" s="51"/>
      <c r="TC68" s="51"/>
      <c r="TD68" s="51"/>
      <c r="TE68" s="51"/>
      <c r="TF68" s="53"/>
      <c r="TM68" s="51"/>
      <c r="TN68" s="51"/>
      <c r="TP68" s="51"/>
      <c r="TQ68" s="51"/>
      <c r="TR68" s="51"/>
      <c r="TS68" s="51"/>
      <c r="TT68" s="51"/>
      <c r="TU68" s="51"/>
      <c r="TV68" s="51"/>
      <c r="TW68" s="51"/>
      <c r="TX68" s="51"/>
      <c r="TY68" s="51"/>
      <c r="TZ68" s="53"/>
      <c r="UG68" s="51"/>
      <c r="UH68" s="51"/>
      <c r="UJ68" s="51"/>
      <c r="UK68" s="51"/>
      <c r="UL68" s="51"/>
      <c r="UM68" s="51"/>
      <c r="UN68" s="51"/>
      <c r="UO68" s="51"/>
      <c r="UP68" s="51"/>
      <c r="UQ68" s="51"/>
      <c r="UR68" s="51"/>
      <c r="US68" s="51"/>
      <c r="UT68" s="53"/>
      <c r="VA68" s="51"/>
      <c r="VB68" s="51"/>
      <c r="VD68" s="51"/>
      <c r="VE68" s="51"/>
      <c r="VF68" s="51"/>
      <c r="VG68" s="51"/>
      <c r="VH68" s="51"/>
      <c r="VI68" s="51"/>
      <c r="VJ68" s="51"/>
      <c r="VK68" s="51"/>
      <c r="VL68" s="51"/>
      <c r="VM68" s="51"/>
      <c r="VN68" s="53"/>
      <c r="VU68" s="51"/>
      <c r="VV68" s="51"/>
      <c r="VX68" s="51"/>
      <c r="VY68" s="51"/>
      <c r="VZ68" s="51"/>
      <c r="WA68" s="51"/>
      <c r="WB68" s="51"/>
      <c r="WC68" s="51"/>
      <c r="WD68" s="51"/>
      <c r="WE68" s="51"/>
      <c r="WF68" s="51"/>
      <c r="WG68" s="51"/>
      <c r="WH68" s="53"/>
      <c r="WO68" s="51"/>
      <c r="WP68" s="51"/>
      <c r="WR68" s="51"/>
      <c r="WS68" s="51"/>
      <c r="WT68" s="51"/>
      <c r="WU68" s="51"/>
      <c r="WV68" s="51"/>
      <c r="WW68" s="51"/>
      <c r="WX68" s="51"/>
      <c r="WY68" s="51"/>
      <c r="WZ68" s="51"/>
      <c r="XA68" s="51"/>
      <c r="XB68" s="53"/>
      <c r="XI68" s="51"/>
      <c r="XJ68" s="51"/>
      <c r="XL68" s="51"/>
      <c r="XM68" s="51"/>
      <c r="XN68" s="51"/>
      <c r="XO68" s="51"/>
      <c r="XP68" s="51"/>
      <c r="XQ68" s="51"/>
      <c r="XR68" s="51"/>
      <c r="XS68" s="51"/>
      <c r="XT68" s="51"/>
      <c r="XU68" s="51"/>
      <c r="XV68" s="53"/>
      <c r="YC68" s="51"/>
      <c r="YD68" s="51"/>
      <c r="YF68" s="51"/>
      <c r="YG68" s="51"/>
      <c r="YH68" s="51"/>
      <c r="YI68" s="51"/>
      <c r="YJ68" s="51"/>
      <c r="YK68" s="51"/>
      <c r="YL68" s="51"/>
      <c r="YM68" s="51"/>
      <c r="YN68" s="51"/>
      <c r="YO68" s="51"/>
      <c r="YP68" s="53"/>
      <c r="YW68" s="51"/>
      <c r="YX68" s="51"/>
      <c r="YZ68" s="51"/>
      <c r="ZA68" s="51"/>
      <c r="ZB68" s="51"/>
      <c r="ZC68" s="51"/>
      <c r="ZD68" s="51"/>
      <c r="ZE68" s="51"/>
      <c r="ZF68" s="51"/>
      <c r="ZG68" s="51"/>
      <c r="ZH68" s="51"/>
      <c r="ZI68" s="51"/>
      <c r="ZJ68" s="53"/>
      <c r="ZQ68" s="51"/>
      <c r="ZR68" s="51"/>
      <c r="ZT68" s="51"/>
      <c r="ZU68" s="51"/>
      <c r="ZV68" s="51"/>
      <c r="ZW68" s="51"/>
      <c r="ZX68" s="51"/>
      <c r="ZY68" s="51"/>
      <c r="ZZ68" s="51"/>
      <c r="AAA68" s="51"/>
      <c r="AAB68" s="51"/>
      <c r="AAC68" s="51"/>
      <c r="AAD68" s="53"/>
      <c r="AAK68" s="51"/>
      <c r="AAL68" s="51"/>
      <c r="AAN68" s="51"/>
      <c r="AAO68" s="51"/>
      <c r="AAP68" s="51"/>
      <c r="AAQ68" s="51"/>
      <c r="AAR68" s="51"/>
      <c r="AAS68" s="51"/>
      <c r="AAT68" s="51"/>
      <c r="AAU68" s="51"/>
      <c r="AAV68" s="51"/>
      <c r="AAW68" s="51"/>
      <c r="AAX68" s="53"/>
      <c r="ABE68" s="51"/>
      <c r="ABF68" s="51"/>
      <c r="ABH68" s="51"/>
      <c r="ABI68" s="51"/>
      <c r="ABJ68" s="51"/>
      <c r="ABK68" s="51"/>
      <c r="ABL68" s="51"/>
      <c r="ABM68" s="51"/>
      <c r="ABN68" s="51"/>
      <c r="ABO68" s="51"/>
      <c r="ABP68" s="51"/>
      <c r="ABQ68" s="51"/>
    </row>
    <row r="69" spans="1:745" ht="12.75" hidden="1" x14ac:dyDescent="0.2">
      <c r="A69" s="49"/>
      <c r="B69" s="49"/>
      <c r="C69" s="49"/>
      <c r="D69" s="49"/>
      <c r="E69" s="11"/>
      <c r="F69" s="24"/>
      <c r="G69" s="24"/>
      <c r="H69" s="24"/>
      <c r="I69" s="24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24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24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24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24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24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24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  <c r="EK69" s="51"/>
      <c r="EL69" s="51"/>
      <c r="EM69" s="51"/>
      <c r="EN69" s="51"/>
      <c r="EO69" s="51"/>
      <c r="EP69" s="51"/>
      <c r="EQ69" s="51"/>
      <c r="ER69" s="24"/>
      <c r="ES69" s="51"/>
      <c r="ET69" s="51"/>
      <c r="EU69" s="51"/>
      <c r="EV69" s="51"/>
      <c r="EW69" s="51"/>
      <c r="EX69" s="51"/>
      <c r="EY69" s="51"/>
      <c r="EZ69" s="51"/>
      <c r="FA69" s="51"/>
      <c r="FB69" s="51"/>
      <c r="FC69" s="51"/>
      <c r="FD69" s="51"/>
      <c r="FE69" s="51"/>
      <c r="FF69" s="51"/>
      <c r="FG69" s="51"/>
      <c r="FH69" s="51"/>
      <c r="FI69" s="51"/>
      <c r="FJ69" s="51"/>
      <c r="FK69" s="51"/>
      <c r="FL69" s="24"/>
      <c r="FM69" s="51"/>
      <c r="FN69" s="51"/>
      <c r="FO69" s="51"/>
      <c r="FP69" s="51"/>
      <c r="FQ69" s="51"/>
      <c r="FR69" s="51"/>
      <c r="FS69" s="51"/>
      <c r="FT69" s="51"/>
      <c r="FU69" s="51"/>
      <c r="FV69" s="51"/>
      <c r="FW69" s="51"/>
      <c r="FX69" s="51"/>
      <c r="FY69" s="51"/>
      <c r="FZ69" s="51"/>
      <c r="GA69" s="51"/>
      <c r="GB69" s="51"/>
      <c r="GC69" s="51"/>
      <c r="GD69" s="51"/>
      <c r="GE69" s="51"/>
      <c r="GF69" s="24"/>
      <c r="GG69" s="51"/>
      <c r="GH69" s="51"/>
      <c r="GI69" s="51"/>
      <c r="GJ69" s="51"/>
      <c r="GK69" s="51"/>
      <c r="GL69" s="51"/>
      <c r="GM69" s="51"/>
      <c r="GN69" s="51"/>
      <c r="GO69" s="51"/>
      <c r="GP69" s="51"/>
      <c r="GQ69" s="51"/>
      <c r="GR69" s="51"/>
      <c r="GS69" s="51"/>
      <c r="GT69" s="51"/>
      <c r="GU69" s="51"/>
      <c r="GV69" s="51"/>
      <c r="GW69" s="51"/>
      <c r="GX69" s="51"/>
      <c r="GY69" s="51"/>
      <c r="GZ69" s="24"/>
      <c r="HA69" s="51"/>
      <c r="HB69" s="51"/>
      <c r="HC69" s="51"/>
      <c r="HD69" s="51"/>
      <c r="HE69" s="51"/>
      <c r="HF69" s="51"/>
      <c r="HG69" s="51"/>
      <c r="HH69" s="51"/>
      <c r="HI69" s="51"/>
      <c r="HJ69" s="51"/>
      <c r="HK69" s="51"/>
      <c r="HL69" s="51"/>
      <c r="HM69" s="51"/>
      <c r="HN69" s="51"/>
      <c r="HO69" s="51"/>
      <c r="HP69" s="51"/>
      <c r="HQ69" s="51"/>
      <c r="HR69" s="51"/>
      <c r="HS69" s="51"/>
      <c r="HT69" s="24"/>
      <c r="HU69" s="51"/>
      <c r="HV69" s="51"/>
      <c r="HW69" s="51"/>
      <c r="HX69" s="51"/>
      <c r="HY69" s="51"/>
      <c r="HZ69" s="51"/>
      <c r="IA69" s="51"/>
      <c r="IB69" s="51"/>
      <c r="IC69" s="51"/>
      <c r="ID69" s="51"/>
      <c r="IE69" s="51"/>
      <c r="IF69" s="51"/>
      <c r="IG69" s="51"/>
      <c r="IH69" s="51"/>
      <c r="II69" s="51"/>
      <c r="IJ69" s="51"/>
      <c r="IK69" s="51"/>
      <c r="IL69" s="51"/>
      <c r="IM69" s="51"/>
      <c r="IN69" s="24"/>
      <c r="IO69" s="51"/>
      <c r="IP69" s="51"/>
      <c r="IQ69" s="51"/>
      <c r="IR69" s="51"/>
      <c r="IS69" s="51"/>
      <c r="IT69" s="51"/>
      <c r="IU69" s="51"/>
      <c r="IV69" s="51"/>
      <c r="IW69" s="51"/>
      <c r="IX69" s="51"/>
      <c r="IY69" s="51"/>
      <c r="IZ69" s="51"/>
      <c r="JA69" s="51"/>
      <c r="JB69" s="51"/>
      <c r="JC69" s="51"/>
      <c r="JD69" s="51"/>
      <c r="JE69" s="51"/>
      <c r="JF69" s="51"/>
      <c r="JG69" s="51"/>
      <c r="JH69" s="24"/>
      <c r="JI69" s="51"/>
      <c r="JJ69" s="51"/>
      <c r="JK69" s="51"/>
      <c r="JL69" s="51"/>
      <c r="JM69" s="51"/>
      <c r="JN69" s="51"/>
      <c r="JO69" s="51"/>
      <c r="JP69" s="51"/>
      <c r="JQ69" s="51"/>
      <c r="JR69" s="51"/>
      <c r="JS69" s="51"/>
      <c r="JT69" s="51"/>
      <c r="JU69" s="51"/>
      <c r="JV69" s="51"/>
      <c r="JW69" s="51"/>
      <c r="JX69" s="51"/>
      <c r="JY69" s="51"/>
      <c r="JZ69" s="51"/>
      <c r="KA69" s="51"/>
      <c r="KB69" s="24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24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  <c r="LH69" s="51"/>
      <c r="LI69" s="51"/>
      <c r="LJ69" s="51"/>
      <c r="LK69" s="51"/>
      <c r="LL69" s="51"/>
      <c r="LM69" s="51"/>
      <c r="LN69" s="24"/>
      <c r="LU69" s="51"/>
      <c r="LV69" s="51"/>
      <c r="LX69" s="51"/>
      <c r="LY69" s="51"/>
      <c r="LZ69" s="51"/>
      <c r="MA69" s="51"/>
      <c r="MB69" s="51"/>
      <c r="MC69" s="51"/>
      <c r="MD69" s="51"/>
      <c r="ME69" s="51"/>
      <c r="MF69" s="51"/>
      <c r="MG69" s="51"/>
      <c r="MH69" s="53"/>
      <c r="MO69" s="51"/>
      <c r="MP69" s="51"/>
      <c r="MR69" s="51"/>
      <c r="MS69" s="51"/>
      <c r="MT69" s="51"/>
      <c r="MU69" s="51"/>
      <c r="MV69" s="51"/>
      <c r="MW69" s="51"/>
      <c r="MX69" s="51"/>
      <c r="MY69" s="51"/>
      <c r="MZ69" s="51"/>
      <c r="NA69" s="51"/>
      <c r="NB69" s="53"/>
      <c r="NI69" s="51"/>
      <c r="NJ69" s="51"/>
      <c r="NL69" s="51"/>
      <c r="NM69" s="51"/>
      <c r="NN69" s="51"/>
      <c r="NO69" s="51"/>
      <c r="NP69" s="51"/>
      <c r="NQ69" s="51"/>
      <c r="NR69" s="51"/>
      <c r="NS69" s="51"/>
      <c r="NT69" s="51"/>
      <c r="NU69" s="51"/>
      <c r="NV69" s="53"/>
      <c r="OC69" s="51"/>
      <c r="OD69" s="51"/>
      <c r="OF69" s="51"/>
      <c r="OG69" s="51"/>
      <c r="OH69" s="51"/>
      <c r="OI69" s="51"/>
      <c r="OJ69" s="51"/>
      <c r="OK69" s="51"/>
      <c r="OL69" s="51"/>
      <c r="OM69" s="51"/>
      <c r="ON69" s="51"/>
      <c r="OO69" s="51"/>
      <c r="OP69" s="53"/>
      <c r="OW69" s="51"/>
      <c r="OX69" s="51"/>
      <c r="OZ69" s="51"/>
      <c r="PA69" s="51"/>
      <c r="PB69" s="51"/>
      <c r="PC69" s="51"/>
      <c r="PD69" s="51"/>
      <c r="PE69" s="51"/>
      <c r="PF69" s="51"/>
      <c r="PG69" s="51"/>
      <c r="PH69" s="51"/>
      <c r="PI69" s="51"/>
      <c r="PJ69" s="53"/>
      <c r="PQ69" s="51"/>
      <c r="PR69" s="51"/>
      <c r="PT69" s="51"/>
      <c r="PU69" s="51"/>
      <c r="PV69" s="51"/>
      <c r="PW69" s="51"/>
      <c r="PX69" s="51"/>
      <c r="PY69" s="51"/>
      <c r="PZ69" s="51"/>
      <c r="QA69" s="51"/>
      <c r="QB69" s="51"/>
      <c r="QC69" s="51"/>
      <c r="QD69" s="53"/>
      <c r="QK69" s="51"/>
      <c r="QL69" s="51"/>
      <c r="QN69" s="51"/>
      <c r="QO69" s="51"/>
      <c r="QP69" s="51"/>
      <c r="QQ69" s="51"/>
      <c r="QR69" s="51"/>
      <c r="QS69" s="51"/>
      <c r="QT69" s="51"/>
      <c r="QU69" s="51"/>
      <c r="QV69" s="51"/>
      <c r="QW69" s="51"/>
      <c r="QX69" s="53"/>
      <c r="RE69" s="51"/>
      <c r="RF69" s="51"/>
      <c r="RH69" s="51"/>
      <c r="RI69" s="51"/>
      <c r="RJ69" s="51"/>
      <c r="RK69" s="51"/>
      <c r="RL69" s="51"/>
      <c r="RM69" s="51"/>
      <c r="RN69" s="51"/>
      <c r="RO69" s="51"/>
      <c r="RP69" s="51"/>
      <c r="RQ69" s="51"/>
      <c r="RR69" s="53"/>
      <c r="RY69" s="51"/>
      <c r="RZ69" s="51"/>
      <c r="SB69" s="51"/>
      <c r="SC69" s="51"/>
      <c r="SD69" s="51"/>
      <c r="SE69" s="51"/>
      <c r="SF69" s="51"/>
      <c r="SG69" s="51"/>
      <c r="SH69" s="51"/>
      <c r="SI69" s="51"/>
      <c r="SJ69" s="51"/>
      <c r="SK69" s="51"/>
      <c r="SL69" s="53"/>
      <c r="SS69" s="51"/>
      <c r="ST69" s="51"/>
      <c r="SV69" s="51"/>
      <c r="SW69" s="51"/>
      <c r="SX69" s="51"/>
      <c r="SY69" s="51"/>
      <c r="SZ69" s="51"/>
      <c r="TA69" s="51"/>
      <c r="TB69" s="51"/>
      <c r="TC69" s="51"/>
      <c r="TD69" s="51"/>
      <c r="TE69" s="51"/>
      <c r="TF69" s="53"/>
      <c r="TM69" s="51"/>
      <c r="TN69" s="51"/>
      <c r="TP69" s="51"/>
      <c r="TQ69" s="51"/>
      <c r="TR69" s="51"/>
      <c r="TS69" s="51"/>
      <c r="TT69" s="51"/>
      <c r="TU69" s="51"/>
      <c r="TV69" s="51"/>
      <c r="TW69" s="51"/>
      <c r="TX69" s="51"/>
      <c r="TY69" s="51"/>
      <c r="TZ69" s="53"/>
      <c r="UG69" s="51"/>
      <c r="UH69" s="51"/>
      <c r="UJ69" s="51"/>
      <c r="UK69" s="51"/>
      <c r="UL69" s="51"/>
      <c r="UM69" s="51"/>
      <c r="UN69" s="51"/>
      <c r="UO69" s="51"/>
      <c r="UP69" s="51"/>
      <c r="UQ69" s="51"/>
      <c r="UR69" s="51"/>
      <c r="US69" s="51"/>
      <c r="UT69" s="53"/>
      <c r="VA69" s="51"/>
      <c r="VB69" s="51"/>
      <c r="VD69" s="51"/>
      <c r="VE69" s="51"/>
      <c r="VF69" s="51"/>
      <c r="VG69" s="51"/>
      <c r="VH69" s="51"/>
      <c r="VI69" s="51"/>
      <c r="VJ69" s="51"/>
      <c r="VK69" s="51"/>
      <c r="VL69" s="51"/>
      <c r="VM69" s="51"/>
      <c r="VN69" s="53"/>
      <c r="VU69" s="51"/>
      <c r="VV69" s="51"/>
      <c r="VX69" s="51"/>
      <c r="VY69" s="51"/>
      <c r="VZ69" s="51"/>
      <c r="WA69" s="51"/>
      <c r="WB69" s="51"/>
      <c r="WC69" s="51"/>
      <c r="WD69" s="51"/>
      <c r="WE69" s="51"/>
      <c r="WF69" s="51"/>
      <c r="WG69" s="51"/>
      <c r="WH69" s="53"/>
      <c r="WO69" s="51"/>
      <c r="WP69" s="51"/>
      <c r="WR69" s="51"/>
      <c r="WS69" s="51"/>
      <c r="WT69" s="51"/>
      <c r="WU69" s="51"/>
      <c r="WV69" s="51"/>
      <c r="WW69" s="51"/>
      <c r="WX69" s="51"/>
      <c r="WY69" s="51"/>
      <c r="WZ69" s="51"/>
      <c r="XA69" s="51"/>
      <c r="XB69" s="53"/>
      <c r="XI69" s="51"/>
      <c r="XJ69" s="51"/>
      <c r="XL69" s="51"/>
      <c r="XM69" s="51"/>
      <c r="XN69" s="51"/>
      <c r="XO69" s="51"/>
      <c r="XP69" s="51"/>
      <c r="XQ69" s="51"/>
      <c r="XR69" s="51"/>
      <c r="XS69" s="51"/>
      <c r="XT69" s="51"/>
      <c r="XU69" s="51"/>
      <c r="XV69" s="53"/>
      <c r="YC69" s="51"/>
      <c r="YD69" s="51"/>
      <c r="YF69" s="51"/>
      <c r="YG69" s="51"/>
      <c r="YH69" s="51"/>
      <c r="YI69" s="51"/>
      <c r="YJ69" s="51"/>
      <c r="YK69" s="51"/>
      <c r="YL69" s="51"/>
      <c r="YM69" s="51"/>
      <c r="YN69" s="51"/>
      <c r="YO69" s="51"/>
      <c r="YP69" s="53"/>
      <c r="YW69" s="51"/>
      <c r="YX69" s="51"/>
      <c r="YZ69" s="51"/>
      <c r="ZA69" s="51"/>
      <c r="ZB69" s="51"/>
      <c r="ZC69" s="51"/>
      <c r="ZD69" s="51"/>
      <c r="ZE69" s="51"/>
      <c r="ZF69" s="51"/>
      <c r="ZG69" s="51"/>
      <c r="ZH69" s="51"/>
      <c r="ZI69" s="51"/>
      <c r="ZJ69" s="53"/>
      <c r="ZQ69" s="51"/>
      <c r="ZR69" s="51"/>
      <c r="ZT69" s="51"/>
      <c r="ZU69" s="51"/>
      <c r="ZV69" s="51"/>
      <c r="ZW69" s="51"/>
      <c r="ZX69" s="51"/>
      <c r="ZY69" s="51"/>
      <c r="ZZ69" s="51"/>
      <c r="AAA69" s="51"/>
      <c r="AAB69" s="51"/>
      <c r="AAC69" s="51"/>
      <c r="AAD69" s="53"/>
      <c r="AAK69" s="51"/>
      <c r="AAL69" s="51"/>
      <c r="AAN69" s="51"/>
      <c r="AAO69" s="51"/>
      <c r="AAP69" s="51"/>
      <c r="AAQ69" s="51"/>
      <c r="AAR69" s="51"/>
      <c r="AAS69" s="51"/>
      <c r="AAT69" s="51"/>
      <c r="AAU69" s="51"/>
      <c r="AAV69" s="51"/>
      <c r="AAW69" s="51"/>
      <c r="AAX69" s="53"/>
      <c r="ABE69" s="51"/>
      <c r="ABF69" s="51"/>
      <c r="ABH69" s="51"/>
      <c r="ABI69" s="51"/>
      <c r="ABJ69" s="51"/>
      <c r="ABK69" s="51"/>
      <c r="ABL69" s="51"/>
      <c r="ABM69" s="51"/>
      <c r="ABN69" s="51"/>
      <c r="ABO69" s="51"/>
      <c r="ABP69" s="51"/>
      <c r="ABQ69" s="51"/>
    </row>
    <row r="70" spans="1:745" ht="12.75" hidden="1" x14ac:dyDescent="0.2">
      <c r="A70" s="49"/>
      <c r="B70" s="49"/>
      <c r="C70" s="49"/>
      <c r="D70" s="49"/>
      <c r="E70" s="11"/>
      <c r="F70" s="24"/>
      <c r="G70" s="24"/>
      <c r="H70" s="24"/>
      <c r="I70" s="24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24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24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24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24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24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24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  <c r="EK70" s="51"/>
      <c r="EL70" s="51"/>
      <c r="EM70" s="51"/>
      <c r="EN70" s="51"/>
      <c r="EO70" s="51"/>
      <c r="EP70" s="51"/>
      <c r="EQ70" s="51"/>
      <c r="ER70" s="24"/>
      <c r="ES70" s="51"/>
      <c r="ET70" s="51"/>
      <c r="EU70" s="51"/>
      <c r="EV70" s="51"/>
      <c r="EW70" s="51"/>
      <c r="EX70" s="51"/>
      <c r="EY70" s="51"/>
      <c r="EZ70" s="51"/>
      <c r="FA70" s="51"/>
      <c r="FB70" s="51"/>
      <c r="FC70" s="51"/>
      <c r="FD70" s="51"/>
      <c r="FE70" s="51"/>
      <c r="FF70" s="51"/>
      <c r="FG70" s="51"/>
      <c r="FH70" s="51"/>
      <c r="FI70" s="51"/>
      <c r="FJ70" s="51"/>
      <c r="FK70" s="51"/>
      <c r="FL70" s="24"/>
      <c r="FM70" s="51"/>
      <c r="FN70" s="51"/>
      <c r="FO70" s="51"/>
      <c r="FP70" s="51"/>
      <c r="FQ70" s="51"/>
      <c r="FR70" s="51"/>
      <c r="FS70" s="51"/>
      <c r="FT70" s="51"/>
      <c r="FU70" s="51"/>
      <c r="FV70" s="51"/>
      <c r="FW70" s="51"/>
      <c r="FX70" s="51"/>
      <c r="FY70" s="51"/>
      <c r="FZ70" s="51"/>
      <c r="GA70" s="51"/>
      <c r="GB70" s="51"/>
      <c r="GC70" s="51"/>
      <c r="GD70" s="51"/>
      <c r="GE70" s="51"/>
      <c r="GF70" s="24"/>
      <c r="GG70" s="51"/>
      <c r="GH70" s="51"/>
      <c r="GI70" s="51"/>
      <c r="GJ70" s="51"/>
      <c r="GK70" s="51"/>
      <c r="GL70" s="51"/>
      <c r="GM70" s="51"/>
      <c r="GN70" s="51"/>
      <c r="GO70" s="51"/>
      <c r="GP70" s="51"/>
      <c r="GQ70" s="51"/>
      <c r="GR70" s="51"/>
      <c r="GS70" s="51"/>
      <c r="GT70" s="51"/>
      <c r="GU70" s="51"/>
      <c r="GV70" s="51"/>
      <c r="GW70" s="51"/>
      <c r="GX70" s="51"/>
      <c r="GY70" s="51"/>
      <c r="GZ70" s="24"/>
      <c r="HA70" s="51"/>
      <c r="HB70" s="51"/>
      <c r="HC70" s="51"/>
      <c r="HD70" s="51"/>
      <c r="HE70" s="51"/>
      <c r="HF70" s="51"/>
      <c r="HG70" s="51"/>
      <c r="HH70" s="51"/>
      <c r="HI70" s="51"/>
      <c r="HJ70" s="51"/>
      <c r="HK70" s="51"/>
      <c r="HL70" s="51"/>
      <c r="HM70" s="51"/>
      <c r="HN70" s="51"/>
      <c r="HO70" s="51"/>
      <c r="HP70" s="51"/>
      <c r="HQ70" s="51"/>
      <c r="HR70" s="51"/>
      <c r="HS70" s="51"/>
      <c r="HT70" s="24"/>
      <c r="HU70" s="51"/>
      <c r="HV70" s="51"/>
      <c r="HW70" s="51"/>
      <c r="HX70" s="51"/>
      <c r="HY70" s="51"/>
      <c r="HZ70" s="51"/>
      <c r="IA70" s="51"/>
      <c r="IB70" s="51"/>
      <c r="IC70" s="51"/>
      <c r="ID70" s="51"/>
      <c r="IE70" s="51"/>
      <c r="IF70" s="51"/>
      <c r="IG70" s="51"/>
      <c r="IH70" s="51"/>
      <c r="II70" s="51"/>
      <c r="IJ70" s="51"/>
      <c r="IK70" s="51"/>
      <c r="IL70" s="51"/>
      <c r="IM70" s="51"/>
      <c r="IN70" s="24"/>
      <c r="IO70" s="51"/>
      <c r="IP70" s="51"/>
      <c r="IQ70" s="51"/>
      <c r="IR70" s="51"/>
      <c r="IS70" s="51"/>
      <c r="IT70" s="51"/>
      <c r="IU70" s="51"/>
      <c r="IV70" s="51"/>
      <c r="IW70" s="51"/>
      <c r="IX70" s="51"/>
      <c r="IY70" s="51"/>
      <c r="IZ70" s="51"/>
      <c r="JA70" s="51"/>
      <c r="JB70" s="51"/>
      <c r="JC70" s="51"/>
      <c r="JD70" s="51"/>
      <c r="JE70" s="51"/>
      <c r="JF70" s="51"/>
      <c r="JG70" s="51"/>
      <c r="JH70" s="24"/>
      <c r="JI70" s="51"/>
      <c r="JJ70" s="51"/>
      <c r="JK70" s="51"/>
      <c r="JL70" s="51"/>
      <c r="JM70" s="51"/>
      <c r="JN70" s="51"/>
      <c r="JO70" s="51"/>
      <c r="JP70" s="51"/>
      <c r="JQ70" s="51"/>
      <c r="JR70" s="51"/>
      <c r="JS70" s="51"/>
      <c r="JT70" s="51"/>
      <c r="JU70" s="51"/>
      <c r="JV70" s="51"/>
      <c r="JW70" s="51"/>
      <c r="JX70" s="51"/>
      <c r="JY70" s="51"/>
      <c r="JZ70" s="51"/>
      <c r="KA70" s="51"/>
      <c r="KB70" s="24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24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  <c r="LH70" s="51"/>
      <c r="LI70" s="51"/>
      <c r="LJ70" s="51"/>
      <c r="LK70" s="51"/>
      <c r="LL70" s="51"/>
      <c r="LM70" s="51"/>
      <c r="LN70" s="24"/>
      <c r="LU70" s="51"/>
      <c r="LV70" s="51"/>
      <c r="LX70" s="51"/>
      <c r="LY70" s="51"/>
      <c r="LZ70" s="51"/>
      <c r="MA70" s="51"/>
      <c r="MB70" s="51"/>
      <c r="MC70" s="51"/>
      <c r="MD70" s="51"/>
      <c r="ME70" s="51"/>
      <c r="MF70" s="51"/>
      <c r="MG70" s="51"/>
      <c r="MH70" s="53"/>
      <c r="MO70" s="51"/>
      <c r="MP70" s="51"/>
      <c r="MR70" s="51"/>
      <c r="MS70" s="51"/>
      <c r="MT70" s="51"/>
      <c r="MU70" s="51"/>
      <c r="MV70" s="51"/>
      <c r="MW70" s="51"/>
      <c r="MX70" s="51"/>
      <c r="MY70" s="51"/>
      <c r="MZ70" s="51"/>
      <c r="NA70" s="51"/>
      <c r="NB70" s="53"/>
      <c r="NI70" s="51"/>
      <c r="NJ70" s="51"/>
      <c r="NL70" s="51"/>
      <c r="NM70" s="51"/>
      <c r="NN70" s="51"/>
      <c r="NO70" s="51"/>
      <c r="NP70" s="51"/>
      <c r="NQ70" s="51"/>
      <c r="NR70" s="51"/>
      <c r="NS70" s="51"/>
      <c r="NT70" s="51"/>
      <c r="NU70" s="51"/>
      <c r="NV70" s="53"/>
      <c r="OC70" s="51"/>
      <c r="OD70" s="51"/>
      <c r="OF70" s="51"/>
      <c r="OG70" s="51"/>
      <c r="OH70" s="51"/>
      <c r="OI70" s="51"/>
      <c r="OJ70" s="51"/>
      <c r="OK70" s="51"/>
      <c r="OL70" s="51"/>
      <c r="OM70" s="51"/>
      <c r="ON70" s="51"/>
      <c r="OO70" s="51"/>
      <c r="OP70" s="53"/>
      <c r="OW70" s="51"/>
      <c r="OX70" s="51"/>
      <c r="OZ70" s="51"/>
      <c r="PA70" s="51"/>
      <c r="PB70" s="51"/>
      <c r="PC70" s="51"/>
      <c r="PD70" s="51"/>
      <c r="PE70" s="51"/>
      <c r="PF70" s="51"/>
      <c r="PG70" s="51"/>
      <c r="PH70" s="51"/>
      <c r="PI70" s="51"/>
      <c r="PJ70" s="53"/>
      <c r="PQ70" s="51"/>
      <c r="PR70" s="51"/>
      <c r="PT70" s="51"/>
      <c r="PU70" s="51"/>
      <c r="PV70" s="51"/>
      <c r="PW70" s="51"/>
      <c r="PX70" s="51"/>
      <c r="PY70" s="51"/>
      <c r="PZ70" s="51"/>
      <c r="QA70" s="51"/>
      <c r="QB70" s="51"/>
      <c r="QC70" s="51"/>
      <c r="QD70" s="53"/>
      <c r="QK70" s="51"/>
      <c r="QL70" s="51"/>
      <c r="QN70" s="51"/>
      <c r="QO70" s="51"/>
      <c r="QP70" s="51"/>
      <c r="QQ70" s="51"/>
      <c r="QR70" s="51"/>
      <c r="QS70" s="51"/>
      <c r="QT70" s="51"/>
      <c r="QU70" s="51"/>
      <c r="QV70" s="51"/>
      <c r="QW70" s="51"/>
      <c r="QX70" s="53"/>
      <c r="RE70" s="51"/>
      <c r="RF70" s="51"/>
      <c r="RH70" s="51"/>
      <c r="RI70" s="51"/>
      <c r="RJ70" s="51"/>
      <c r="RK70" s="51"/>
      <c r="RL70" s="51"/>
      <c r="RM70" s="51"/>
      <c r="RN70" s="51"/>
      <c r="RO70" s="51"/>
      <c r="RP70" s="51"/>
      <c r="RQ70" s="51"/>
      <c r="RR70" s="53"/>
      <c r="RY70" s="51"/>
      <c r="RZ70" s="51"/>
      <c r="SB70" s="51"/>
      <c r="SC70" s="51"/>
      <c r="SD70" s="51"/>
      <c r="SE70" s="51"/>
      <c r="SF70" s="51"/>
      <c r="SG70" s="51"/>
      <c r="SH70" s="51"/>
      <c r="SI70" s="51"/>
      <c r="SJ70" s="51"/>
      <c r="SK70" s="51"/>
      <c r="SL70" s="53"/>
      <c r="SS70" s="51"/>
      <c r="ST70" s="51"/>
      <c r="SV70" s="51"/>
      <c r="SW70" s="51"/>
      <c r="SX70" s="51"/>
      <c r="SY70" s="51"/>
      <c r="SZ70" s="51"/>
      <c r="TA70" s="51"/>
      <c r="TB70" s="51"/>
      <c r="TC70" s="51"/>
      <c r="TD70" s="51"/>
      <c r="TE70" s="51"/>
      <c r="TF70" s="53"/>
      <c r="TM70" s="51"/>
      <c r="TN70" s="51"/>
      <c r="TP70" s="51"/>
      <c r="TQ70" s="51"/>
      <c r="TR70" s="51"/>
      <c r="TS70" s="51"/>
      <c r="TT70" s="51"/>
      <c r="TU70" s="51"/>
      <c r="TV70" s="51"/>
      <c r="TW70" s="51"/>
      <c r="TX70" s="51"/>
      <c r="TY70" s="51"/>
      <c r="TZ70" s="53"/>
      <c r="UG70" s="51"/>
      <c r="UH70" s="51"/>
      <c r="UJ70" s="51"/>
      <c r="UK70" s="51"/>
      <c r="UL70" s="51"/>
      <c r="UM70" s="51"/>
      <c r="UN70" s="51"/>
      <c r="UO70" s="51"/>
      <c r="UP70" s="51"/>
      <c r="UQ70" s="51"/>
      <c r="UR70" s="51"/>
      <c r="US70" s="51"/>
      <c r="UT70" s="53"/>
      <c r="VA70" s="51"/>
      <c r="VB70" s="51"/>
      <c r="VD70" s="51"/>
      <c r="VE70" s="51"/>
      <c r="VF70" s="51"/>
      <c r="VG70" s="51"/>
      <c r="VH70" s="51"/>
      <c r="VI70" s="51"/>
      <c r="VJ70" s="51"/>
      <c r="VK70" s="51"/>
      <c r="VL70" s="51"/>
      <c r="VM70" s="51"/>
      <c r="VN70" s="53"/>
      <c r="VU70" s="51"/>
      <c r="VV70" s="51"/>
      <c r="VX70" s="51"/>
      <c r="VY70" s="51"/>
      <c r="VZ70" s="51"/>
      <c r="WA70" s="51"/>
      <c r="WB70" s="51"/>
      <c r="WC70" s="51"/>
      <c r="WD70" s="51"/>
      <c r="WE70" s="51"/>
      <c r="WF70" s="51"/>
      <c r="WG70" s="51"/>
      <c r="WH70" s="53"/>
      <c r="WO70" s="51"/>
      <c r="WP70" s="51"/>
      <c r="WR70" s="51"/>
      <c r="WS70" s="51"/>
      <c r="WT70" s="51"/>
      <c r="WU70" s="51"/>
      <c r="WV70" s="51"/>
      <c r="WW70" s="51"/>
      <c r="WX70" s="51"/>
      <c r="WY70" s="51"/>
      <c r="WZ70" s="51"/>
      <c r="XA70" s="51"/>
      <c r="XB70" s="53"/>
      <c r="XI70" s="51"/>
      <c r="XJ70" s="51"/>
      <c r="XL70" s="51"/>
      <c r="XM70" s="51"/>
      <c r="XN70" s="51"/>
      <c r="XO70" s="51"/>
      <c r="XP70" s="51"/>
      <c r="XQ70" s="51"/>
      <c r="XR70" s="51"/>
      <c r="XS70" s="51"/>
      <c r="XT70" s="51"/>
      <c r="XU70" s="51"/>
      <c r="XV70" s="53"/>
      <c r="YC70" s="51"/>
      <c r="YD70" s="51"/>
      <c r="YF70" s="51"/>
      <c r="YG70" s="51"/>
      <c r="YH70" s="51"/>
      <c r="YI70" s="51"/>
      <c r="YJ70" s="51"/>
      <c r="YK70" s="51"/>
      <c r="YL70" s="51"/>
      <c r="YM70" s="51"/>
      <c r="YN70" s="51"/>
      <c r="YO70" s="51"/>
      <c r="YP70" s="53"/>
      <c r="YW70" s="51"/>
      <c r="YX70" s="51"/>
      <c r="YZ70" s="51"/>
      <c r="ZA70" s="51"/>
      <c r="ZB70" s="51"/>
      <c r="ZC70" s="51"/>
      <c r="ZD70" s="51"/>
      <c r="ZE70" s="51"/>
      <c r="ZF70" s="51"/>
      <c r="ZG70" s="51"/>
      <c r="ZH70" s="51"/>
      <c r="ZI70" s="51"/>
      <c r="ZJ70" s="53"/>
      <c r="ZQ70" s="51"/>
      <c r="ZR70" s="51"/>
      <c r="ZT70" s="51"/>
      <c r="ZU70" s="51"/>
      <c r="ZV70" s="51"/>
      <c r="ZW70" s="51"/>
      <c r="ZX70" s="51"/>
      <c r="ZY70" s="51"/>
      <c r="ZZ70" s="51"/>
      <c r="AAA70" s="51"/>
      <c r="AAB70" s="51"/>
      <c r="AAC70" s="51"/>
      <c r="AAD70" s="53"/>
      <c r="AAK70" s="51"/>
      <c r="AAL70" s="51"/>
      <c r="AAN70" s="51"/>
      <c r="AAO70" s="51"/>
      <c r="AAP70" s="51"/>
      <c r="AAQ70" s="51"/>
      <c r="AAR70" s="51"/>
      <c r="AAS70" s="51"/>
      <c r="AAT70" s="51"/>
      <c r="AAU70" s="51"/>
      <c r="AAV70" s="51"/>
      <c r="AAW70" s="51"/>
      <c r="AAX70" s="53"/>
      <c r="ABE70" s="51"/>
      <c r="ABF70" s="51"/>
      <c r="ABH70" s="51"/>
      <c r="ABI70" s="51"/>
      <c r="ABJ70" s="51"/>
      <c r="ABK70" s="51"/>
      <c r="ABL70" s="51"/>
      <c r="ABM70" s="51"/>
      <c r="ABN70" s="51"/>
      <c r="ABO70" s="51"/>
      <c r="ABP70" s="51"/>
      <c r="ABQ70" s="51"/>
    </row>
    <row r="71" spans="1:745" ht="12.75" hidden="1" x14ac:dyDescent="0.2">
      <c r="A71" s="49"/>
      <c r="B71" s="49"/>
      <c r="C71" s="49"/>
      <c r="D71" s="49"/>
      <c r="E71" s="11"/>
      <c r="F71" s="24"/>
      <c r="G71" s="24"/>
      <c r="H71" s="24"/>
      <c r="I71" s="24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24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24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24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24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24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24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  <c r="EK71" s="51"/>
      <c r="EL71" s="51"/>
      <c r="EM71" s="51"/>
      <c r="EN71" s="51"/>
      <c r="EO71" s="51"/>
      <c r="EP71" s="51"/>
      <c r="EQ71" s="51"/>
      <c r="ER71" s="24"/>
      <c r="ES71" s="51"/>
      <c r="ET71" s="51"/>
      <c r="EU71" s="51"/>
      <c r="EV71" s="51"/>
      <c r="EW71" s="51"/>
      <c r="EX71" s="51"/>
      <c r="EY71" s="51"/>
      <c r="EZ71" s="51"/>
      <c r="FA71" s="51"/>
      <c r="FB71" s="51"/>
      <c r="FC71" s="51"/>
      <c r="FD71" s="51"/>
      <c r="FE71" s="51"/>
      <c r="FF71" s="51"/>
      <c r="FG71" s="51"/>
      <c r="FH71" s="51"/>
      <c r="FI71" s="51"/>
      <c r="FJ71" s="51"/>
      <c r="FK71" s="51"/>
      <c r="FL71" s="24"/>
      <c r="FM71" s="51"/>
      <c r="FN71" s="51"/>
      <c r="FO71" s="51"/>
      <c r="FP71" s="51"/>
      <c r="FQ71" s="51"/>
      <c r="FR71" s="51"/>
      <c r="FS71" s="51"/>
      <c r="FT71" s="51"/>
      <c r="FU71" s="51"/>
      <c r="FV71" s="51"/>
      <c r="FW71" s="51"/>
      <c r="FX71" s="51"/>
      <c r="FY71" s="51"/>
      <c r="FZ71" s="51"/>
      <c r="GA71" s="51"/>
      <c r="GB71" s="51"/>
      <c r="GC71" s="51"/>
      <c r="GD71" s="51"/>
      <c r="GE71" s="51"/>
      <c r="GF71" s="24"/>
      <c r="GG71" s="51"/>
      <c r="GH71" s="51"/>
      <c r="GI71" s="51"/>
      <c r="GJ71" s="51"/>
      <c r="GK71" s="51"/>
      <c r="GL71" s="51"/>
      <c r="GM71" s="51"/>
      <c r="GN71" s="51"/>
      <c r="GO71" s="51"/>
      <c r="GP71" s="51"/>
      <c r="GQ71" s="51"/>
      <c r="GR71" s="51"/>
      <c r="GS71" s="51"/>
      <c r="GT71" s="51"/>
      <c r="GU71" s="51"/>
      <c r="GV71" s="51"/>
      <c r="GW71" s="51"/>
      <c r="GX71" s="51"/>
      <c r="GY71" s="51"/>
      <c r="GZ71" s="24"/>
      <c r="HA71" s="51"/>
      <c r="HB71" s="51"/>
      <c r="HC71" s="51"/>
      <c r="HD71" s="51"/>
      <c r="HE71" s="51"/>
      <c r="HF71" s="51"/>
      <c r="HG71" s="51"/>
      <c r="HH71" s="51"/>
      <c r="HI71" s="51"/>
      <c r="HJ71" s="51"/>
      <c r="HK71" s="51"/>
      <c r="HL71" s="51"/>
      <c r="HM71" s="51"/>
      <c r="HN71" s="51"/>
      <c r="HO71" s="51"/>
      <c r="HP71" s="51"/>
      <c r="HQ71" s="51"/>
      <c r="HR71" s="51"/>
      <c r="HS71" s="51"/>
      <c r="HT71" s="24"/>
      <c r="HU71" s="51"/>
      <c r="HV71" s="51"/>
      <c r="HW71" s="51"/>
      <c r="HX71" s="51"/>
      <c r="HY71" s="51"/>
      <c r="HZ71" s="51"/>
      <c r="IA71" s="51"/>
      <c r="IB71" s="51"/>
      <c r="IC71" s="51"/>
      <c r="ID71" s="51"/>
      <c r="IE71" s="51"/>
      <c r="IF71" s="51"/>
      <c r="IG71" s="51"/>
      <c r="IH71" s="51"/>
      <c r="II71" s="51"/>
      <c r="IJ71" s="51"/>
      <c r="IK71" s="51"/>
      <c r="IL71" s="51"/>
      <c r="IM71" s="51"/>
      <c r="IN71" s="24"/>
      <c r="IO71" s="51"/>
      <c r="IP71" s="51"/>
      <c r="IQ71" s="51"/>
      <c r="IR71" s="51"/>
      <c r="IS71" s="51"/>
      <c r="IT71" s="51"/>
      <c r="IU71" s="51"/>
      <c r="IV71" s="51"/>
      <c r="IW71" s="51"/>
      <c r="IX71" s="51"/>
      <c r="IY71" s="51"/>
      <c r="IZ71" s="51"/>
      <c r="JA71" s="51"/>
      <c r="JB71" s="51"/>
      <c r="JC71" s="51"/>
      <c r="JD71" s="51"/>
      <c r="JE71" s="51"/>
      <c r="JF71" s="51"/>
      <c r="JG71" s="51"/>
      <c r="JH71" s="24"/>
      <c r="JI71" s="51"/>
      <c r="JJ71" s="51"/>
      <c r="JK71" s="51"/>
      <c r="JL71" s="51"/>
      <c r="JM71" s="51"/>
      <c r="JN71" s="51"/>
      <c r="JO71" s="51"/>
      <c r="JP71" s="51"/>
      <c r="JQ71" s="51"/>
      <c r="JR71" s="51"/>
      <c r="JS71" s="51"/>
      <c r="JT71" s="51"/>
      <c r="JU71" s="51"/>
      <c r="JV71" s="51"/>
      <c r="JW71" s="51"/>
      <c r="JX71" s="51"/>
      <c r="JY71" s="51"/>
      <c r="JZ71" s="51"/>
      <c r="KA71" s="51"/>
      <c r="KB71" s="24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24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  <c r="LH71" s="51"/>
      <c r="LI71" s="51"/>
      <c r="LJ71" s="51"/>
      <c r="LK71" s="51"/>
      <c r="LL71" s="51"/>
      <c r="LM71" s="51"/>
      <c r="LN71" s="24"/>
      <c r="LU71" s="51"/>
      <c r="LV71" s="51"/>
      <c r="LX71" s="51"/>
      <c r="LY71" s="51"/>
      <c r="LZ71" s="51"/>
      <c r="MA71" s="51"/>
      <c r="MB71" s="51"/>
      <c r="MC71" s="51"/>
      <c r="MD71" s="51"/>
      <c r="ME71" s="51"/>
      <c r="MF71" s="51"/>
      <c r="MG71" s="51"/>
      <c r="MH71" s="53"/>
      <c r="MO71" s="51"/>
      <c r="MP71" s="51"/>
      <c r="MR71" s="51"/>
      <c r="MS71" s="51"/>
      <c r="MT71" s="51"/>
      <c r="MU71" s="51"/>
      <c r="MV71" s="51"/>
      <c r="MW71" s="51"/>
      <c r="MX71" s="51"/>
      <c r="MY71" s="51"/>
      <c r="MZ71" s="51"/>
      <c r="NA71" s="51"/>
      <c r="NB71" s="53"/>
      <c r="NI71" s="51"/>
      <c r="NJ71" s="51"/>
      <c r="NL71" s="51"/>
      <c r="NM71" s="51"/>
      <c r="NN71" s="51"/>
      <c r="NO71" s="51"/>
      <c r="NP71" s="51"/>
      <c r="NQ71" s="51"/>
      <c r="NR71" s="51"/>
      <c r="NS71" s="51"/>
      <c r="NT71" s="51"/>
      <c r="NU71" s="51"/>
      <c r="NV71" s="53"/>
      <c r="OC71" s="51"/>
      <c r="OD71" s="51"/>
      <c r="OF71" s="51"/>
      <c r="OG71" s="51"/>
      <c r="OH71" s="51"/>
      <c r="OI71" s="51"/>
      <c r="OJ71" s="51"/>
      <c r="OK71" s="51"/>
      <c r="OL71" s="51"/>
      <c r="OM71" s="51"/>
      <c r="ON71" s="51"/>
      <c r="OO71" s="51"/>
      <c r="OP71" s="53"/>
      <c r="OW71" s="51"/>
      <c r="OX71" s="51"/>
      <c r="OZ71" s="51"/>
      <c r="PA71" s="51"/>
      <c r="PB71" s="51"/>
      <c r="PC71" s="51"/>
      <c r="PD71" s="51"/>
      <c r="PE71" s="51"/>
      <c r="PF71" s="51"/>
      <c r="PG71" s="51"/>
      <c r="PH71" s="51"/>
      <c r="PI71" s="51"/>
      <c r="PJ71" s="53"/>
      <c r="PQ71" s="51"/>
      <c r="PR71" s="51"/>
      <c r="PT71" s="51"/>
      <c r="PU71" s="51"/>
      <c r="PV71" s="51"/>
      <c r="PW71" s="51"/>
      <c r="PX71" s="51"/>
      <c r="PY71" s="51"/>
      <c r="PZ71" s="51"/>
      <c r="QA71" s="51"/>
      <c r="QB71" s="51"/>
      <c r="QC71" s="51"/>
      <c r="QD71" s="53"/>
      <c r="QK71" s="51"/>
      <c r="QL71" s="51"/>
      <c r="QN71" s="51"/>
      <c r="QO71" s="51"/>
      <c r="QP71" s="51"/>
      <c r="QQ71" s="51"/>
      <c r="QR71" s="51"/>
      <c r="QS71" s="51"/>
      <c r="QT71" s="51"/>
      <c r="QU71" s="51"/>
      <c r="QV71" s="51"/>
      <c r="QW71" s="51"/>
      <c r="QX71" s="53"/>
      <c r="RE71" s="51"/>
      <c r="RF71" s="51"/>
      <c r="RH71" s="51"/>
      <c r="RI71" s="51"/>
      <c r="RJ71" s="51"/>
      <c r="RK71" s="51"/>
      <c r="RL71" s="51"/>
      <c r="RM71" s="51"/>
      <c r="RN71" s="51"/>
      <c r="RO71" s="51"/>
      <c r="RP71" s="51"/>
      <c r="RQ71" s="51"/>
      <c r="RR71" s="53"/>
      <c r="RY71" s="51"/>
      <c r="RZ71" s="51"/>
      <c r="SB71" s="51"/>
      <c r="SC71" s="51"/>
      <c r="SD71" s="51"/>
      <c r="SE71" s="51"/>
      <c r="SF71" s="51"/>
      <c r="SG71" s="51"/>
      <c r="SH71" s="51"/>
      <c r="SI71" s="51"/>
      <c r="SJ71" s="51"/>
      <c r="SK71" s="51"/>
      <c r="SL71" s="53"/>
      <c r="SS71" s="51"/>
      <c r="ST71" s="51"/>
      <c r="SV71" s="51"/>
      <c r="SW71" s="51"/>
      <c r="SX71" s="51"/>
      <c r="SY71" s="51"/>
      <c r="SZ71" s="51"/>
      <c r="TA71" s="51"/>
      <c r="TB71" s="51"/>
      <c r="TC71" s="51"/>
      <c r="TD71" s="51"/>
      <c r="TE71" s="51"/>
      <c r="TF71" s="53"/>
      <c r="TM71" s="51"/>
      <c r="TN71" s="51"/>
      <c r="TP71" s="51"/>
      <c r="TQ71" s="51"/>
      <c r="TR71" s="51"/>
      <c r="TS71" s="51"/>
      <c r="TT71" s="51"/>
      <c r="TU71" s="51"/>
      <c r="TV71" s="51"/>
      <c r="TW71" s="51"/>
      <c r="TX71" s="51"/>
      <c r="TY71" s="51"/>
      <c r="TZ71" s="53"/>
      <c r="UG71" s="51"/>
      <c r="UH71" s="51"/>
      <c r="UJ71" s="51"/>
      <c r="UK71" s="51"/>
      <c r="UL71" s="51"/>
      <c r="UM71" s="51"/>
      <c r="UN71" s="51"/>
      <c r="UO71" s="51"/>
      <c r="UP71" s="51"/>
      <c r="UQ71" s="51"/>
      <c r="UR71" s="51"/>
      <c r="US71" s="51"/>
      <c r="UT71" s="53"/>
      <c r="VA71" s="51"/>
      <c r="VB71" s="51"/>
      <c r="VD71" s="51"/>
      <c r="VE71" s="51"/>
      <c r="VF71" s="51"/>
      <c r="VG71" s="51"/>
      <c r="VH71" s="51"/>
      <c r="VI71" s="51"/>
      <c r="VJ71" s="51"/>
      <c r="VK71" s="51"/>
      <c r="VL71" s="51"/>
      <c r="VM71" s="51"/>
      <c r="VN71" s="53"/>
      <c r="VU71" s="51"/>
      <c r="VV71" s="51"/>
      <c r="VX71" s="51"/>
      <c r="VY71" s="51"/>
      <c r="VZ71" s="51"/>
      <c r="WA71" s="51"/>
      <c r="WB71" s="51"/>
      <c r="WC71" s="51"/>
      <c r="WD71" s="51"/>
      <c r="WE71" s="51"/>
      <c r="WF71" s="51"/>
      <c r="WG71" s="51"/>
      <c r="WH71" s="53"/>
      <c r="WO71" s="51"/>
      <c r="WP71" s="51"/>
      <c r="WR71" s="51"/>
      <c r="WS71" s="51"/>
      <c r="WT71" s="51"/>
      <c r="WU71" s="51"/>
      <c r="WV71" s="51"/>
      <c r="WW71" s="51"/>
      <c r="WX71" s="51"/>
      <c r="WY71" s="51"/>
      <c r="WZ71" s="51"/>
      <c r="XA71" s="51"/>
      <c r="XB71" s="53"/>
      <c r="XI71" s="51"/>
      <c r="XJ71" s="51"/>
      <c r="XL71" s="51"/>
      <c r="XM71" s="51"/>
      <c r="XN71" s="51"/>
      <c r="XO71" s="51"/>
      <c r="XP71" s="51"/>
      <c r="XQ71" s="51"/>
      <c r="XR71" s="51"/>
      <c r="XS71" s="51"/>
      <c r="XT71" s="51"/>
      <c r="XU71" s="51"/>
      <c r="XV71" s="53"/>
      <c r="YC71" s="51"/>
      <c r="YD71" s="51"/>
      <c r="YF71" s="51"/>
      <c r="YG71" s="51"/>
      <c r="YH71" s="51"/>
      <c r="YI71" s="51"/>
      <c r="YJ71" s="51"/>
      <c r="YK71" s="51"/>
      <c r="YL71" s="51"/>
      <c r="YM71" s="51"/>
      <c r="YN71" s="51"/>
      <c r="YO71" s="51"/>
      <c r="YP71" s="53"/>
      <c r="YW71" s="51"/>
      <c r="YX71" s="51"/>
      <c r="YZ71" s="51"/>
      <c r="ZA71" s="51"/>
      <c r="ZB71" s="51"/>
      <c r="ZC71" s="51"/>
      <c r="ZD71" s="51"/>
      <c r="ZE71" s="51"/>
      <c r="ZF71" s="51"/>
      <c r="ZG71" s="51"/>
      <c r="ZH71" s="51"/>
      <c r="ZI71" s="51"/>
      <c r="ZJ71" s="53"/>
      <c r="ZQ71" s="51"/>
      <c r="ZR71" s="51"/>
      <c r="ZT71" s="51"/>
      <c r="ZU71" s="51"/>
      <c r="ZV71" s="51"/>
      <c r="ZW71" s="51"/>
      <c r="ZX71" s="51"/>
      <c r="ZY71" s="51"/>
      <c r="ZZ71" s="51"/>
      <c r="AAA71" s="51"/>
      <c r="AAB71" s="51"/>
      <c r="AAC71" s="51"/>
      <c r="AAD71" s="53"/>
      <c r="AAK71" s="51"/>
      <c r="AAL71" s="51"/>
      <c r="AAN71" s="51"/>
      <c r="AAO71" s="51"/>
      <c r="AAP71" s="51"/>
      <c r="AAQ71" s="51"/>
      <c r="AAR71" s="51"/>
      <c r="AAS71" s="51"/>
      <c r="AAT71" s="51"/>
      <c r="AAU71" s="51"/>
      <c r="AAV71" s="51"/>
      <c r="AAW71" s="51"/>
      <c r="AAX71" s="53"/>
      <c r="ABE71" s="51"/>
      <c r="ABF71" s="51"/>
      <c r="ABH71" s="51"/>
      <c r="ABI71" s="51"/>
      <c r="ABJ71" s="51"/>
      <c r="ABK71" s="51"/>
      <c r="ABL71" s="51"/>
      <c r="ABM71" s="51"/>
      <c r="ABN71" s="51"/>
      <c r="ABO71" s="51"/>
      <c r="ABP71" s="51"/>
      <c r="ABQ71" s="51"/>
    </row>
    <row r="72" spans="1:745" ht="12.75" hidden="1" x14ac:dyDescent="0.2">
      <c r="A72" s="49"/>
      <c r="B72" s="49"/>
      <c r="C72" s="49"/>
      <c r="D72" s="49"/>
      <c r="E72" s="11"/>
      <c r="F72" s="24"/>
      <c r="G72" s="24"/>
      <c r="H72" s="24"/>
      <c r="I72" s="24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24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24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24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24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24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24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  <c r="EK72" s="51"/>
      <c r="EL72" s="51"/>
      <c r="EM72" s="51"/>
      <c r="EN72" s="51"/>
      <c r="EO72" s="51"/>
      <c r="EP72" s="51"/>
      <c r="EQ72" s="51"/>
      <c r="ER72" s="24"/>
      <c r="ES72" s="51"/>
      <c r="ET72" s="51"/>
      <c r="EU72" s="51"/>
      <c r="EV72" s="51"/>
      <c r="EW72" s="51"/>
      <c r="EX72" s="51"/>
      <c r="EY72" s="51"/>
      <c r="EZ72" s="51"/>
      <c r="FA72" s="51"/>
      <c r="FB72" s="51"/>
      <c r="FC72" s="51"/>
      <c r="FD72" s="51"/>
      <c r="FE72" s="51"/>
      <c r="FF72" s="51"/>
      <c r="FG72" s="51"/>
      <c r="FH72" s="51"/>
      <c r="FI72" s="51"/>
      <c r="FJ72" s="51"/>
      <c r="FK72" s="51"/>
      <c r="FL72" s="24"/>
      <c r="FM72" s="51"/>
      <c r="FN72" s="51"/>
      <c r="FO72" s="51"/>
      <c r="FP72" s="51"/>
      <c r="FQ72" s="51"/>
      <c r="FR72" s="51"/>
      <c r="FS72" s="51"/>
      <c r="FT72" s="51"/>
      <c r="FU72" s="51"/>
      <c r="FV72" s="51"/>
      <c r="FW72" s="51"/>
      <c r="FX72" s="51"/>
      <c r="FY72" s="51"/>
      <c r="FZ72" s="51"/>
      <c r="GA72" s="51"/>
      <c r="GB72" s="51"/>
      <c r="GC72" s="51"/>
      <c r="GD72" s="51"/>
      <c r="GE72" s="51"/>
      <c r="GF72" s="24"/>
      <c r="GG72" s="51"/>
      <c r="GH72" s="51"/>
      <c r="GI72" s="51"/>
      <c r="GJ72" s="51"/>
      <c r="GK72" s="51"/>
      <c r="GL72" s="51"/>
      <c r="GM72" s="51"/>
      <c r="GN72" s="51"/>
      <c r="GO72" s="51"/>
      <c r="GP72" s="51"/>
      <c r="GQ72" s="51"/>
      <c r="GR72" s="51"/>
      <c r="GS72" s="51"/>
      <c r="GT72" s="51"/>
      <c r="GU72" s="51"/>
      <c r="GV72" s="51"/>
      <c r="GW72" s="51"/>
      <c r="GX72" s="51"/>
      <c r="GY72" s="51"/>
      <c r="GZ72" s="24"/>
      <c r="HA72" s="51"/>
      <c r="HB72" s="51"/>
      <c r="HC72" s="51"/>
      <c r="HD72" s="51"/>
      <c r="HE72" s="51"/>
      <c r="HF72" s="51"/>
      <c r="HG72" s="51"/>
      <c r="HH72" s="51"/>
      <c r="HI72" s="51"/>
      <c r="HJ72" s="51"/>
      <c r="HK72" s="51"/>
      <c r="HL72" s="51"/>
      <c r="HM72" s="51"/>
      <c r="HN72" s="51"/>
      <c r="HO72" s="51"/>
      <c r="HP72" s="51"/>
      <c r="HQ72" s="51"/>
      <c r="HR72" s="51"/>
      <c r="HS72" s="51"/>
      <c r="HT72" s="24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51"/>
      <c r="IM72" s="51"/>
      <c r="IN72" s="24"/>
      <c r="IO72" s="51"/>
      <c r="IP72" s="51"/>
      <c r="IQ72" s="51"/>
      <c r="IR72" s="51"/>
      <c r="IS72" s="51"/>
      <c r="IT72" s="51"/>
      <c r="IU72" s="51"/>
      <c r="IV72" s="51"/>
      <c r="IW72" s="51"/>
      <c r="IX72" s="51"/>
      <c r="IY72" s="51"/>
      <c r="IZ72" s="51"/>
      <c r="JA72" s="51"/>
      <c r="JB72" s="51"/>
      <c r="JC72" s="51"/>
      <c r="JD72" s="51"/>
      <c r="JE72" s="51"/>
      <c r="JF72" s="51"/>
      <c r="JG72" s="51"/>
      <c r="JH72" s="24"/>
      <c r="JI72" s="51"/>
      <c r="JJ72" s="51"/>
      <c r="JK72" s="51"/>
      <c r="JL72" s="51"/>
      <c r="JM72" s="51"/>
      <c r="JN72" s="51"/>
      <c r="JO72" s="51"/>
      <c r="JP72" s="51"/>
      <c r="JQ72" s="51"/>
      <c r="JR72" s="51"/>
      <c r="JS72" s="51"/>
      <c r="JT72" s="51"/>
      <c r="JU72" s="51"/>
      <c r="JV72" s="51"/>
      <c r="JW72" s="51"/>
      <c r="JX72" s="51"/>
      <c r="JY72" s="51"/>
      <c r="JZ72" s="51"/>
      <c r="KA72" s="51"/>
      <c r="KB72" s="24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24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  <c r="LH72" s="51"/>
      <c r="LI72" s="51"/>
      <c r="LJ72" s="51"/>
      <c r="LK72" s="51"/>
      <c r="LL72" s="51"/>
      <c r="LM72" s="51"/>
      <c r="LN72" s="24"/>
      <c r="LU72" s="51"/>
      <c r="LV72" s="51"/>
      <c r="LX72" s="51"/>
      <c r="LY72" s="51"/>
      <c r="LZ72" s="51"/>
      <c r="MA72" s="51"/>
      <c r="MB72" s="51"/>
      <c r="MC72" s="51"/>
      <c r="MD72" s="51"/>
      <c r="ME72" s="51"/>
      <c r="MF72" s="51"/>
      <c r="MG72" s="51"/>
      <c r="MH72" s="53"/>
      <c r="MO72" s="51"/>
      <c r="MP72" s="51"/>
      <c r="MR72" s="51"/>
      <c r="MS72" s="51"/>
      <c r="MT72" s="51"/>
      <c r="MU72" s="51"/>
      <c r="MV72" s="51"/>
      <c r="MW72" s="51"/>
      <c r="MX72" s="51"/>
      <c r="MY72" s="51"/>
      <c r="MZ72" s="51"/>
      <c r="NA72" s="51"/>
      <c r="NB72" s="53"/>
      <c r="NI72" s="51"/>
      <c r="NJ72" s="51"/>
      <c r="NL72" s="51"/>
      <c r="NM72" s="51"/>
      <c r="NN72" s="51"/>
      <c r="NO72" s="51"/>
      <c r="NP72" s="51"/>
      <c r="NQ72" s="51"/>
      <c r="NR72" s="51"/>
      <c r="NS72" s="51"/>
      <c r="NT72" s="51"/>
      <c r="NU72" s="51"/>
      <c r="NV72" s="53"/>
      <c r="OC72" s="51"/>
      <c r="OD72" s="51"/>
      <c r="OF72" s="51"/>
      <c r="OG72" s="51"/>
      <c r="OH72" s="51"/>
      <c r="OI72" s="51"/>
      <c r="OJ72" s="51"/>
      <c r="OK72" s="51"/>
      <c r="OL72" s="51"/>
      <c r="OM72" s="51"/>
      <c r="ON72" s="51"/>
      <c r="OO72" s="51"/>
      <c r="OP72" s="53"/>
      <c r="OW72" s="51"/>
      <c r="OX72" s="51"/>
      <c r="OZ72" s="51"/>
      <c r="PA72" s="51"/>
      <c r="PB72" s="51"/>
      <c r="PC72" s="51"/>
      <c r="PD72" s="51"/>
      <c r="PE72" s="51"/>
      <c r="PF72" s="51"/>
      <c r="PG72" s="51"/>
      <c r="PH72" s="51"/>
      <c r="PI72" s="51"/>
      <c r="PJ72" s="53"/>
      <c r="PQ72" s="51"/>
      <c r="PR72" s="51"/>
      <c r="PT72" s="51"/>
      <c r="PU72" s="51"/>
      <c r="PV72" s="51"/>
      <c r="PW72" s="51"/>
      <c r="PX72" s="51"/>
      <c r="PY72" s="51"/>
      <c r="PZ72" s="51"/>
      <c r="QA72" s="51"/>
      <c r="QB72" s="51"/>
      <c r="QC72" s="51"/>
      <c r="QD72" s="53"/>
      <c r="QK72" s="51"/>
      <c r="QL72" s="51"/>
      <c r="QN72" s="51"/>
      <c r="QO72" s="51"/>
      <c r="QP72" s="51"/>
      <c r="QQ72" s="51"/>
      <c r="QR72" s="51"/>
      <c r="QS72" s="51"/>
      <c r="QT72" s="51"/>
      <c r="QU72" s="51"/>
      <c r="QV72" s="51"/>
      <c r="QW72" s="51"/>
      <c r="QX72" s="53"/>
      <c r="RE72" s="51"/>
      <c r="RF72" s="51"/>
      <c r="RH72" s="51"/>
      <c r="RI72" s="51"/>
      <c r="RJ72" s="51"/>
      <c r="RK72" s="51"/>
      <c r="RL72" s="51"/>
      <c r="RM72" s="51"/>
      <c r="RN72" s="51"/>
      <c r="RO72" s="51"/>
      <c r="RP72" s="51"/>
      <c r="RQ72" s="51"/>
      <c r="RR72" s="53"/>
      <c r="RY72" s="51"/>
      <c r="RZ72" s="51"/>
      <c r="SB72" s="51"/>
      <c r="SC72" s="51"/>
      <c r="SD72" s="51"/>
      <c r="SE72" s="51"/>
      <c r="SF72" s="51"/>
      <c r="SG72" s="51"/>
      <c r="SH72" s="51"/>
      <c r="SI72" s="51"/>
      <c r="SJ72" s="51"/>
      <c r="SK72" s="51"/>
      <c r="SL72" s="53"/>
      <c r="SS72" s="51"/>
      <c r="ST72" s="51"/>
      <c r="SV72" s="51"/>
      <c r="SW72" s="51"/>
      <c r="SX72" s="51"/>
      <c r="SY72" s="51"/>
      <c r="SZ72" s="51"/>
      <c r="TA72" s="51"/>
      <c r="TB72" s="51"/>
      <c r="TC72" s="51"/>
      <c r="TD72" s="51"/>
      <c r="TE72" s="51"/>
      <c r="TF72" s="53"/>
      <c r="TM72" s="51"/>
      <c r="TN72" s="51"/>
      <c r="TP72" s="51"/>
      <c r="TQ72" s="51"/>
      <c r="TR72" s="51"/>
      <c r="TS72" s="51"/>
      <c r="TT72" s="51"/>
      <c r="TU72" s="51"/>
      <c r="TV72" s="51"/>
      <c r="TW72" s="51"/>
      <c r="TX72" s="51"/>
      <c r="TY72" s="51"/>
      <c r="TZ72" s="53"/>
      <c r="UG72" s="51"/>
      <c r="UH72" s="51"/>
      <c r="UJ72" s="51"/>
      <c r="UK72" s="51"/>
      <c r="UL72" s="51"/>
      <c r="UM72" s="51"/>
      <c r="UN72" s="51"/>
      <c r="UO72" s="51"/>
      <c r="UP72" s="51"/>
      <c r="UQ72" s="51"/>
      <c r="UR72" s="51"/>
      <c r="US72" s="51"/>
      <c r="UT72" s="53"/>
      <c r="VA72" s="51"/>
      <c r="VB72" s="51"/>
      <c r="VD72" s="51"/>
      <c r="VE72" s="51"/>
      <c r="VF72" s="51"/>
      <c r="VG72" s="51"/>
      <c r="VH72" s="51"/>
      <c r="VI72" s="51"/>
      <c r="VJ72" s="51"/>
      <c r="VK72" s="51"/>
      <c r="VL72" s="51"/>
      <c r="VM72" s="51"/>
      <c r="VN72" s="53"/>
      <c r="VU72" s="51"/>
      <c r="VV72" s="51"/>
      <c r="VX72" s="51"/>
      <c r="VY72" s="51"/>
      <c r="VZ72" s="51"/>
      <c r="WA72" s="51"/>
      <c r="WB72" s="51"/>
      <c r="WC72" s="51"/>
      <c r="WD72" s="51"/>
      <c r="WE72" s="51"/>
      <c r="WF72" s="51"/>
      <c r="WG72" s="51"/>
      <c r="WH72" s="53"/>
      <c r="WO72" s="51"/>
      <c r="WP72" s="51"/>
      <c r="WR72" s="51"/>
      <c r="WS72" s="51"/>
      <c r="WT72" s="51"/>
      <c r="WU72" s="51"/>
      <c r="WV72" s="51"/>
      <c r="WW72" s="51"/>
      <c r="WX72" s="51"/>
      <c r="WY72" s="51"/>
      <c r="WZ72" s="51"/>
      <c r="XA72" s="51"/>
      <c r="XB72" s="53"/>
      <c r="XI72" s="51"/>
      <c r="XJ72" s="51"/>
      <c r="XL72" s="51"/>
      <c r="XM72" s="51"/>
      <c r="XN72" s="51"/>
      <c r="XO72" s="51"/>
      <c r="XP72" s="51"/>
      <c r="XQ72" s="51"/>
      <c r="XR72" s="51"/>
      <c r="XS72" s="51"/>
      <c r="XT72" s="51"/>
      <c r="XU72" s="51"/>
      <c r="XV72" s="53"/>
      <c r="YC72" s="51"/>
      <c r="YD72" s="51"/>
      <c r="YF72" s="51"/>
      <c r="YG72" s="51"/>
      <c r="YH72" s="51"/>
      <c r="YI72" s="51"/>
      <c r="YJ72" s="51"/>
      <c r="YK72" s="51"/>
      <c r="YL72" s="51"/>
      <c r="YM72" s="51"/>
      <c r="YN72" s="51"/>
      <c r="YO72" s="51"/>
      <c r="YP72" s="53"/>
      <c r="YW72" s="51"/>
      <c r="YX72" s="51"/>
      <c r="YZ72" s="51"/>
      <c r="ZA72" s="51"/>
      <c r="ZB72" s="51"/>
      <c r="ZC72" s="51"/>
      <c r="ZD72" s="51"/>
      <c r="ZE72" s="51"/>
      <c r="ZF72" s="51"/>
      <c r="ZG72" s="51"/>
      <c r="ZH72" s="51"/>
      <c r="ZI72" s="51"/>
      <c r="ZJ72" s="53"/>
      <c r="ZQ72" s="51"/>
      <c r="ZR72" s="51"/>
      <c r="ZT72" s="51"/>
      <c r="ZU72" s="51"/>
      <c r="ZV72" s="51"/>
      <c r="ZW72" s="51"/>
      <c r="ZX72" s="51"/>
      <c r="ZY72" s="51"/>
      <c r="ZZ72" s="51"/>
      <c r="AAA72" s="51"/>
      <c r="AAB72" s="51"/>
      <c r="AAC72" s="51"/>
      <c r="AAD72" s="53"/>
      <c r="AAK72" s="51"/>
      <c r="AAL72" s="51"/>
      <c r="AAN72" s="51"/>
      <c r="AAO72" s="51"/>
      <c r="AAP72" s="51"/>
      <c r="AAQ72" s="51"/>
      <c r="AAR72" s="51"/>
      <c r="AAS72" s="51"/>
      <c r="AAT72" s="51"/>
      <c r="AAU72" s="51"/>
      <c r="AAV72" s="51"/>
      <c r="AAW72" s="51"/>
      <c r="AAX72" s="53"/>
      <c r="ABE72" s="51"/>
      <c r="ABF72" s="51"/>
      <c r="ABH72" s="51"/>
      <c r="ABI72" s="51"/>
      <c r="ABJ72" s="51"/>
      <c r="ABK72" s="51"/>
      <c r="ABL72" s="51"/>
      <c r="ABM72" s="51"/>
      <c r="ABN72" s="51"/>
      <c r="ABO72" s="51"/>
      <c r="ABP72" s="51"/>
      <c r="ABQ72" s="51"/>
    </row>
    <row r="73" spans="1:745" ht="12.75" hidden="1" x14ac:dyDescent="0.2">
      <c r="A73" s="49"/>
      <c r="B73" s="49"/>
      <c r="C73" s="49"/>
      <c r="D73" s="49"/>
      <c r="E73" s="11"/>
      <c r="F73" s="24"/>
      <c r="G73" s="24"/>
      <c r="H73" s="24"/>
      <c r="I73" s="24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24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24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24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24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24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24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  <c r="EK73" s="51"/>
      <c r="EL73" s="51"/>
      <c r="EM73" s="51"/>
      <c r="EN73" s="51"/>
      <c r="EO73" s="51"/>
      <c r="EP73" s="51"/>
      <c r="EQ73" s="51"/>
      <c r="ER73" s="24"/>
      <c r="ES73" s="51"/>
      <c r="ET73" s="51"/>
      <c r="EU73" s="51"/>
      <c r="EV73" s="51"/>
      <c r="EW73" s="51"/>
      <c r="EX73" s="51"/>
      <c r="EY73" s="51"/>
      <c r="EZ73" s="51"/>
      <c r="FA73" s="51"/>
      <c r="FB73" s="51"/>
      <c r="FC73" s="51"/>
      <c r="FD73" s="51"/>
      <c r="FE73" s="51"/>
      <c r="FF73" s="51"/>
      <c r="FG73" s="51"/>
      <c r="FH73" s="51"/>
      <c r="FI73" s="51"/>
      <c r="FJ73" s="51"/>
      <c r="FK73" s="51"/>
      <c r="FL73" s="24"/>
      <c r="FM73" s="51"/>
      <c r="FN73" s="51"/>
      <c r="FO73" s="51"/>
      <c r="FP73" s="51"/>
      <c r="FQ73" s="51"/>
      <c r="FR73" s="51"/>
      <c r="FS73" s="51"/>
      <c r="FT73" s="51"/>
      <c r="FU73" s="51"/>
      <c r="FV73" s="51"/>
      <c r="FW73" s="51"/>
      <c r="FX73" s="51"/>
      <c r="FY73" s="51"/>
      <c r="FZ73" s="51"/>
      <c r="GA73" s="51"/>
      <c r="GB73" s="51"/>
      <c r="GC73" s="51"/>
      <c r="GD73" s="51"/>
      <c r="GE73" s="51"/>
      <c r="GF73" s="24"/>
      <c r="GG73" s="51"/>
      <c r="GH73" s="51"/>
      <c r="GI73" s="51"/>
      <c r="GJ73" s="51"/>
      <c r="GK73" s="51"/>
      <c r="GL73" s="51"/>
      <c r="GM73" s="51"/>
      <c r="GN73" s="51"/>
      <c r="GO73" s="51"/>
      <c r="GP73" s="51"/>
      <c r="GQ73" s="51"/>
      <c r="GR73" s="51"/>
      <c r="GS73" s="51"/>
      <c r="GT73" s="51"/>
      <c r="GU73" s="51"/>
      <c r="GV73" s="51"/>
      <c r="GW73" s="51"/>
      <c r="GX73" s="51"/>
      <c r="GY73" s="51"/>
      <c r="GZ73" s="24"/>
      <c r="HA73" s="51"/>
      <c r="HB73" s="51"/>
      <c r="HC73" s="51"/>
      <c r="HD73" s="51"/>
      <c r="HE73" s="51"/>
      <c r="HF73" s="51"/>
      <c r="HG73" s="51"/>
      <c r="HH73" s="51"/>
      <c r="HI73" s="51"/>
      <c r="HJ73" s="51"/>
      <c r="HK73" s="51"/>
      <c r="HL73" s="51"/>
      <c r="HM73" s="51"/>
      <c r="HN73" s="51"/>
      <c r="HO73" s="51"/>
      <c r="HP73" s="51"/>
      <c r="HQ73" s="51"/>
      <c r="HR73" s="51"/>
      <c r="HS73" s="51"/>
      <c r="HT73" s="24"/>
      <c r="HU73" s="51"/>
      <c r="HV73" s="51"/>
      <c r="HW73" s="51"/>
      <c r="HX73" s="51"/>
      <c r="HY73" s="51"/>
      <c r="HZ73" s="51"/>
      <c r="IA73" s="51"/>
      <c r="IB73" s="51"/>
      <c r="IC73" s="51"/>
      <c r="ID73" s="51"/>
      <c r="IE73" s="51"/>
      <c r="IF73" s="51"/>
      <c r="IG73" s="51"/>
      <c r="IH73" s="51"/>
      <c r="II73" s="51"/>
      <c r="IJ73" s="51"/>
      <c r="IK73" s="51"/>
      <c r="IL73" s="51"/>
      <c r="IM73" s="51"/>
      <c r="IN73" s="24"/>
      <c r="IO73" s="51"/>
      <c r="IP73" s="51"/>
      <c r="IQ73" s="51"/>
      <c r="IR73" s="51"/>
      <c r="IS73" s="51"/>
      <c r="IT73" s="51"/>
      <c r="IU73" s="51"/>
      <c r="IV73" s="51"/>
      <c r="IW73" s="51"/>
      <c r="IX73" s="51"/>
      <c r="IY73" s="51"/>
      <c r="IZ73" s="51"/>
      <c r="JA73" s="51"/>
      <c r="JB73" s="51"/>
      <c r="JC73" s="51"/>
      <c r="JD73" s="51"/>
      <c r="JE73" s="51"/>
      <c r="JF73" s="51"/>
      <c r="JG73" s="51"/>
      <c r="JH73" s="24"/>
      <c r="JI73" s="51"/>
      <c r="JJ73" s="51"/>
      <c r="JK73" s="51"/>
      <c r="JL73" s="51"/>
      <c r="JM73" s="51"/>
      <c r="JN73" s="51"/>
      <c r="JO73" s="51"/>
      <c r="JP73" s="51"/>
      <c r="JQ73" s="51"/>
      <c r="JR73" s="51"/>
      <c r="JS73" s="51"/>
      <c r="JT73" s="51"/>
      <c r="JU73" s="51"/>
      <c r="JV73" s="51"/>
      <c r="JW73" s="51"/>
      <c r="JX73" s="51"/>
      <c r="JY73" s="51"/>
      <c r="JZ73" s="51"/>
      <c r="KA73" s="51"/>
      <c r="KB73" s="24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24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  <c r="LH73" s="51"/>
      <c r="LI73" s="51"/>
      <c r="LJ73" s="51"/>
      <c r="LK73" s="51"/>
      <c r="LL73" s="51"/>
      <c r="LM73" s="51"/>
      <c r="LN73" s="24"/>
      <c r="LU73" s="51"/>
      <c r="LV73" s="51"/>
      <c r="LX73" s="51"/>
      <c r="LY73" s="51"/>
      <c r="LZ73" s="51"/>
      <c r="MA73" s="51"/>
      <c r="MB73" s="51"/>
      <c r="MC73" s="51"/>
      <c r="MD73" s="51"/>
      <c r="ME73" s="51"/>
      <c r="MF73" s="51"/>
      <c r="MG73" s="51"/>
      <c r="MH73" s="53"/>
      <c r="MO73" s="51"/>
      <c r="MP73" s="51"/>
      <c r="MR73" s="51"/>
      <c r="MS73" s="51"/>
      <c r="MT73" s="51"/>
      <c r="MU73" s="51"/>
      <c r="MV73" s="51"/>
      <c r="MW73" s="51"/>
      <c r="MX73" s="51"/>
      <c r="MY73" s="51"/>
      <c r="MZ73" s="51"/>
      <c r="NA73" s="51"/>
      <c r="NB73" s="53"/>
      <c r="NI73" s="51"/>
      <c r="NJ73" s="51"/>
      <c r="NL73" s="51"/>
      <c r="NM73" s="51"/>
      <c r="NN73" s="51"/>
      <c r="NO73" s="51"/>
      <c r="NP73" s="51"/>
      <c r="NQ73" s="51"/>
      <c r="NR73" s="51"/>
      <c r="NS73" s="51"/>
      <c r="NT73" s="51"/>
      <c r="NU73" s="51"/>
      <c r="NV73" s="53"/>
      <c r="OC73" s="51"/>
      <c r="OD73" s="51"/>
      <c r="OF73" s="51"/>
      <c r="OG73" s="51"/>
      <c r="OH73" s="51"/>
      <c r="OI73" s="51"/>
      <c r="OJ73" s="51"/>
      <c r="OK73" s="51"/>
      <c r="OL73" s="51"/>
      <c r="OM73" s="51"/>
      <c r="ON73" s="51"/>
      <c r="OO73" s="51"/>
      <c r="OP73" s="53"/>
      <c r="OW73" s="51"/>
      <c r="OX73" s="51"/>
      <c r="OZ73" s="51"/>
      <c r="PA73" s="51"/>
      <c r="PB73" s="51"/>
      <c r="PC73" s="51"/>
      <c r="PD73" s="51"/>
      <c r="PE73" s="51"/>
      <c r="PF73" s="51"/>
      <c r="PG73" s="51"/>
      <c r="PH73" s="51"/>
      <c r="PI73" s="51"/>
      <c r="PJ73" s="53"/>
      <c r="PQ73" s="51"/>
      <c r="PR73" s="51"/>
      <c r="PT73" s="51"/>
      <c r="PU73" s="51"/>
      <c r="PV73" s="51"/>
      <c r="PW73" s="51"/>
      <c r="PX73" s="51"/>
      <c r="PY73" s="51"/>
      <c r="PZ73" s="51"/>
      <c r="QA73" s="51"/>
      <c r="QB73" s="51"/>
      <c r="QC73" s="51"/>
      <c r="QD73" s="53"/>
      <c r="QK73" s="51"/>
      <c r="QL73" s="51"/>
      <c r="QN73" s="51"/>
      <c r="QO73" s="51"/>
      <c r="QP73" s="51"/>
      <c r="QQ73" s="51"/>
      <c r="QR73" s="51"/>
      <c r="QS73" s="51"/>
      <c r="QT73" s="51"/>
      <c r="QU73" s="51"/>
      <c r="QV73" s="51"/>
      <c r="QW73" s="51"/>
      <c r="QX73" s="53"/>
      <c r="RE73" s="51"/>
      <c r="RF73" s="51"/>
      <c r="RH73" s="51"/>
      <c r="RI73" s="51"/>
      <c r="RJ73" s="51"/>
      <c r="RK73" s="51"/>
      <c r="RL73" s="51"/>
      <c r="RM73" s="51"/>
      <c r="RN73" s="51"/>
      <c r="RO73" s="51"/>
      <c r="RP73" s="51"/>
      <c r="RQ73" s="51"/>
      <c r="RR73" s="53"/>
      <c r="RY73" s="51"/>
      <c r="RZ73" s="51"/>
      <c r="SB73" s="51"/>
      <c r="SC73" s="51"/>
      <c r="SD73" s="51"/>
      <c r="SE73" s="51"/>
      <c r="SF73" s="51"/>
      <c r="SG73" s="51"/>
      <c r="SH73" s="51"/>
      <c r="SI73" s="51"/>
      <c r="SJ73" s="51"/>
      <c r="SK73" s="51"/>
      <c r="SL73" s="53"/>
      <c r="SS73" s="51"/>
      <c r="ST73" s="51"/>
      <c r="SV73" s="51"/>
      <c r="SW73" s="51"/>
      <c r="SX73" s="51"/>
      <c r="SY73" s="51"/>
      <c r="SZ73" s="51"/>
      <c r="TA73" s="51"/>
      <c r="TB73" s="51"/>
      <c r="TC73" s="51"/>
      <c r="TD73" s="51"/>
      <c r="TE73" s="51"/>
      <c r="TF73" s="53"/>
      <c r="TM73" s="51"/>
      <c r="TN73" s="51"/>
      <c r="TP73" s="51"/>
      <c r="TQ73" s="51"/>
      <c r="TR73" s="51"/>
      <c r="TS73" s="51"/>
      <c r="TT73" s="51"/>
      <c r="TU73" s="51"/>
      <c r="TV73" s="51"/>
      <c r="TW73" s="51"/>
      <c r="TX73" s="51"/>
      <c r="TY73" s="51"/>
      <c r="TZ73" s="53"/>
      <c r="UG73" s="51"/>
      <c r="UH73" s="51"/>
      <c r="UJ73" s="51"/>
      <c r="UK73" s="51"/>
      <c r="UL73" s="51"/>
      <c r="UM73" s="51"/>
      <c r="UN73" s="51"/>
      <c r="UO73" s="51"/>
      <c r="UP73" s="51"/>
      <c r="UQ73" s="51"/>
      <c r="UR73" s="51"/>
      <c r="US73" s="51"/>
      <c r="UT73" s="53"/>
      <c r="VA73" s="51"/>
      <c r="VB73" s="51"/>
      <c r="VD73" s="51"/>
      <c r="VE73" s="51"/>
      <c r="VF73" s="51"/>
      <c r="VG73" s="51"/>
      <c r="VH73" s="51"/>
      <c r="VI73" s="51"/>
      <c r="VJ73" s="51"/>
      <c r="VK73" s="51"/>
      <c r="VL73" s="51"/>
      <c r="VM73" s="51"/>
      <c r="VN73" s="53"/>
      <c r="VU73" s="51"/>
      <c r="VV73" s="51"/>
      <c r="VX73" s="51"/>
      <c r="VY73" s="51"/>
      <c r="VZ73" s="51"/>
      <c r="WA73" s="51"/>
      <c r="WB73" s="51"/>
      <c r="WC73" s="51"/>
      <c r="WD73" s="51"/>
      <c r="WE73" s="51"/>
      <c r="WF73" s="51"/>
      <c r="WG73" s="51"/>
      <c r="WH73" s="53"/>
      <c r="WO73" s="51"/>
      <c r="WP73" s="51"/>
      <c r="WR73" s="51"/>
      <c r="WS73" s="51"/>
      <c r="WT73" s="51"/>
      <c r="WU73" s="51"/>
      <c r="WV73" s="51"/>
      <c r="WW73" s="51"/>
      <c r="WX73" s="51"/>
      <c r="WY73" s="51"/>
      <c r="WZ73" s="51"/>
      <c r="XA73" s="51"/>
      <c r="XB73" s="53"/>
      <c r="XI73" s="51"/>
      <c r="XJ73" s="51"/>
      <c r="XL73" s="51"/>
      <c r="XM73" s="51"/>
      <c r="XN73" s="51"/>
      <c r="XO73" s="51"/>
      <c r="XP73" s="51"/>
      <c r="XQ73" s="51"/>
      <c r="XR73" s="51"/>
      <c r="XS73" s="51"/>
      <c r="XT73" s="51"/>
      <c r="XU73" s="51"/>
      <c r="XV73" s="53"/>
      <c r="YC73" s="51"/>
      <c r="YD73" s="51"/>
      <c r="YF73" s="51"/>
      <c r="YG73" s="51"/>
      <c r="YH73" s="51"/>
      <c r="YI73" s="51"/>
      <c r="YJ73" s="51"/>
      <c r="YK73" s="51"/>
      <c r="YL73" s="51"/>
      <c r="YM73" s="51"/>
      <c r="YN73" s="51"/>
      <c r="YO73" s="51"/>
      <c r="YP73" s="53"/>
      <c r="YW73" s="51"/>
      <c r="YX73" s="51"/>
      <c r="YZ73" s="51"/>
      <c r="ZA73" s="51"/>
      <c r="ZB73" s="51"/>
      <c r="ZC73" s="51"/>
      <c r="ZD73" s="51"/>
      <c r="ZE73" s="51"/>
      <c r="ZF73" s="51"/>
      <c r="ZG73" s="51"/>
      <c r="ZH73" s="51"/>
      <c r="ZI73" s="51"/>
      <c r="ZJ73" s="53"/>
      <c r="ZQ73" s="51"/>
      <c r="ZR73" s="51"/>
      <c r="ZT73" s="51"/>
      <c r="ZU73" s="51"/>
      <c r="ZV73" s="51"/>
      <c r="ZW73" s="51"/>
      <c r="ZX73" s="51"/>
      <c r="ZY73" s="51"/>
      <c r="ZZ73" s="51"/>
      <c r="AAA73" s="51"/>
      <c r="AAB73" s="51"/>
      <c r="AAC73" s="51"/>
      <c r="AAD73" s="53"/>
      <c r="AAK73" s="51"/>
      <c r="AAL73" s="51"/>
      <c r="AAN73" s="51"/>
      <c r="AAO73" s="51"/>
      <c r="AAP73" s="51"/>
      <c r="AAQ73" s="51"/>
      <c r="AAR73" s="51"/>
      <c r="AAS73" s="51"/>
      <c r="AAT73" s="51"/>
      <c r="AAU73" s="51"/>
      <c r="AAV73" s="51"/>
      <c r="AAW73" s="51"/>
      <c r="AAX73" s="53"/>
      <c r="ABE73" s="51"/>
      <c r="ABF73" s="51"/>
      <c r="ABH73" s="51"/>
      <c r="ABI73" s="51"/>
      <c r="ABJ73" s="51"/>
      <c r="ABK73" s="51"/>
      <c r="ABL73" s="51"/>
      <c r="ABM73" s="51"/>
      <c r="ABN73" s="51"/>
      <c r="ABO73" s="51"/>
      <c r="ABP73" s="51"/>
      <c r="ABQ73" s="51"/>
    </row>
    <row r="74" spans="1:745" ht="12.75" hidden="1" x14ac:dyDescent="0.2">
      <c r="A74" s="49"/>
      <c r="B74" s="49"/>
      <c r="C74" s="49"/>
      <c r="D74" s="49"/>
      <c r="E74" s="11"/>
      <c r="F74" s="24"/>
      <c r="G74" s="24"/>
      <c r="H74" s="24"/>
      <c r="I74" s="24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24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24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24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24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24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24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  <c r="EK74" s="51"/>
      <c r="EL74" s="51"/>
      <c r="EM74" s="51"/>
      <c r="EN74" s="51"/>
      <c r="EO74" s="51"/>
      <c r="EP74" s="51"/>
      <c r="EQ74" s="51"/>
      <c r="ER74" s="24"/>
      <c r="ES74" s="51"/>
      <c r="ET74" s="51"/>
      <c r="EU74" s="51"/>
      <c r="EV74" s="51"/>
      <c r="EW74" s="51"/>
      <c r="EX74" s="51"/>
      <c r="EY74" s="51"/>
      <c r="EZ74" s="51"/>
      <c r="FA74" s="51"/>
      <c r="FB74" s="51"/>
      <c r="FC74" s="51"/>
      <c r="FD74" s="51"/>
      <c r="FE74" s="51"/>
      <c r="FF74" s="51"/>
      <c r="FG74" s="51"/>
      <c r="FH74" s="51"/>
      <c r="FI74" s="51"/>
      <c r="FJ74" s="51"/>
      <c r="FK74" s="51"/>
      <c r="FL74" s="24"/>
      <c r="FM74" s="51"/>
      <c r="FN74" s="51"/>
      <c r="FO74" s="51"/>
      <c r="FP74" s="51"/>
      <c r="FQ74" s="51"/>
      <c r="FR74" s="51"/>
      <c r="FS74" s="51"/>
      <c r="FT74" s="51"/>
      <c r="FU74" s="51"/>
      <c r="FV74" s="51"/>
      <c r="FW74" s="51"/>
      <c r="FX74" s="51"/>
      <c r="FY74" s="51"/>
      <c r="FZ74" s="51"/>
      <c r="GA74" s="51"/>
      <c r="GB74" s="51"/>
      <c r="GC74" s="51"/>
      <c r="GD74" s="51"/>
      <c r="GE74" s="51"/>
      <c r="GF74" s="24"/>
      <c r="GG74" s="51"/>
      <c r="GH74" s="51"/>
      <c r="GI74" s="51"/>
      <c r="GJ74" s="51"/>
      <c r="GK74" s="51"/>
      <c r="GL74" s="51"/>
      <c r="GM74" s="51"/>
      <c r="GN74" s="51"/>
      <c r="GO74" s="51"/>
      <c r="GP74" s="51"/>
      <c r="GQ74" s="51"/>
      <c r="GR74" s="51"/>
      <c r="GS74" s="51"/>
      <c r="GT74" s="51"/>
      <c r="GU74" s="51"/>
      <c r="GV74" s="51"/>
      <c r="GW74" s="51"/>
      <c r="GX74" s="51"/>
      <c r="GY74" s="51"/>
      <c r="GZ74" s="24"/>
      <c r="HA74" s="51"/>
      <c r="HB74" s="51"/>
      <c r="HC74" s="51"/>
      <c r="HD74" s="51"/>
      <c r="HE74" s="51"/>
      <c r="HF74" s="51"/>
      <c r="HG74" s="51"/>
      <c r="HH74" s="51"/>
      <c r="HI74" s="51"/>
      <c r="HJ74" s="51"/>
      <c r="HK74" s="51"/>
      <c r="HL74" s="51"/>
      <c r="HM74" s="51"/>
      <c r="HN74" s="51"/>
      <c r="HO74" s="51"/>
      <c r="HP74" s="51"/>
      <c r="HQ74" s="51"/>
      <c r="HR74" s="51"/>
      <c r="HS74" s="51"/>
      <c r="HT74" s="24"/>
      <c r="HU74" s="51"/>
      <c r="HV74" s="51"/>
      <c r="HW74" s="51"/>
      <c r="HX74" s="51"/>
      <c r="HY74" s="51"/>
      <c r="HZ74" s="51"/>
      <c r="IA74" s="51"/>
      <c r="IB74" s="51"/>
      <c r="IC74" s="51"/>
      <c r="ID74" s="51"/>
      <c r="IE74" s="51"/>
      <c r="IF74" s="51"/>
      <c r="IG74" s="51"/>
      <c r="IH74" s="51"/>
      <c r="II74" s="51"/>
      <c r="IJ74" s="51"/>
      <c r="IK74" s="51"/>
      <c r="IL74" s="51"/>
      <c r="IM74" s="51"/>
      <c r="IN74" s="24"/>
      <c r="IO74" s="51"/>
      <c r="IP74" s="51"/>
      <c r="IQ74" s="51"/>
      <c r="IR74" s="51"/>
      <c r="IS74" s="51"/>
      <c r="IT74" s="51"/>
      <c r="IU74" s="51"/>
      <c r="IV74" s="51"/>
      <c r="IW74" s="51"/>
      <c r="IX74" s="51"/>
      <c r="IY74" s="51"/>
      <c r="IZ74" s="51"/>
      <c r="JA74" s="51"/>
      <c r="JB74" s="51"/>
      <c r="JC74" s="51"/>
      <c r="JD74" s="51"/>
      <c r="JE74" s="51"/>
      <c r="JF74" s="51"/>
      <c r="JG74" s="51"/>
      <c r="JH74" s="24"/>
      <c r="JI74" s="51"/>
      <c r="JJ74" s="51"/>
      <c r="JK74" s="51"/>
      <c r="JL74" s="51"/>
      <c r="JM74" s="51"/>
      <c r="JN74" s="51"/>
      <c r="JO74" s="51"/>
      <c r="JP74" s="51"/>
      <c r="JQ74" s="51"/>
      <c r="JR74" s="51"/>
      <c r="JS74" s="51"/>
      <c r="JT74" s="51"/>
      <c r="JU74" s="51"/>
      <c r="JV74" s="51"/>
      <c r="JW74" s="51"/>
      <c r="JX74" s="51"/>
      <c r="JY74" s="51"/>
      <c r="JZ74" s="51"/>
      <c r="KA74" s="51"/>
      <c r="KB74" s="24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24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  <c r="LH74" s="51"/>
      <c r="LI74" s="51"/>
      <c r="LJ74" s="51"/>
      <c r="LK74" s="51"/>
      <c r="LL74" s="51"/>
      <c r="LM74" s="51"/>
      <c r="LN74" s="24"/>
      <c r="LU74" s="51"/>
      <c r="LV74" s="51"/>
      <c r="LX74" s="51"/>
      <c r="LY74" s="51"/>
      <c r="LZ74" s="51"/>
      <c r="MA74" s="51"/>
      <c r="MB74" s="51"/>
      <c r="MC74" s="51"/>
      <c r="MD74" s="51"/>
      <c r="ME74" s="51"/>
      <c r="MF74" s="51"/>
      <c r="MG74" s="51"/>
      <c r="MH74" s="53"/>
      <c r="MO74" s="51"/>
      <c r="MP74" s="51"/>
      <c r="MR74" s="51"/>
      <c r="MS74" s="51"/>
      <c r="MT74" s="51"/>
      <c r="MU74" s="51"/>
      <c r="MV74" s="51"/>
      <c r="MW74" s="51"/>
      <c r="MX74" s="51"/>
      <c r="MY74" s="51"/>
      <c r="MZ74" s="51"/>
      <c r="NA74" s="51"/>
      <c r="NB74" s="53"/>
      <c r="NI74" s="51"/>
      <c r="NJ74" s="51"/>
      <c r="NL74" s="51"/>
      <c r="NM74" s="51"/>
      <c r="NN74" s="51"/>
      <c r="NO74" s="51"/>
      <c r="NP74" s="51"/>
      <c r="NQ74" s="51"/>
      <c r="NR74" s="51"/>
      <c r="NS74" s="51"/>
      <c r="NT74" s="51"/>
      <c r="NU74" s="51"/>
      <c r="NV74" s="53"/>
      <c r="OC74" s="51"/>
      <c r="OD74" s="51"/>
      <c r="OF74" s="51"/>
      <c r="OG74" s="51"/>
      <c r="OH74" s="51"/>
      <c r="OI74" s="51"/>
      <c r="OJ74" s="51"/>
      <c r="OK74" s="51"/>
      <c r="OL74" s="51"/>
      <c r="OM74" s="51"/>
      <c r="ON74" s="51"/>
      <c r="OO74" s="51"/>
      <c r="OP74" s="53"/>
      <c r="OW74" s="51"/>
      <c r="OX74" s="51"/>
      <c r="OZ74" s="51"/>
      <c r="PA74" s="51"/>
      <c r="PB74" s="51"/>
      <c r="PC74" s="51"/>
      <c r="PD74" s="51"/>
      <c r="PE74" s="51"/>
      <c r="PF74" s="51"/>
      <c r="PG74" s="51"/>
      <c r="PH74" s="51"/>
      <c r="PI74" s="51"/>
      <c r="PJ74" s="53"/>
      <c r="PQ74" s="51"/>
      <c r="PR74" s="51"/>
      <c r="PT74" s="51"/>
      <c r="PU74" s="51"/>
      <c r="PV74" s="51"/>
      <c r="PW74" s="51"/>
      <c r="PX74" s="51"/>
      <c r="PY74" s="51"/>
      <c r="PZ74" s="51"/>
      <c r="QA74" s="51"/>
      <c r="QB74" s="51"/>
      <c r="QC74" s="51"/>
      <c r="QD74" s="53"/>
      <c r="QK74" s="51"/>
      <c r="QL74" s="51"/>
      <c r="QN74" s="51"/>
      <c r="QO74" s="51"/>
      <c r="QP74" s="51"/>
      <c r="QQ74" s="51"/>
      <c r="QR74" s="51"/>
      <c r="QS74" s="51"/>
      <c r="QT74" s="51"/>
      <c r="QU74" s="51"/>
      <c r="QV74" s="51"/>
      <c r="QW74" s="51"/>
      <c r="QX74" s="53"/>
      <c r="RE74" s="51"/>
      <c r="RF74" s="51"/>
      <c r="RH74" s="51"/>
      <c r="RI74" s="51"/>
      <c r="RJ74" s="51"/>
      <c r="RK74" s="51"/>
      <c r="RL74" s="51"/>
      <c r="RM74" s="51"/>
      <c r="RN74" s="51"/>
      <c r="RO74" s="51"/>
      <c r="RP74" s="51"/>
      <c r="RQ74" s="51"/>
      <c r="RR74" s="53"/>
      <c r="RY74" s="51"/>
      <c r="RZ74" s="51"/>
      <c r="SB74" s="51"/>
      <c r="SC74" s="51"/>
      <c r="SD74" s="51"/>
      <c r="SE74" s="51"/>
      <c r="SF74" s="51"/>
      <c r="SG74" s="51"/>
      <c r="SH74" s="51"/>
      <c r="SI74" s="51"/>
      <c r="SJ74" s="51"/>
      <c r="SK74" s="51"/>
      <c r="SL74" s="53"/>
      <c r="SS74" s="51"/>
      <c r="ST74" s="51"/>
      <c r="SV74" s="51"/>
      <c r="SW74" s="51"/>
      <c r="SX74" s="51"/>
      <c r="SY74" s="51"/>
      <c r="SZ74" s="51"/>
      <c r="TA74" s="51"/>
      <c r="TB74" s="51"/>
      <c r="TC74" s="51"/>
      <c r="TD74" s="51"/>
      <c r="TE74" s="51"/>
      <c r="TF74" s="53"/>
      <c r="TM74" s="51"/>
      <c r="TN74" s="51"/>
      <c r="TP74" s="51"/>
      <c r="TQ74" s="51"/>
      <c r="TR74" s="51"/>
      <c r="TS74" s="51"/>
      <c r="TT74" s="51"/>
      <c r="TU74" s="51"/>
      <c r="TV74" s="51"/>
      <c r="TW74" s="51"/>
      <c r="TX74" s="51"/>
      <c r="TY74" s="51"/>
      <c r="TZ74" s="53"/>
      <c r="UG74" s="51"/>
      <c r="UH74" s="51"/>
      <c r="UJ74" s="51"/>
      <c r="UK74" s="51"/>
      <c r="UL74" s="51"/>
      <c r="UM74" s="51"/>
      <c r="UN74" s="51"/>
      <c r="UO74" s="51"/>
      <c r="UP74" s="51"/>
      <c r="UQ74" s="51"/>
      <c r="UR74" s="51"/>
      <c r="US74" s="51"/>
      <c r="UT74" s="53"/>
      <c r="VA74" s="51"/>
      <c r="VB74" s="51"/>
      <c r="VD74" s="51"/>
      <c r="VE74" s="51"/>
      <c r="VF74" s="51"/>
      <c r="VG74" s="51"/>
      <c r="VH74" s="51"/>
      <c r="VI74" s="51"/>
      <c r="VJ74" s="51"/>
      <c r="VK74" s="51"/>
      <c r="VL74" s="51"/>
      <c r="VM74" s="51"/>
      <c r="VN74" s="53"/>
      <c r="VU74" s="51"/>
      <c r="VV74" s="51"/>
      <c r="VX74" s="51"/>
      <c r="VY74" s="51"/>
      <c r="VZ74" s="51"/>
      <c r="WA74" s="51"/>
      <c r="WB74" s="51"/>
      <c r="WC74" s="51"/>
      <c r="WD74" s="51"/>
      <c r="WE74" s="51"/>
      <c r="WF74" s="51"/>
      <c r="WG74" s="51"/>
      <c r="WH74" s="53"/>
      <c r="WO74" s="51"/>
      <c r="WP74" s="51"/>
      <c r="WR74" s="51"/>
      <c r="WS74" s="51"/>
      <c r="WT74" s="51"/>
      <c r="WU74" s="51"/>
      <c r="WV74" s="51"/>
      <c r="WW74" s="51"/>
      <c r="WX74" s="51"/>
      <c r="WY74" s="51"/>
      <c r="WZ74" s="51"/>
      <c r="XA74" s="51"/>
      <c r="XB74" s="53"/>
      <c r="XI74" s="51"/>
      <c r="XJ74" s="51"/>
      <c r="XL74" s="51"/>
      <c r="XM74" s="51"/>
      <c r="XN74" s="51"/>
      <c r="XO74" s="51"/>
      <c r="XP74" s="51"/>
      <c r="XQ74" s="51"/>
      <c r="XR74" s="51"/>
      <c r="XS74" s="51"/>
      <c r="XT74" s="51"/>
      <c r="XU74" s="51"/>
      <c r="XV74" s="53"/>
      <c r="YC74" s="51"/>
      <c r="YD74" s="51"/>
      <c r="YF74" s="51"/>
      <c r="YG74" s="51"/>
      <c r="YH74" s="51"/>
      <c r="YI74" s="51"/>
      <c r="YJ74" s="51"/>
      <c r="YK74" s="51"/>
      <c r="YL74" s="51"/>
      <c r="YM74" s="51"/>
      <c r="YN74" s="51"/>
      <c r="YO74" s="51"/>
      <c r="YP74" s="53"/>
      <c r="YW74" s="51"/>
      <c r="YX74" s="51"/>
      <c r="YZ74" s="51"/>
      <c r="ZA74" s="51"/>
      <c r="ZB74" s="51"/>
      <c r="ZC74" s="51"/>
      <c r="ZD74" s="51"/>
      <c r="ZE74" s="51"/>
      <c r="ZF74" s="51"/>
      <c r="ZG74" s="51"/>
      <c r="ZH74" s="51"/>
      <c r="ZI74" s="51"/>
      <c r="ZJ74" s="53"/>
      <c r="ZQ74" s="51"/>
      <c r="ZR74" s="51"/>
      <c r="ZT74" s="51"/>
      <c r="ZU74" s="51"/>
      <c r="ZV74" s="51"/>
      <c r="ZW74" s="51"/>
      <c r="ZX74" s="51"/>
      <c r="ZY74" s="51"/>
      <c r="ZZ74" s="51"/>
      <c r="AAA74" s="51"/>
      <c r="AAB74" s="51"/>
      <c r="AAC74" s="51"/>
      <c r="AAD74" s="53"/>
      <c r="AAK74" s="51"/>
      <c r="AAL74" s="51"/>
      <c r="AAN74" s="51"/>
      <c r="AAO74" s="51"/>
      <c r="AAP74" s="51"/>
      <c r="AAQ74" s="51"/>
      <c r="AAR74" s="51"/>
      <c r="AAS74" s="51"/>
      <c r="AAT74" s="51"/>
      <c r="AAU74" s="51"/>
      <c r="AAV74" s="51"/>
      <c r="AAW74" s="51"/>
      <c r="AAX74" s="53"/>
      <c r="ABE74" s="51"/>
      <c r="ABF74" s="51"/>
      <c r="ABH74" s="51"/>
      <c r="ABI74" s="51"/>
      <c r="ABJ74" s="51"/>
      <c r="ABK74" s="51"/>
      <c r="ABL74" s="51"/>
      <c r="ABM74" s="51"/>
      <c r="ABN74" s="51"/>
      <c r="ABO74" s="51"/>
      <c r="ABP74" s="51"/>
      <c r="ABQ74" s="51"/>
    </row>
    <row r="75" spans="1:745" ht="12.75" hidden="1" x14ac:dyDescent="0.2">
      <c r="A75" s="49"/>
      <c r="B75" s="49"/>
      <c r="C75" s="49"/>
      <c r="D75" s="49"/>
      <c r="E75" s="11"/>
      <c r="F75" s="24"/>
      <c r="G75" s="24"/>
      <c r="H75" s="24"/>
      <c r="I75" s="24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24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24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24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24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24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24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  <c r="EK75" s="51"/>
      <c r="EL75" s="51"/>
      <c r="EM75" s="51"/>
      <c r="EN75" s="51"/>
      <c r="EO75" s="51"/>
      <c r="EP75" s="51"/>
      <c r="EQ75" s="51"/>
      <c r="ER75" s="24"/>
      <c r="ES75" s="51"/>
      <c r="ET75" s="51"/>
      <c r="EU75" s="51"/>
      <c r="EV75" s="51"/>
      <c r="EW75" s="51"/>
      <c r="EX75" s="51"/>
      <c r="EY75" s="51"/>
      <c r="EZ75" s="51"/>
      <c r="FA75" s="51"/>
      <c r="FB75" s="51"/>
      <c r="FC75" s="51"/>
      <c r="FD75" s="51"/>
      <c r="FE75" s="51"/>
      <c r="FF75" s="51"/>
      <c r="FG75" s="51"/>
      <c r="FH75" s="51"/>
      <c r="FI75" s="51"/>
      <c r="FJ75" s="51"/>
      <c r="FK75" s="51"/>
      <c r="FL75" s="24"/>
      <c r="FM75" s="51"/>
      <c r="FN75" s="51"/>
      <c r="FO75" s="51"/>
      <c r="FP75" s="51"/>
      <c r="FQ75" s="51"/>
      <c r="FR75" s="51"/>
      <c r="FS75" s="51"/>
      <c r="FT75" s="51"/>
      <c r="FU75" s="51"/>
      <c r="FV75" s="51"/>
      <c r="FW75" s="51"/>
      <c r="FX75" s="51"/>
      <c r="FY75" s="51"/>
      <c r="FZ75" s="51"/>
      <c r="GA75" s="51"/>
      <c r="GB75" s="51"/>
      <c r="GC75" s="51"/>
      <c r="GD75" s="51"/>
      <c r="GE75" s="51"/>
      <c r="GF75" s="24"/>
      <c r="GG75" s="51"/>
      <c r="GH75" s="51"/>
      <c r="GI75" s="51"/>
      <c r="GJ75" s="51"/>
      <c r="GK75" s="51"/>
      <c r="GL75" s="51"/>
      <c r="GM75" s="51"/>
      <c r="GN75" s="51"/>
      <c r="GO75" s="51"/>
      <c r="GP75" s="51"/>
      <c r="GQ75" s="51"/>
      <c r="GR75" s="51"/>
      <c r="GS75" s="51"/>
      <c r="GT75" s="51"/>
      <c r="GU75" s="51"/>
      <c r="GV75" s="51"/>
      <c r="GW75" s="51"/>
      <c r="GX75" s="51"/>
      <c r="GY75" s="51"/>
      <c r="GZ75" s="24"/>
      <c r="HA75" s="51"/>
      <c r="HB75" s="51"/>
      <c r="HC75" s="51"/>
      <c r="HD75" s="51"/>
      <c r="HE75" s="51"/>
      <c r="HF75" s="51"/>
      <c r="HG75" s="51"/>
      <c r="HH75" s="51"/>
      <c r="HI75" s="51"/>
      <c r="HJ75" s="51"/>
      <c r="HK75" s="51"/>
      <c r="HL75" s="51"/>
      <c r="HM75" s="51"/>
      <c r="HN75" s="51"/>
      <c r="HO75" s="51"/>
      <c r="HP75" s="51"/>
      <c r="HQ75" s="51"/>
      <c r="HR75" s="51"/>
      <c r="HS75" s="51"/>
      <c r="HT75" s="24"/>
      <c r="HU75" s="51"/>
      <c r="HV75" s="51"/>
      <c r="HW75" s="51"/>
      <c r="HX75" s="51"/>
      <c r="HY75" s="51"/>
      <c r="HZ75" s="51"/>
      <c r="IA75" s="51"/>
      <c r="IB75" s="51"/>
      <c r="IC75" s="51"/>
      <c r="ID75" s="51"/>
      <c r="IE75" s="51"/>
      <c r="IF75" s="51"/>
      <c r="IG75" s="51"/>
      <c r="IH75" s="51"/>
      <c r="II75" s="51"/>
      <c r="IJ75" s="51"/>
      <c r="IK75" s="51"/>
      <c r="IL75" s="51"/>
      <c r="IM75" s="51"/>
      <c r="IN75" s="24"/>
      <c r="IO75" s="51"/>
      <c r="IP75" s="51"/>
      <c r="IQ75" s="51"/>
      <c r="IR75" s="51"/>
      <c r="IS75" s="51"/>
      <c r="IT75" s="51"/>
      <c r="IU75" s="51"/>
      <c r="IV75" s="51"/>
      <c r="IW75" s="51"/>
      <c r="IX75" s="51"/>
      <c r="IY75" s="51"/>
      <c r="IZ75" s="51"/>
      <c r="JA75" s="51"/>
      <c r="JB75" s="51"/>
      <c r="JC75" s="51"/>
      <c r="JD75" s="51"/>
      <c r="JE75" s="51"/>
      <c r="JF75" s="51"/>
      <c r="JG75" s="51"/>
      <c r="JH75" s="24"/>
      <c r="JI75" s="51"/>
      <c r="JJ75" s="51"/>
      <c r="JK75" s="51"/>
      <c r="JL75" s="51"/>
      <c r="JM75" s="51"/>
      <c r="JN75" s="51"/>
      <c r="JO75" s="51"/>
      <c r="JP75" s="51"/>
      <c r="JQ75" s="51"/>
      <c r="JR75" s="51"/>
      <c r="JS75" s="51"/>
      <c r="JT75" s="51"/>
      <c r="JU75" s="51"/>
      <c r="JV75" s="51"/>
      <c r="JW75" s="51"/>
      <c r="JX75" s="51"/>
      <c r="JY75" s="51"/>
      <c r="JZ75" s="51"/>
      <c r="KA75" s="51"/>
      <c r="KB75" s="24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24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  <c r="LH75" s="51"/>
      <c r="LI75" s="51"/>
      <c r="LJ75" s="51"/>
      <c r="LK75" s="51"/>
      <c r="LL75" s="51"/>
      <c r="LM75" s="51"/>
      <c r="LN75" s="24"/>
      <c r="LU75" s="51"/>
      <c r="LV75" s="51"/>
      <c r="LX75" s="51"/>
      <c r="LY75" s="51"/>
      <c r="LZ75" s="51"/>
      <c r="MA75" s="51"/>
      <c r="MB75" s="51"/>
      <c r="MC75" s="51"/>
      <c r="MD75" s="51"/>
      <c r="ME75" s="51"/>
      <c r="MF75" s="51"/>
      <c r="MG75" s="51"/>
      <c r="MH75" s="53"/>
      <c r="MO75" s="51"/>
      <c r="MP75" s="51"/>
      <c r="MR75" s="51"/>
      <c r="MS75" s="51"/>
      <c r="MT75" s="51"/>
      <c r="MU75" s="51"/>
      <c r="MV75" s="51"/>
      <c r="MW75" s="51"/>
      <c r="MX75" s="51"/>
      <c r="MY75" s="51"/>
      <c r="MZ75" s="51"/>
      <c r="NA75" s="51"/>
      <c r="NB75" s="53"/>
      <c r="NI75" s="51"/>
      <c r="NJ75" s="51"/>
      <c r="NL75" s="51"/>
      <c r="NM75" s="51"/>
      <c r="NN75" s="51"/>
      <c r="NO75" s="51"/>
      <c r="NP75" s="51"/>
      <c r="NQ75" s="51"/>
      <c r="NR75" s="51"/>
      <c r="NS75" s="51"/>
      <c r="NT75" s="51"/>
      <c r="NU75" s="51"/>
      <c r="NV75" s="53"/>
      <c r="OC75" s="51"/>
      <c r="OD75" s="51"/>
      <c r="OF75" s="51"/>
      <c r="OG75" s="51"/>
      <c r="OH75" s="51"/>
      <c r="OI75" s="51"/>
      <c r="OJ75" s="51"/>
      <c r="OK75" s="51"/>
      <c r="OL75" s="51"/>
      <c r="OM75" s="51"/>
      <c r="ON75" s="51"/>
      <c r="OO75" s="51"/>
      <c r="OP75" s="53"/>
      <c r="OW75" s="51"/>
      <c r="OX75" s="51"/>
      <c r="OZ75" s="51"/>
      <c r="PA75" s="51"/>
      <c r="PB75" s="51"/>
      <c r="PC75" s="51"/>
      <c r="PD75" s="51"/>
      <c r="PE75" s="51"/>
      <c r="PF75" s="51"/>
      <c r="PG75" s="51"/>
      <c r="PH75" s="51"/>
      <c r="PI75" s="51"/>
      <c r="PJ75" s="53"/>
      <c r="PQ75" s="51"/>
      <c r="PR75" s="51"/>
      <c r="PT75" s="51"/>
      <c r="PU75" s="51"/>
      <c r="PV75" s="51"/>
      <c r="PW75" s="51"/>
      <c r="PX75" s="51"/>
      <c r="PY75" s="51"/>
      <c r="PZ75" s="51"/>
      <c r="QA75" s="51"/>
      <c r="QB75" s="51"/>
      <c r="QC75" s="51"/>
      <c r="QD75" s="53"/>
      <c r="QK75" s="51"/>
      <c r="QL75" s="51"/>
      <c r="QN75" s="51"/>
      <c r="QO75" s="51"/>
      <c r="QP75" s="51"/>
      <c r="QQ75" s="51"/>
      <c r="QR75" s="51"/>
      <c r="QS75" s="51"/>
      <c r="QT75" s="51"/>
      <c r="QU75" s="51"/>
      <c r="QV75" s="51"/>
      <c r="QW75" s="51"/>
      <c r="QX75" s="53"/>
      <c r="RE75" s="51"/>
      <c r="RF75" s="51"/>
      <c r="RH75" s="51"/>
      <c r="RI75" s="51"/>
      <c r="RJ75" s="51"/>
      <c r="RK75" s="51"/>
      <c r="RL75" s="51"/>
      <c r="RM75" s="51"/>
      <c r="RN75" s="51"/>
      <c r="RO75" s="51"/>
      <c r="RP75" s="51"/>
      <c r="RQ75" s="51"/>
      <c r="RR75" s="53"/>
      <c r="RY75" s="51"/>
      <c r="RZ75" s="51"/>
      <c r="SB75" s="51"/>
      <c r="SC75" s="51"/>
      <c r="SD75" s="51"/>
      <c r="SE75" s="51"/>
      <c r="SF75" s="51"/>
      <c r="SG75" s="51"/>
      <c r="SH75" s="51"/>
      <c r="SI75" s="51"/>
      <c r="SJ75" s="51"/>
      <c r="SK75" s="51"/>
      <c r="SL75" s="53"/>
      <c r="SS75" s="51"/>
      <c r="ST75" s="51"/>
      <c r="SV75" s="51"/>
      <c r="SW75" s="51"/>
      <c r="SX75" s="51"/>
      <c r="SY75" s="51"/>
      <c r="SZ75" s="51"/>
      <c r="TA75" s="51"/>
      <c r="TB75" s="51"/>
      <c r="TC75" s="51"/>
      <c r="TD75" s="51"/>
      <c r="TE75" s="51"/>
      <c r="TF75" s="53"/>
      <c r="TM75" s="51"/>
      <c r="TN75" s="51"/>
      <c r="TP75" s="51"/>
      <c r="TQ75" s="51"/>
      <c r="TR75" s="51"/>
      <c r="TS75" s="51"/>
      <c r="TT75" s="51"/>
      <c r="TU75" s="51"/>
      <c r="TV75" s="51"/>
      <c r="TW75" s="51"/>
      <c r="TX75" s="51"/>
      <c r="TY75" s="51"/>
      <c r="TZ75" s="53"/>
      <c r="UG75" s="51"/>
      <c r="UH75" s="51"/>
      <c r="UJ75" s="51"/>
      <c r="UK75" s="51"/>
      <c r="UL75" s="51"/>
      <c r="UM75" s="51"/>
      <c r="UN75" s="51"/>
      <c r="UO75" s="51"/>
      <c r="UP75" s="51"/>
      <c r="UQ75" s="51"/>
      <c r="UR75" s="51"/>
      <c r="US75" s="51"/>
      <c r="UT75" s="53"/>
      <c r="VA75" s="51"/>
      <c r="VB75" s="51"/>
      <c r="VD75" s="51"/>
      <c r="VE75" s="51"/>
      <c r="VF75" s="51"/>
      <c r="VG75" s="51"/>
      <c r="VH75" s="51"/>
      <c r="VI75" s="51"/>
      <c r="VJ75" s="51"/>
      <c r="VK75" s="51"/>
      <c r="VL75" s="51"/>
      <c r="VM75" s="51"/>
      <c r="VN75" s="53"/>
      <c r="VU75" s="51"/>
      <c r="VV75" s="51"/>
      <c r="VX75" s="51"/>
      <c r="VY75" s="51"/>
      <c r="VZ75" s="51"/>
      <c r="WA75" s="51"/>
      <c r="WB75" s="51"/>
      <c r="WC75" s="51"/>
      <c r="WD75" s="51"/>
      <c r="WE75" s="51"/>
      <c r="WF75" s="51"/>
      <c r="WG75" s="51"/>
      <c r="WH75" s="53"/>
      <c r="WO75" s="51"/>
      <c r="WP75" s="51"/>
      <c r="WR75" s="51"/>
      <c r="WS75" s="51"/>
      <c r="WT75" s="51"/>
      <c r="WU75" s="51"/>
      <c r="WV75" s="51"/>
      <c r="WW75" s="51"/>
      <c r="WX75" s="51"/>
      <c r="WY75" s="51"/>
      <c r="WZ75" s="51"/>
      <c r="XA75" s="51"/>
      <c r="XB75" s="53"/>
      <c r="XI75" s="51"/>
      <c r="XJ75" s="51"/>
      <c r="XL75" s="51"/>
      <c r="XM75" s="51"/>
      <c r="XN75" s="51"/>
      <c r="XO75" s="51"/>
      <c r="XP75" s="51"/>
      <c r="XQ75" s="51"/>
      <c r="XR75" s="51"/>
      <c r="XS75" s="51"/>
      <c r="XT75" s="51"/>
      <c r="XU75" s="51"/>
      <c r="XV75" s="53"/>
      <c r="YC75" s="51"/>
      <c r="YD75" s="51"/>
      <c r="YF75" s="51"/>
      <c r="YG75" s="51"/>
      <c r="YH75" s="51"/>
      <c r="YI75" s="51"/>
      <c r="YJ75" s="51"/>
      <c r="YK75" s="51"/>
      <c r="YL75" s="51"/>
      <c r="YM75" s="51"/>
      <c r="YN75" s="51"/>
      <c r="YO75" s="51"/>
      <c r="YP75" s="53"/>
      <c r="YW75" s="51"/>
      <c r="YX75" s="51"/>
      <c r="YZ75" s="51"/>
      <c r="ZA75" s="51"/>
      <c r="ZB75" s="51"/>
      <c r="ZC75" s="51"/>
      <c r="ZD75" s="51"/>
      <c r="ZE75" s="51"/>
      <c r="ZF75" s="51"/>
      <c r="ZG75" s="51"/>
      <c r="ZH75" s="51"/>
      <c r="ZI75" s="51"/>
      <c r="ZJ75" s="53"/>
      <c r="ZQ75" s="51"/>
      <c r="ZR75" s="51"/>
      <c r="ZT75" s="51"/>
      <c r="ZU75" s="51"/>
      <c r="ZV75" s="51"/>
      <c r="ZW75" s="51"/>
      <c r="ZX75" s="51"/>
      <c r="ZY75" s="51"/>
      <c r="ZZ75" s="51"/>
      <c r="AAA75" s="51"/>
      <c r="AAB75" s="51"/>
      <c r="AAC75" s="51"/>
      <c r="AAD75" s="53"/>
      <c r="AAK75" s="51"/>
      <c r="AAL75" s="51"/>
      <c r="AAN75" s="51"/>
      <c r="AAO75" s="51"/>
      <c r="AAP75" s="51"/>
      <c r="AAQ75" s="51"/>
      <c r="AAR75" s="51"/>
      <c r="AAS75" s="51"/>
      <c r="AAT75" s="51"/>
      <c r="AAU75" s="51"/>
      <c r="AAV75" s="51"/>
      <c r="AAW75" s="51"/>
      <c r="AAX75" s="53"/>
      <c r="ABE75" s="51"/>
      <c r="ABF75" s="51"/>
      <c r="ABH75" s="51"/>
      <c r="ABI75" s="51"/>
      <c r="ABJ75" s="51"/>
      <c r="ABK75" s="51"/>
      <c r="ABL75" s="51"/>
      <c r="ABM75" s="51"/>
      <c r="ABN75" s="51"/>
      <c r="ABO75" s="51"/>
      <c r="ABP75" s="51"/>
      <c r="ABQ75" s="51"/>
    </row>
    <row r="76" spans="1:745" ht="12.75" hidden="1" x14ac:dyDescent="0.2">
      <c r="A76" s="49"/>
      <c r="B76" s="49"/>
      <c r="C76" s="49"/>
      <c r="D76" s="49"/>
      <c r="E76" s="11"/>
      <c r="F76" s="24"/>
      <c r="G76" s="24"/>
      <c r="H76" s="24"/>
      <c r="I76" s="24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24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24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24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24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24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24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  <c r="EK76" s="51"/>
      <c r="EL76" s="51"/>
      <c r="EM76" s="51"/>
      <c r="EN76" s="51"/>
      <c r="EO76" s="51"/>
      <c r="EP76" s="51"/>
      <c r="EQ76" s="51"/>
      <c r="ER76" s="24"/>
      <c r="ES76" s="51"/>
      <c r="ET76" s="51"/>
      <c r="EU76" s="51"/>
      <c r="EV76" s="51"/>
      <c r="EW76" s="51"/>
      <c r="EX76" s="51"/>
      <c r="EY76" s="51"/>
      <c r="EZ76" s="51"/>
      <c r="FA76" s="51"/>
      <c r="FB76" s="51"/>
      <c r="FC76" s="51"/>
      <c r="FD76" s="51"/>
      <c r="FE76" s="51"/>
      <c r="FF76" s="51"/>
      <c r="FG76" s="51"/>
      <c r="FH76" s="51"/>
      <c r="FI76" s="51"/>
      <c r="FJ76" s="51"/>
      <c r="FK76" s="51"/>
      <c r="FL76" s="24"/>
      <c r="FM76" s="51"/>
      <c r="FN76" s="51"/>
      <c r="FO76" s="51"/>
      <c r="FP76" s="51"/>
      <c r="FQ76" s="51"/>
      <c r="FR76" s="51"/>
      <c r="FS76" s="51"/>
      <c r="FT76" s="51"/>
      <c r="FU76" s="51"/>
      <c r="FV76" s="51"/>
      <c r="FW76" s="51"/>
      <c r="FX76" s="51"/>
      <c r="FY76" s="51"/>
      <c r="FZ76" s="51"/>
      <c r="GA76" s="51"/>
      <c r="GB76" s="51"/>
      <c r="GC76" s="51"/>
      <c r="GD76" s="51"/>
      <c r="GE76" s="51"/>
      <c r="GF76" s="24"/>
      <c r="GG76" s="51"/>
      <c r="GH76" s="51"/>
      <c r="GI76" s="51"/>
      <c r="GJ76" s="51"/>
      <c r="GK76" s="51"/>
      <c r="GL76" s="51"/>
      <c r="GM76" s="51"/>
      <c r="GN76" s="51"/>
      <c r="GO76" s="51"/>
      <c r="GP76" s="51"/>
      <c r="GQ76" s="51"/>
      <c r="GR76" s="51"/>
      <c r="GS76" s="51"/>
      <c r="GT76" s="51"/>
      <c r="GU76" s="51"/>
      <c r="GV76" s="51"/>
      <c r="GW76" s="51"/>
      <c r="GX76" s="51"/>
      <c r="GY76" s="51"/>
      <c r="GZ76" s="24"/>
      <c r="HA76" s="51"/>
      <c r="HB76" s="51"/>
      <c r="HC76" s="51"/>
      <c r="HD76" s="51"/>
      <c r="HE76" s="51"/>
      <c r="HF76" s="51"/>
      <c r="HG76" s="51"/>
      <c r="HH76" s="51"/>
      <c r="HI76" s="51"/>
      <c r="HJ76" s="51"/>
      <c r="HK76" s="51"/>
      <c r="HL76" s="51"/>
      <c r="HM76" s="51"/>
      <c r="HN76" s="51"/>
      <c r="HO76" s="51"/>
      <c r="HP76" s="51"/>
      <c r="HQ76" s="51"/>
      <c r="HR76" s="51"/>
      <c r="HS76" s="51"/>
      <c r="HT76" s="24"/>
      <c r="HU76" s="51"/>
      <c r="HV76" s="51"/>
      <c r="HW76" s="51"/>
      <c r="HX76" s="51"/>
      <c r="HY76" s="51"/>
      <c r="HZ76" s="51"/>
      <c r="IA76" s="51"/>
      <c r="IB76" s="51"/>
      <c r="IC76" s="51"/>
      <c r="ID76" s="51"/>
      <c r="IE76" s="51"/>
      <c r="IF76" s="51"/>
      <c r="IG76" s="51"/>
      <c r="IH76" s="51"/>
      <c r="II76" s="51"/>
      <c r="IJ76" s="51"/>
      <c r="IK76" s="51"/>
      <c r="IL76" s="51"/>
      <c r="IM76" s="51"/>
      <c r="IN76" s="24"/>
      <c r="IO76" s="51"/>
      <c r="IP76" s="51"/>
      <c r="IQ76" s="51"/>
      <c r="IR76" s="51"/>
      <c r="IS76" s="51"/>
      <c r="IT76" s="51"/>
      <c r="IU76" s="51"/>
      <c r="IV76" s="51"/>
      <c r="IW76" s="51"/>
      <c r="IX76" s="51"/>
      <c r="IY76" s="51"/>
      <c r="IZ76" s="51"/>
      <c r="JA76" s="51"/>
      <c r="JB76" s="51"/>
      <c r="JC76" s="51"/>
      <c r="JD76" s="51"/>
      <c r="JE76" s="51"/>
      <c r="JF76" s="51"/>
      <c r="JG76" s="51"/>
      <c r="JH76" s="24"/>
      <c r="JI76" s="51"/>
      <c r="JJ76" s="51"/>
      <c r="JK76" s="51"/>
      <c r="JL76" s="51"/>
      <c r="JM76" s="51"/>
      <c r="JN76" s="51"/>
      <c r="JO76" s="51"/>
      <c r="JP76" s="51"/>
      <c r="JQ76" s="51"/>
      <c r="JR76" s="51"/>
      <c r="JS76" s="51"/>
      <c r="JT76" s="51"/>
      <c r="JU76" s="51"/>
      <c r="JV76" s="51"/>
      <c r="JW76" s="51"/>
      <c r="JX76" s="51"/>
      <c r="JY76" s="51"/>
      <c r="JZ76" s="51"/>
      <c r="KA76" s="51"/>
      <c r="KB76" s="24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24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  <c r="LH76" s="51"/>
      <c r="LI76" s="51"/>
      <c r="LJ76" s="51"/>
      <c r="LK76" s="51"/>
      <c r="LL76" s="51"/>
      <c r="LM76" s="51"/>
      <c r="LN76" s="24"/>
      <c r="LU76" s="51"/>
      <c r="LV76" s="51"/>
      <c r="LX76" s="51"/>
      <c r="LY76" s="51"/>
      <c r="LZ76" s="51"/>
      <c r="MA76" s="51"/>
      <c r="MB76" s="51"/>
      <c r="MC76" s="51"/>
      <c r="MD76" s="51"/>
      <c r="ME76" s="51"/>
      <c r="MF76" s="51"/>
      <c r="MG76" s="51"/>
      <c r="MH76" s="53"/>
      <c r="MO76" s="51"/>
      <c r="MP76" s="51"/>
      <c r="MR76" s="51"/>
      <c r="MS76" s="51"/>
      <c r="MT76" s="51"/>
      <c r="MU76" s="51"/>
      <c r="MV76" s="51"/>
      <c r="MW76" s="51"/>
      <c r="MX76" s="51"/>
      <c r="MY76" s="51"/>
      <c r="MZ76" s="51"/>
      <c r="NA76" s="51"/>
      <c r="NB76" s="53"/>
      <c r="NI76" s="51"/>
      <c r="NJ76" s="51"/>
      <c r="NL76" s="51"/>
      <c r="NM76" s="51"/>
      <c r="NN76" s="51"/>
      <c r="NO76" s="51"/>
      <c r="NP76" s="51"/>
      <c r="NQ76" s="51"/>
      <c r="NR76" s="51"/>
      <c r="NS76" s="51"/>
      <c r="NT76" s="51"/>
      <c r="NU76" s="51"/>
      <c r="NV76" s="53"/>
      <c r="OC76" s="51"/>
      <c r="OD76" s="51"/>
      <c r="OF76" s="51"/>
      <c r="OG76" s="51"/>
      <c r="OH76" s="51"/>
      <c r="OI76" s="51"/>
      <c r="OJ76" s="51"/>
      <c r="OK76" s="51"/>
      <c r="OL76" s="51"/>
      <c r="OM76" s="51"/>
      <c r="ON76" s="51"/>
      <c r="OO76" s="51"/>
      <c r="OP76" s="53"/>
      <c r="OW76" s="51"/>
      <c r="OX76" s="51"/>
      <c r="OZ76" s="51"/>
      <c r="PA76" s="51"/>
      <c r="PB76" s="51"/>
      <c r="PC76" s="51"/>
      <c r="PD76" s="51"/>
      <c r="PE76" s="51"/>
      <c r="PF76" s="51"/>
      <c r="PG76" s="51"/>
      <c r="PH76" s="51"/>
      <c r="PI76" s="51"/>
      <c r="PJ76" s="53"/>
      <c r="PQ76" s="51"/>
      <c r="PR76" s="51"/>
      <c r="PT76" s="51"/>
      <c r="PU76" s="51"/>
      <c r="PV76" s="51"/>
      <c r="PW76" s="51"/>
      <c r="PX76" s="51"/>
      <c r="PY76" s="51"/>
      <c r="PZ76" s="51"/>
      <c r="QA76" s="51"/>
      <c r="QB76" s="51"/>
      <c r="QC76" s="51"/>
      <c r="QD76" s="53"/>
      <c r="QK76" s="51"/>
      <c r="QL76" s="51"/>
      <c r="QN76" s="51"/>
      <c r="QO76" s="51"/>
      <c r="QP76" s="51"/>
      <c r="QQ76" s="51"/>
      <c r="QR76" s="51"/>
      <c r="QS76" s="51"/>
      <c r="QT76" s="51"/>
      <c r="QU76" s="51"/>
      <c r="QV76" s="51"/>
      <c r="QW76" s="51"/>
      <c r="QX76" s="53"/>
      <c r="RE76" s="51"/>
      <c r="RF76" s="51"/>
      <c r="RH76" s="51"/>
      <c r="RI76" s="51"/>
      <c r="RJ76" s="51"/>
      <c r="RK76" s="51"/>
      <c r="RL76" s="51"/>
      <c r="RM76" s="51"/>
      <c r="RN76" s="51"/>
      <c r="RO76" s="51"/>
      <c r="RP76" s="51"/>
      <c r="RQ76" s="51"/>
      <c r="RR76" s="53"/>
      <c r="RY76" s="51"/>
      <c r="RZ76" s="51"/>
      <c r="SB76" s="51"/>
      <c r="SC76" s="51"/>
      <c r="SD76" s="51"/>
      <c r="SE76" s="51"/>
      <c r="SF76" s="51"/>
      <c r="SG76" s="51"/>
      <c r="SH76" s="51"/>
      <c r="SI76" s="51"/>
      <c r="SJ76" s="51"/>
      <c r="SK76" s="51"/>
      <c r="SL76" s="53"/>
      <c r="SS76" s="51"/>
      <c r="ST76" s="51"/>
      <c r="SV76" s="51"/>
      <c r="SW76" s="51"/>
      <c r="SX76" s="51"/>
      <c r="SY76" s="51"/>
      <c r="SZ76" s="51"/>
      <c r="TA76" s="51"/>
      <c r="TB76" s="51"/>
      <c r="TC76" s="51"/>
      <c r="TD76" s="51"/>
      <c r="TE76" s="51"/>
      <c r="TF76" s="53"/>
      <c r="TM76" s="51"/>
      <c r="TN76" s="51"/>
      <c r="TP76" s="51"/>
      <c r="TQ76" s="51"/>
      <c r="TR76" s="51"/>
      <c r="TS76" s="51"/>
      <c r="TT76" s="51"/>
      <c r="TU76" s="51"/>
      <c r="TV76" s="51"/>
      <c r="TW76" s="51"/>
      <c r="TX76" s="51"/>
      <c r="TY76" s="51"/>
      <c r="TZ76" s="53"/>
      <c r="UG76" s="51"/>
      <c r="UH76" s="51"/>
      <c r="UJ76" s="51"/>
      <c r="UK76" s="51"/>
      <c r="UL76" s="51"/>
      <c r="UM76" s="51"/>
      <c r="UN76" s="51"/>
      <c r="UO76" s="51"/>
      <c r="UP76" s="51"/>
      <c r="UQ76" s="51"/>
      <c r="UR76" s="51"/>
      <c r="US76" s="51"/>
      <c r="UT76" s="53"/>
      <c r="VA76" s="51"/>
      <c r="VB76" s="51"/>
      <c r="VD76" s="51"/>
      <c r="VE76" s="51"/>
      <c r="VF76" s="51"/>
      <c r="VG76" s="51"/>
      <c r="VH76" s="51"/>
      <c r="VI76" s="51"/>
      <c r="VJ76" s="51"/>
      <c r="VK76" s="51"/>
      <c r="VL76" s="51"/>
      <c r="VM76" s="51"/>
      <c r="VN76" s="53"/>
      <c r="VU76" s="51"/>
      <c r="VV76" s="51"/>
      <c r="VX76" s="51"/>
      <c r="VY76" s="51"/>
      <c r="VZ76" s="51"/>
      <c r="WA76" s="51"/>
      <c r="WB76" s="51"/>
      <c r="WC76" s="51"/>
      <c r="WD76" s="51"/>
      <c r="WE76" s="51"/>
      <c r="WF76" s="51"/>
      <c r="WG76" s="51"/>
      <c r="WH76" s="53"/>
      <c r="WO76" s="51"/>
      <c r="WP76" s="51"/>
      <c r="WR76" s="51"/>
      <c r="WS76" s="51"/>
      <c r="WT76" s="51"/>
      <c r="WU76" s="51"/>
      <c r="WV76" s="51"/>
      <c r="WW76" s="51"/>
      <c r="WX76" s="51"/>
      <c r="WY76" s="51"/>
      <c r="WZ76" s="51"/>
      <c r="XA76" s="51"/>
      <c r="XB76" s="53"/>
      <c r="XI76" s="51"/>
      <c r="XJ76" s="51"/>
      <c r="XL76" s="51"/>
      <c r="XM76" s="51"/>
      <c r="XN76" s="51"/>
      <c r="XO76" s="51"/>
      <c r="XP76" s="51"/>
      <c r="XQ76" s="51"/>
      <c r="XR76" s="51"/>
      <c r="XS76" s="51"/>
      <c r="XT76" s="51"/>
      <c r="XU76" s="51"/>
      <c r="XV76" s="53"/>
      <c r="YC76" s="51"/>
      <c r="YD76" s="51"/>
      <c r="YF76" s="51"/>
      <c r="YG76" s="51"/>
      <c r="YH76" s="51"/>
      <c r="YI76" s="51"/>
      <c r="YJ76" s="51"/>
      <c r="YK76" s="51"/>
      <c r="YL76" s="51"/>
      <c r="YM76" s="51"/>
      <c r="YN76" s="51"/>
      <c r="YO76" s="51"/>
      <c r="YP76" s="53"/>
      <c r="YW76" s="51"/>
      <c r="YX76" s="51"/>
      <c r="YZ76" s="51"/>
      <c r="ZA76" s="51"/>
      <c r="ZB76" s="51"/>
      <c r="ZC76" s="51"/>
      <c r="ZD76" s="51"/>
      <c r="ZE76" s="51"/>
      <c r="ZF76" s="51"/>
      <c r="ZG76" s="51"/>
      <c r="ZH76" s="51"/>
      <c r="ZI76" s="51"/>
      <c r="ZJ76" s="53"/>
      <c r="ZQ76" s="51"/>
      <c r="ZR76" s="51"/>
      <c r="ZT76" s="51"/>
      <c r="ZU76" s="51"/>
      <c r="ZV76" s="51"/>
      <c r="ZW76" s="51"/>
      <c r="ZX76" s="51"/>
      <c r="ZY76" s="51"/>
      <c r="ZZ76" s="51"/>
      <c r="AAA76" s="51"/>
      <c r="AAB76" s="51"/>
      <c r="AAC76" s="51"/>
      <c r="AAD76" s="53"/>
      <c r="AAK76" s="51"/>
      <c r="AAL76" s="51"/>
      <c r="AAN76" s="51"/>
      <c r="AAO76" s="51"/>
      <c r="AAP76" s="51"/>
      <c r="AAQ76" s="51"/>
      <c r="AAR76" s="51"/>
      <c r="AAS76" s="51"/>
      <c r="AAT76" s="51"/>
      <c r="AAU76" s="51"/>
      <c r="AAV76" s="51"/>
      <c r="AAW76" s="51"/>
      <c r="AAX76" s="53"/>
      <c r="ABE76" s="51"/>
      <c r="ABF76" s="51"/>
      <c r="ABH76" s="51"/>
      <c r="ABI76" s="51"/>
      <c r="ABJ76" s="51"/>
      <c r="ABK76" s="51"/>
      <c r="ABL76" s="51"/>
      <c r="ABM76" s="51"/>
      <c r="ABN76" s="51"/>
      <c r="ABO76" s="51"/>
      <c r="ABP76" s="51"/>
      <c r="ABQ76" s="51"/>
    </row>
    <row r="77" spans="1:745" ht="12.75" hidden="1" x14ac:dyDescent="0.2">
      <c r="A77" s="49"/>
      <c r="B77" s="49"/>
      <c r="C77" s="49"/>
      <c r="D77" s="49"/>
      <c r="E77" s="11"/>
      <c r="F77" s="24"/>
      <c r="G77" s="24"/>
      <c r="H77" s="24"/>
      <c r="I77" s="24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24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24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24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24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24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24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  <c r="EK77" s="51"/>
      <c r="EL77" s="51"/>
      <c r="EM77" s="51"/>
      <c r="EN77" s="51"/>
      <c r="EO77" s="51"/>
      <c r="EP77" s="51"/>
      <c r="EQ77" s="51"/>
      <c r="ER77" s="24"/>
      <c r="ES77" s="51"/>
      <c r="ET77" s="51"/>
      <c r="EU77" s="51"/>
      <c r="EV77" s="51"/>
      <c r="EW77" s="51"/>
      <c r="EX77" s="51"/>
      <c r="EY77" s="51"/>
      <c r="EZ77" s="51"/>
      <c r="FA77" s="51"/>
      <c r="FB77" s="51"/>
      <c r="FC77" s="51"/>
      <c r="FD77" s="51"/>
      <c r="FE77" s="51"/>
      <c r="FF77" s="51"/>
      <c r="FG77" s="51"/>
      <c r="FH77" s="51"/>
      <c r="FI77" s="51"/>
      <c r="FJ77" s="51"/>
      <c r="FK77" s="51"/>
      <c r="FL77" s="24"/>
      <c r="FM77" s="51"/>
      <c r="FN77" s="51"/>
      <c r="FO77" s="51"/>
      <c r="FP77" s="51"/>
      <c r="FQ77" s="51"/>
      <c r="FR77" s="51"/>
      <c r="FS77" s="51"/>
      <c r="FT77" s="51"/>
      <c r="FU77" s="51"/>
      <c r="FV77" s="51"/>
      <c r="FW77" s="51"/>
      <c r="FX77" s="51"/>
      <c r="FY77" s="51"/>
      <c r="FZ77" s="51"/>
      <c r="GA77" s="51"/>
      <c r="GB77" s="51"/>
      <c r="GC77" s="51"/>
      <c r="GD77" s="51"/>
      <c r="GE77" s="51"/>
      <c r="GF77" s="24"/>
      <c r="GG77" s="51"/>
      <c r="GH77" s="51"/>
      <c r="GI77" s="51"/>
      <c r="GJ77" s="51"/>
      <c r="GK77" s="51"/>
      <c r="GL77" s="51"/>
      <c r="GM77" s="51"/>
      <c r="GN77" s="51"/>
      <c r="GO77" s="51"/>
      <c r="GP77" s="51"/>
      <c r="GQ77" s="51"/>
      <c r="GR77" s="51"/>
      <c r="GS77" s="51"/>
      <c r="GT77" s="51"/>
      <c r="GU77" s="51"/>
      <c r="GV77" s="51"/>
      <c r="GW77" s="51"/>
      <c r="GX77" s="51"/>
      <c r="GY77" s="51"/>
      <c r="GZ77" s="24"/>
      <c r="HA77" s="51"/>
      <c r="HB77" s="51"/>
      <c r="HC77" s="51"/>
      <c r="HD77" s="51"/>
      <c r="HE77" s="51"/>
      <c r="HF77" s="51"/>
      <c r="HG77" s="51"/>
      <c r="HH77" s="51"/>
      <c r="HI77" s="51"/>
      <c r="HJ77" s="51"/>
      <c r="HK77" s="51"/>
      <c r="HL77" s="51"/>
      <c r="HM77" s="51"/>
      <c r="HN77" s="51"/>
      <c r="HO77" s="51"/>
      <c r="HP77" s="51"/>
      <c r="HQ77" s="51"/>
      <c r="HR77" s="51"/>
      <c r="HS77" s="51"/>
      <c r="HT77" s="24"/>
      <c r="HU77" s="51"/>
      <c r="HV77" s="51"/>
      <c r="HW77" s="51"/>
      <c r="HX77" s="51"/>
      <c r="HY77" s="51"/>
      <c r="HZ77" s="51"/>
      <c r="IA77" s="51"/>
      <c r="IB77" s="51"/>
      <c r="IC77" s="51"/>
      <c r="ID77" s="51"/>
      <c r="IE77" s="51"/>
      <c r="IF77" s="51"/>
      <c r="IG77" s="51"/>
      <c r="IH77" s="51"/>
      <c r="II77" s="51"/>
      <c r="IJ77" s="51"/>
      <c r="IK77" s="51"/>
      <c r="IL77" s="51"/>
      <c r="IM77" s="51"/>
      <c r="IN77" s="24"/>
      <c r="IO77" s="51"/>
      <c r="IP77" s="51"/>
      <c r="IQ77" s="51"/>
      <c r="IR77" s="51"/>
      <c r="IS77" s="51"/>
      <c r="IT77" s="51"/>
      <c r="IU77" s="51"/>
      <c r="IV77" s="51"/>
      <c r="IW77" s="51"/>
      <c r="IX77" s="51"/>
      <c r="IY77" s="51"/>
      <c r="IZ77" s="51"/>
      <c r="JA77" s="51"/>
      <c r="JB77" s="51"/>
      <c r="JC77" s="51"/>
      <c r="JD77" s="51"/>
      <c r="JE77" s="51"/>
      <c r="JF77" s="51"/>
      <c r="JG77" s="51"/>
      <c r="JH77" s="24"/>
      <c r="JI77" s="51"/>
      <c r="JJ77" s="51"/>
      <c r="JK77" s="51"/>
      <c r="JL77" s="51"/>
      <c r="JM77" s="51"/>
      <c r="JN77" s="51"/>
      <c r="JO77" s="51"/>
      <c r="JP77" s="51"/>
      <c r="JQ77" s="51"/>
      <c r="JR77" s="51"/>
      <c r="JS77" s="51"/>
      <c r="JT77" s="51"/>
      <c r="JU77" s="51"/>
      <c r="JV77" s="51"/>
      <c r="JW77" s="51"/>
      <c r="JX77" s="51"/>
      <c r="JY77" s="51"/>
      <c r="JZ77" s="51"/>
      <c r="KA77" s="51"/>
      <c r="KB77" s="24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24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  <c r="LH77" s="51"/>
      <c r="LI77" s="51"/>
      <c r="LJ77" s="51"/>
      <c r="LK77" s="51"/>
      <c r="LL77" s="51"/>
      <c r="LM77" s="51"/>
      <c r="LN77" s="24"/>
      <c r="LU77" s="51"/>
      <c r="LV77" s="51"/>
      <c r="LX77" s="51"/>
      <c r="LY77" s="51"/>
      <c r="LZ77" s="51"/>
      <c r="MA77" s="51"/>
      <c r="MB77" s="51"/>
      <c r="MC77" s="51"/>
      <c r="MD77" s="51"/>
      <c r="ME77" s="51"/>
      <c r="MF77" s="51"/>
      <c r="MG77" s="51"/>
      <c r="MH77" s="53"/>
      <c r="MO77" s="51"/>
      <c r="MP77" s="51"/>
      <c r="MR77" s="51"/>
      <c r="MS77" s="51"/>
      <c r="MT77" s="51"/>
      <c r="MU77" s="51"/>
      <c r="MV77" s="51"/>
      <c r="MW77" s="51"/>
      <c r="MX77" s="51"/>
      <c r="MY77" s="51"/>
      <c r="MZ77" s="51"/>
      <c r="NA77" s="51"/>
      <c r="NB77" s="53"/>
      <c r="NI77" s="51"/>
      <c r="NJ77" s="51"/>
      <c r="NL77" s="51"/>
      <c r="NM77" s="51"/>
      <c r="NN77" s="51"/>
      <c r="NO77" s="51"/>
      <c r="NP77" s="51"/>
      <c r="NQ77" s="51"/>
      <c r="NR77" s="51"/>
      <c r="NS77" s="51"/>
      <c r="NT77" s="51"/>
      <c r="NU77" s="51"/>
      <c r="NV77" s="53"/>
      <c r="OC77" s="51"/>
      <c r="OD77" s="51"/>
      <c r="OF77" s="51"/>
      <c r="OG77" s="51"/>
      <c r="OH77" s="51"/>
      <c r="OI77" s="51"/>
      <c r="OJ77" s="51"/>
      <c r="OK77" s="51"/>
      <c r="OL77" s="51"/>
      <c r="OM77" s="51"/>
      <c r="ON77" s="51"/>
      <c r="OO77" s="51"/>
      <c r="OP77" s="53"/>
      <c r="OW77" s="51"/>
      <c r="OX77" s="51"/>
      <c r="OZ77" s="51"/>
      <c r="PA77" s="51"/>
      <c r="PB77" s="51"/>
      <c r="PC77" s="51"/>
      <c r="PD77" s="51"/>
      <c r="PE77" s="51"/>
      <c r="PF77" s="51"/>
      <c r="PG77" s="51"/>
      <c r="PH77" s="51"/>
      <c r="PI77" s="51"/>
      <c r="PJ77" s="53"/>
      <c r="PQ77" s="51"/>
      <c r="PR77" s="51"/>
      <c r="PT77" s="51"/>
      <c r="PU77" s="51"/>
      <c r="PV77" s="51"/>
      <c r="PW77" s="51"/>
      <c r="PX77" s="51"/>
      <c r="PY77" s="51"/>
      <c r="PZ77" s="51"/>
      <c r="QA77" s="51"/>
      <c r="QB77" s="51"/>
      <c r="QC77" s="51"/>
      <c r="QD77" s="53"/>
      <c r="QK77" s="51"/>
      <c r="QL77" s="51"/>
      <c r="QN77" s="51"/>
      <c r="QO77" s="51"/>
      <c r="QP77" s="51"/>
      <c r="QQ77" s="51"/>
      <c r="QR77" s="51"/>
      <c r="QS77" s="51"/>
      <c r="QT77" s="51"/>
      <c r="QU77" s="51"/>
      <c r="QV77" s="51"/>
      <c r="QW77" s="51"/>
      <c r="QX77" s="53"/>
      <c r="RE77" s="51"/>
      <c r="RF77" s="51"/>
      <c r="RH77" s="51"/>
      <c r="RI77" s="51"/>
      <c r="RJ77" s="51"/>
      <c r="RK77" s="51"/>
      <c r="RL77" s="51"/>
      <c r="RM77" s="51"/>
      <c r="RN77" s="51"/>
      <c r="RO77" s="51"/>
      <c r="RP77" s="51"/>
      <c r="RQ77" s="51"/>
      <c r="RR77" s="53"/>
      <c r="RY77" s="51"/>
      <c r="RZ77" s="51"/>
      <c r="SB77" s="51"/>
      <c r="SC77" s="51"/>
      <c r="SD77" s="51"/>
      <c r="SE77" s="51"/>
      <c r="SF77" s="51"/>
      <c r="SG77" s="51"/>
      <c r="SH77" s="51"/>
      <c r="SI77" s="51"/>
      <c r="SJ77" s="51"/>
      <c r="SK77" s="51"/>
      <c r="SL77" s="53"/>
      <c r="SS77" s="51"/>
      <c r="ST77" s="51"/>
      <c r="SV77" s="51"/>
      <c r="SW77" s="51"/>
      <c r="SX77" s="51"/>
      <c r="SY77" s="51"/>
      <c r="SZ77" s="51"/>
      <c r="TA77" s="51"/>
      <c r="TB77" s="51"/>
      <c r="TC77" s="51"/>
      <c r="TD77" s="51"/>
      <c r="TE77" s="51"/>
      <c r="TF77" s="53"/>
      <c r="TM77" s="51"/>
      <c r="TN77" s="51"/>
      <c r="TP77" s="51"/>
      <c r="TQ77" s="51"/>
      <c r="TR77" s="51"/>
      <c r="TS77" s="51"/>
      <c r="TT77" s="51"/>
      <c r="TU77" s="51"/>
      <c r="TV77" s="51"/>
      <c r="TW77" s="51"/>
      <c r="TX77" s="51"/>
      <c r="TY77" s="51"/>
      <c r="TZ77" s="53"/>
      <c r="UG77" s="51"/>
      <c r="UH77" s="51"/>
      <c r="UJ77" s="51"/>
      <c r="UK77" s="51"/>
      <c r="UL77" s="51"/>
      <c r="UM77" s="51"/>
      <c r="UN77" s="51"/>
      <c r="UO77" s="51"/>
      <c r="UP77" s="51"/>
      <c r="UQ77" s="51"/>
      <c r="UR77" s="51"/>
      <c r="US77" s="51"/>
      <c r="UT77" s="53"/>
      <c r="VA77" s="51"/>
      <c r="VB77" s="51"/>
      <c r="VD77" s="51"/>
      <c r="VE77" s="51"/>
      <c r="VF77" s="51"/>
      <c r="VG77" s="51"/>
      <c r="VH77" s="51"/>
      <c r="VI77" s="51"/>
      <c r="VJ77" s="51"/>
      <c r="VK77" s="51"/>
      <c r="VL77" s="51"/>
      <c r="VM77" s="51"/>
      <c r="VN77" s="53"/>
      <c r="VU77" s="51"/>
      <c r="VV77" s="51"/>
      <c r="VX77" s="51"/>
      <c r="VY77" s="51"/>
      <c r="VZ77" s="51"/>
      <c r="WA77" s="51"/>
      <c r="WB77" s="51"/>
      <c r="WC77" s="51"/>
      <c r="WD77" s="51"/>
      <c r="WE77" s="51"/>
      <c r="WF77" s="51"/>
      <c r="WG77" s="51"/>
      <c r="WH77" s="53"/>
      <c r="WO77" s="51"/>
      <c r="WP77" s="51"/>
      <c r="WR77" s="51"/>
      <c r="WS77" s="51"/>
      <c r="WT77" s="51"/>
      <c r="WU77" s="51"/>
      <c r="WV77" s="51"/>
      <c r="WW77" s="51"/>
      <c r="WX77" s="51"/>
      <c r="WY77" s="51"/>
      <c r="WZ77" s="51"/>
      <c r="XA77" s="51"/>
      <c r="XB77" s="53"/>
      <c r="XI77" s="51"/>
      <c r="XJ77" s="51"/>
      <c r="XL77" s="51"/>
      <c r="XM77" s="51"/>
      <c r="XN77" s="51"/>
      <c r="XO77" s="51"/>
      <c r="XP77" s="51"/>
      <c r="XQ77" s="51"/>
      <c r="XR77" s="51"/>
      <c r="XS77" s="51"/>
      <c r="XT77" s="51"/>
      <c r="XU77" s="51"/>
      <c r="XV77" s="53"/>
      <c r="YC77" s="51"/>
      <c r="YD77" s="51"/>
      <c r="YF77" s="51"/>
      <c r="YG77" s="51"/>
      <c r="YH77" s="51"/>
      <c r="YI77" s="51"/>
      <c r="YJ77" s="51"/>
      <c r="YK77" s="51"/>
      <c r="YL77" s="51"/>
      <c r="YM77" s="51"/>
      <c r="YN77" s="51"/>
      <c r="YO77" s="51"/>
      <c r="YP77" s="53"/>
      <c r="YW77" s="51"/>
      <c r="YX77" s="51"/>
      <c r="YZ77" s="51"/>
      <c r="ZA77" s="51"/>
      <c r="ZB77" s="51"/>
      <c r="ZC77" s="51"/>
      <c r="ZD77" s="51"/>
      <c r="ZE77" s="51"/>
      <c r="ZF77" s="51"/>
      <c r="ZG77" s="51"/>
      <c r="ZH77" s="51"/>
      <c r="ZI77" s="51"/>
      <c r="ZJ77" s="53"/>
      <c r="ZQ77" s="51"/>
      <c r="ZR77" s="51"/>
      <c r="ZT77" s="51"/>
      <c r="ZU77" s="51"/>
      <c r="ZV77" s="51"/>
      <c r="ZW77" s="51"/>
      <c r="ZX77" s="51"/>
      <c r="ZY77" s="51"/>
      <c r="ZZ77" s="51"/>
      <c r="AAA77" s="51"/>
      <c r="AAB77" s="51"/>
      <c r="AAC77" s="51"/>
      <c r="AAD77" s="53"/>
      <c r="AAK77" s="51"/>
      <c r="AAL77" s="51"/>
      <c r="AAN77" s="51"/>
      <c r="AAO77" s="51"/>
      <c r="AAP77" s="51"/>
      <c r="AAQ77" s="51"/>
      <c r="AAR77" s="51"/>
      <c r="AAS77" s="51"/>
      <c r="AAT77" s="51"/>
      <c r="AAU77" s="51"/>
      <c r="AAV77" s="51"/>
      <c r="AAW77" s="51"/>
      <c r="AAX77" s="53"/>
      <c r="ABE77" s="51"/>
      <c r="ABF77" s="51"/>
      <c r="ABH77" s="51"/>
      <c r="ABI77" s="51"/>
      <c r="ABJ77" s="51"/>
      <c r="ABK77" s="51"/>
      <c r="ABL77" s="51"/>
      <c r="ABM77" s="51"/>
      <c r="ABN77" s="51"/>
      <c r="ABO77" s="51"/>
      <c r="ABP77" s="51"/>
      <c r="ABQ77" s="51"/>
    </row>
    <row r="78" spans="1:745" ht="12.75" hidden="1" x14ac:dyDescent="0.2">
      <c r="A78" s="49"/>
      <c r="B78" s="49"/>
      <c r="C78" s="49"/>
      <c r="D78" s="49"/>
      <c r="E78" s="11"/>
      <c r="F78" s="24"/>
      <c r="G78" s="24"/>
      <c r="H78" s="24"/>
      <c r="I78" s="24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24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24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24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24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24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24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  <c r="EK78" s="51"/>
      <c r="EL78" s="51"/>
      <c r="EM78" s="51"/>
      <c r="EN78" s="51"/>
      <c r="EO78" s="51"/>
      <c r="EP78" s="51"/>
      <c r="EQ78" s="51"/>
      <c r="ER78" s="24"/>
      <c r="ES78" s="51"/>
      <c r="ET78" s="51"/>
      <c r="EU78" s="51"/>
      <c r="EV78" s="51"/>
      <c r="EW78" s="51"/>
      <c r="EX78" s="51"/>
      <c r="EY78" s="51"/>
      <c r="EZ78" s="51"/>
      <c r="FA78" s="51"/>
      <c r="FB78" s="51"/>
      <c r="FC78" s="51"/>
      <c r="FD78" s="51"/>
      <c r="FE78" s="51"/>
      <c r="FF78" s="51"/>
      <c r="FG78" s="51"/>
      <c r="FH78" s="51"/>
      <c r="FI78" s="51"/>
      <c r="FJ78" s="51"/>
      <c r="FK78" s="51"/>
      <c r="FL78" s="24"/>
      <c r="FM78" s="51"/>
      <c r="FN78" s="51"/>
      <c r="FO78" s="51"/>
      <c r="FP78" s="51"/>
      <c r="FQ78" s="51"/>
      <c r="FR78" s="51"/>
      <c r="FS78" s="51"/>
      <c r="FT78" s="51"/>
      <c r="FU78" s="51"/>
      <c r="FV78" s="51"/>
      <c r="FW78" s="51"/>
      <c r="FX78" s="51"/>
      <c r="FY78" s="51"/>
      <c r="FZ78" s="51"/>
      <c r="GA78" s="51"/>
      <c r="GB78" s="51"/>
      <c r="GC78" s="51"/>
      <c r="GD78" s="51"/>
      <c r="GE78" s="51"/>
      <c r="GF78" s="24"/>
      <c r="GG78" s="51"/>
      <c r="GH78" s="51"/>
      <c r="GI78" s="51"/>
      <c r="GJ78" s="51"/>
      <c r="GK78" s="51"/>
      <c r="GL78" s="51"/>
      <c r="GM78" s="51"/>
      <c r="GN78" s="51"/>
      <c r="GO78" s="51"/>
      <c r="GP78" s="51"/>
      <c r="GQ78" s="51"/>
      <c r="GR78" s="51"/>
      <c r="GS78" s="51"/>
      <c r="GT78" s="51"/>
      <c r="GU78" s="51"/>
      <c r="GV78" s="51"/>
      <c r="GW78" s="51"/>
      <c r="GX78" s="51"/>
      <c r="GY78" s="51"/>
      <c r="GZ78" s="24"/>
      <c r="HA78" s="51"/>
      <c r="HB78" s="51"/>
      <c r="HC78" s="51"/>
      <c r="HD78" s="51"/>
      <c r="HE78" s="51"/>
      <c r="HF78" s="51"/>
      <c r="HG78" s="51"/>
      <c r="HH78" s="51"/>
      <c r="HI78" s="51"/>
      <c r="HJ78" s="51"/>
      <c r="HK78" s="51"/>
      <c r="HL78" s="51"/>
      <c r="HM78" s="51"/>
      <c r="HN78" s="51"/>
      <c r="HO78" s="51"/>
      <c r="HP78" s="51"/>
      <c r="HQ78" s="51"/>
      <c r="HR78" s="51"/>
      <c r="HS78" s="51"/>
      <c r="HT78" s="24"/>
      <c r="HU78" s="51"/>
      <c r="HV78" s="51"/>
      <c r="HW78" s="51"/>
      <c r="HX78" s="51"/>
      <c r="HY78" s="51"/>
      <c r="HZ78" s="51"/>
      <c r="IA78" s="51"/>
      <c r="IB78" s="51"/>
      <c r="IC78" s="51"/>
      <c r="ID78" s="51"/>
      <c r="IE78" s="51"/>
      <c r="IF78" s="51"/>
      <c r="IG78" s="51"/>
      <c r="IH78" s="51"/>
      <c r="II78" s="51"/>
      <c r="IJ78" s="51"/>
      <c r="IK78" s="51"/>
      <c r="IL78" s="51"/>
      <c r="IM78" s="51"/>
      <c r="IN78" s="24"/>
      <c r="IO78" s="51"/>
      <c r="IP78" s="51"/>
      <c r="IQ78" s="51"/>
      <c r="IR78" s="51"/>
      <c r="IS78" s="51"/>
      <c r="IT78" s="51"/>
      <c r="IU78" s="51"/>
      <c r="IV78" s="51"/>
      <c r="IW78" s="51"/>
      <c r="IX78" s="51"/>
      <c r="IY78" s="51"/>
      <c r="IZ78" s="51"/>
      <c r="JA78" s="51"/>
      <c r="JB78" s="51"/>
      <c r="JC78" s="51"/>
      <c r="JD78" s="51"/>
      <c r="JE78" s="51"/>
      <c r="JF78" s="51"/>
      <c r="JG78" s="51"/>
      <c r="JH78" s="24"/>
      <c r="JI78" s="51"/>
      <c r="JJ78" s="51"/>
      <c r="JK78" s="51"/>
      <c r="JL78" s="51"/>
      <c r="JM78" s="51"/>
      <c r="JN78" s="51"/>
      <c r="JO78" s="51"/>
      <c r="JP78" s="51"/>
      <c r="JQ78" s="51"/>
      <c r="JR78" s="51"/>
      <c r="JS78" s="51"/>
      <c r="JT78" s="51"/>
      <c r="JU78" s="51"/>
      <c r="JV78" s="51"/>
      <c r="JW78" s="51"/>
      <c r="JX78" s="51"/>
      <c r="JY78" s="51"/>
      <c r="JZ78" s="51"/>
      <c r="KA78" s="51"/>
      <c r="KB78" s="24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24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  <c r="LH78" s="51"/>
      <c r="LI78" s="51"/>
      <c r="LJ78" s="51"/>
      <c r="LK78" s="51"/>
      <c r="LL78" s="51"/>
      <c r="LM78" s="51"/>
      <c r="LN78" s="24"/>
      <c r="LU78" s="51"/>
      <c r="LV78" s="51"/>
      <c r="LX78" s="51"/>
      <c r="LY78" s="51"/>
      <c r="LZ78" s="51"/>
      <c r="MA78" s="51"/>
      <c r="MB78" s="51"/>
      <c r="MC78" s="51"/>
      <c r="MD78" s="51"/>
      <c r="ME78" s="51"/>
      <c r="MF78" s="51"/>
      <c r="MG78" s="51"/>
      <c r="MH78" s="53"/>
      <c r="MO78" s="51"/>
      <c r="MP78" s="51"/>
      <c r="MR78" s="51"/>
      <c r="MS78" s="51"/>
      <c r="MT78" s="51"/>
      <c r="MU78" s="51"/>
      <c r="MV78" s="51"/>
      <c r="MW78" s="51"/>
      <c r="MX78" s="51"/>
      <c r="MY78" s="51"/>
      <c r="MZ78" s="51"/>
      <c r="NA78" s="51"/>
      <c r="NB78" s="53"/>
      <c r="NI78" s="51"/>
      <c r="NJ78" s="51"/>
      <c r="NL78" s="51"/>
      <c r="NM78" s="51"/>
      <c r="NN78" s="51"/>
      <c r="NO78" s="51"/>
      <c r="NP78" s="51"/>
      <c r="NQ78" s="51"/>
      <c r="NR78" s="51"/>
      <c r="NS78" s="51"/>
      <c r="NT78" s="51"/>
      <c r="NU78" s="51"/>
      <c r="NV78" s="53"/>
      <c r="OC78" s="51"/>
      <c r="OD78" s="51"/>
      <c r="OF78" s="51"/>
      <c r="OG78" s="51"/>
      <c r="OH78" s="51"/>
      <c r="OI78" s="51"/>
      <c r="OJ78" s="51"/>
      <c r="OK78" s="51"/>
      <c r="OL78" s="51"/>
      <c r="OM78" s="51"/>
      <c r="ON78" s="51"/>
      <c r="OO78" s="51"/>
      <c r="OP78" s="53"/>
      <c r="OW78" s="51"/>
      <c r="OX78" s="51"/>
      <c r="OZ78" s="51"/>
      <c r="PA78" s="51"/>
      <c r="PB78" s="51"/>
      <c r="PC78" s="51"/>
      <c r="PD78" s="51"/>
      <c r="PE78" s="51"/>
      <c r="PF78" s="51"/>
      <c r="PG78" s="51"/>
      <c r="PH78" s="51"/>
      <c r="PI78" s="51"/>
      <c r="PJ78" s="53"/>
      <c r="PQ78" s="51"/>
      <c r="PR78" s="51"/>
      <c r="PT78" s="51"/>
      <c r="PU78" s="51"/>
      <c r="PV78" s="51"/>
      <c r="PW78" s="51"/>
      <c r="PX78" s="51"/>
      <c r="PY78" s="51"/>
      <c r="PZ78" s="51"/>
      <c r="QA78" s="51"/>
      <c r="QB78" s="51"/>
      <c r="QC78" s="51"/>
      <c r="QD78" s="53"/>
      <c r="QK78" s="51"/>
      <c r="QL78" s="51"/>
      <c r="QN78" s="51"/>
      <c r="QO78" s="51"/>
      <c r="QP78" s="51"/>
      <c r="QQ78" s="51"/>
      <c r="QR78" s="51"/>
      <c r="QS78" s="51"/>
      <c r="QT78" s="51"/>
      <c r="QU78" s="51"/>
      <c r="QV78" s="51"/>
      <c r="QW78" s="51"/>
      <c r="QX78" s="53"/>
      <c r="RE78" s="51"/>
      <c r="RF78" s="51"/>
      <c r="RH78" s="51"/>
      <c r="RI78" s="51"/>
      <c r="RJ78" s="51"/>
      <c r="RK78" s="51"/>
      <c r="RL78" s="51"/>
      <c r="RM78" s="51"/>
      <c r="RN78" s="51"/>
      <c r="RO78" s="51"/>
      <c r="RP78" s="51"/>
      <c r="RQ78" s="51"/>
      <c r="RR78" s="53"/>
      <c r="RY78" s="51"/>
      <c r="RZ78" s="51"/>
      <c r="SB78" s="51"/>
      <c r="SC78" s="51"/>
      <c r="SD78" s="51"/>
      <c r="SE78" s="51"/>
      <c r="SF78" s="51"/>
      <c r="SG78" s="51"/>
      <c r="SH78" s="51"/>
      <c r="SI78" s="51"/>
      <c r="SJ78" s="51"/>
      <c r="SK78" s="51"/>
      <c r="SL78" s="53"/>
      <c r="SS78" s="51"/>
      <c r="ST78" s="51"/>
      <c r="SV78" s="51"/>
      <c r="SW78" s="51"/>
      <c r="SX78" s="51"/>
      <c r="SY78" s="51"/>
      <c r="SZ78" s="51"/>
      <c r="TA78" s="51"/>
      <c r="TB78" s="51"/>
      <c r="TC78" s="51"/>
      <c r="TD78" s="51"/>
      <c r="TE78" s="51"/>
      <c r="TF78" s="53"/>
      <c r="TM78" s="51"/>
      <c r="TN78" s="51"/>
      <c r="TP78" s="51"/>
      <c r="TQ78" s="51"/>
      <c r="TR78" s="51"/>
      <c r="TS78" s="51"/>
      <c r="TT78" s="51"/>
      <c r="TU78" s="51"/>
      <c r="TV78" s="51"/>
      <c r="TW78" s="51"/>
      <c r="TX78" s="51"/>
      <c r="TY78" s="51"/>
      <c r="TZ78" s="53"/>
      <c r="UG78" s="51"/>
      <c r="UH78" s="51"/>
      <c r="UJ78" s="51"/>
      <c r="UK78" s="51"/>
      <c r="UL78" s="51"/>
      <c r="UM78" s="51"/>
      <c r="UN78" s="51"/>
      <c r="UO78" s="51"/>
      <c r="UP78" s="51"/>
      <c r="UQ78" s="51"/>
      <c r="UR78" s="51"/>
      <c r="US78" s="51"/>
      <c r="UT78" s="53"/>
      <c r="VA78" s="51"/>
      <c r="VB78" s="51"/>
      <c r="VD78" s="51"/>
      <c r="VE78" s="51"/>
      <c r="VF78" s="51"/>
      <c r="VG78" s="51"/>
      <c r="VH78" s="51"/>
      <c r="VI78" s="51"/>
      <c r="VJ78" s="51"/>
      <c r="VK78" s="51"/>
      <c r="VL78" s="51"/>
      <c r="VM78" s="51"/>
      <c r="VN78" s="53"/>
      <c r="VU78" s="51"/>
      <c r="VV78" s="51"/>
      <c r="VX78" s="51"/>
      <c r="VY78" s="51"/>
      <c r="VZ78" s="51"/>
      <c r="WA78" s="51"/>
      <c r="WB78" s="51"/>
      <c r="WC78" s="51"/>
      <c r="WD78" s="51"/>
      <c r="WE78" s="51"/>
      <c r="WF78" s="51"/>
      <c r="WG78" s="51"/>
      <c r="WH78" s="53"/>
      <c r="WO78" s="51"/>
      <c r="WP78" s="51"/>
      <c r="WR78" s="51"/>
      <c r="WS78" s="51"/>
      <c r="WT78" s="51"/>
      <c r="WU78" s="51"/>
      <c r="WV78" s="51"/>
      <c r="WW78" s="51"/>
      <c r="WX78" s="51"/>
      <c r="WY78" s="51"/>
      <c r="WZ78" s="51"/>
      <c r="XA78" s="51"/>
      <c r="XB78" s="53"/>
      <c r="XI78" s="51"/>
      <c r="XJ78" s="51"/>
      <c r="XL78" s="51"/>
      <c r="XM78" s="51"/>
      <c r="XN78" s="51"/>
      <c r="XO78" s="51"/>
      <c r="XP78" s="51"/>
      <c r="XQ78" s="51"/>
      <c r="XR78" s="51"/>
      <c r="XS78" s="51"/>
      <c r="XT78" s="51"/>
      <c r="XU78" s="51"/>
      <c r="XV78" s="53"/>
      <c r="YC78" s="51"/>
      <c r="YD78" s="51"/>
      <c r="YF78" s="51"/>
      <c r="YG78" s="51"/>
      <c r="YH78" s="51"/>
      <c r="YI78" s="51"/>
      <c r="YJ78" s="51"/>
      <c r="YK78" s="51"/>
      <c r="YL78" s="51"/>
      <c r="YM78" s="51"/>
      <c r="YN78" s="51"/>
      <c r="YO78" s="51"/>
      <c r="YP78" s="53"/>
      <c r="YW78" s="51"/>
      <c r="YX78" s="51"/>
      <c r="YZ78" s="51"/>
      <c r="ZA78" s="51"/>
      <c r="ZB78" s="51"/>
      <c r="ZC78" s="51"/>
      <c r="ZD78" s="51"/>
      <c r="ZE78" s="51"/>
      <c r="ZF78" s="51"/>
      <c r="ZG78" s="51"/>
      <c r="ZH78" s="51"/>
      <c r="ZI78" s="51"/>
      <c r="ZJ78" s="53"/>
      <c r="ZQ78" s="51"/>
      <c r="ZR78" s="51"/>
      <c r="ZT78" s="51"/>
      <c r="ZU78" s="51"/>
      <c r="ZV78" s="51"/>
      <c r="ZW78" s="51"/>
      <c r="ZX78" s="51"/>
      <c r="ZY78" s="51"/>
      <c r="ZZ78" s="51"/>
      <c r="AAA78" s="51"/>
      <c r="AAB78" s="51"/>
      <c r="AAC78" s="51"/>
      <c r="AAD78" s="53"/>
      <c r="AAK78" s="51"/>
      <c r="AAL78" s="51"/>
      <c r="AAN78" s="51"/>
      <c r="AAO78" s="51"/>
      <c r="AAP78" s="51"/>
      <c r="AAQ78" s="51"/>
      <c r="AAR78" s="51"/>
      <c r="AAS78" s="51"/>
      <c r="AAT78" s="51"/>
      <c r="AAU78" s="51"/>
      <c r="AAV78" s="51"/>
      <c r="AAW78" s="51"/>
      <c r="AAX78" s="53"/>
      <c r="ABE78" s="51"/>
      <c r="ABF78" s="51"/>
      <c r="ABH78" s="51"/>
      <c r="ABI78" s="51"/>
      <c r="ABJ78" s="51"/>
      <c r="ABK78" s="51"/>
      <c r="ABL78" s="51"/>
      <c r="ABM78" s="51"/>
      <c r="ABN78" s="51"/>
      <c r="ABO78" s="51"/>
      <c r="ABP78" s="51"/>
      <c r="ABQ78" s="51"/>
    </row>
    <row r="79" spans="1:745" ht="12.75" hidden="1" x14ac:dyDescent="0.2">
      <c r="A79" s="49"/>
      <c r="B79" s="49"/>
      <c r="C79" s="49"/>
      <c r="D79" s="49"/>
      <c r="E79" s="11"/>
      <c r="F79" s="24"/>
      <c r="G79" s="24"/>
      <c r="H79" s="24"/>
      <c r="I79" s="24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24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24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24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24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24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24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  <c r="EK79" s="51"/>
      <c r="EL79" s="51"/>
      <c r="EM79" s="51"/>
      <c r="EN79" s="51"/>
      <c r="EO79" s="51"/>
      <c r="EP79" s="51"/>
      <c r="EQ79" s="51"/>
      <c r="ER79" s="24"/>
      <c r="ES79" s="51"/>
      <c r="ET79" s="51"/>
      <c r="EU79" s="51"/>
      <c r="EV79" s="51"/>
      <c r="EW79" s="51"/>
      <c r="EX79" s="51"/>
      <c r="EY79" s="51"/>
      <c r="EZ79" s="51"/>
      <c r="FA79" s="51"/>
      <c r="FB79" s="51"/>
      <c r="FC79" s="51"/>
      <c r="FD79" s="51"/>
      <c r="FE79" s="51"/>
      <c r="FF79" s="51"/>
      <c r="FG79" s="51"/>
      <c r="FH79" s="51"/>
      <c r="FI79" s="51"/>
      <c r="FJ79" s="51"/>
      <c r="FK79" s="51"/>
      <c r="FL79" s="24"/>
      <c r="FM79" s="51"/>
      <c r="FN79" s="51"/>
      <c r="FO79" s="51"/>
      <c r="FP79" s="51"/>
      <c r="FQ79" s="51"/>
      <c r="FR79" s="51"/>
      <c r="FS79" s="51"/>
      <c r="FT79" s="51"/>
      <c r="FU79" s="51"/>
      <c r="FV79" s="51"/>
      <c r="FW79" s="51"/>
      <c r="FX79" s="51"/>
      <c r="FY79" s="51"/>
      <c r="FZ79" s="51"/>
      <c r="GA79" s="51"/>
      <c r="GB79" s="51"/>
      <c r="GC79" s="51"/>
      <c r="GD79" s="51"/>
      <c r="GE79" s="51"/>
      <c r="GF79" s="24"/>
      <c r="GG79" s="51"/>
      <c r="GH79" s="51"/>
      <c r="GI79" s="51"/>
      <c r="GJ79" s="51"/>
      <c r="GK79" s="51"/>
      <c r="GL79" s="51"/>
      <c r="GM79" s="51"/>
      <c r="GN79" s="51"/>
      <c r="GO79" s="51"/>
      <c r="GP79" s="51"/>
      <c r="GQ79" s="51"/>
      <c r="GR79" s="51"/>
      <c r="GS79" s="51"/>
      <c r="GT79" s="51"/>
      <c r="GU79" s="51"/>
      <c r="GV79" s="51"/>
      <c r="GW79" s="51"/>
      <c r="GX79" s="51"/>
      <c r="GY79" s="51"/>
      <c r="GZ79" s="24"/>
      <c r="HA79" s="51"/>
      <c r="HB79" s="51"/>
      <c r="HC79" s="51"/>
      <c r="HD79" s="51"/>
      <c r="HE79" s="51"/>
      <c r="HF79" s="51"/>
      <c r="HG79" s="51"/>
      <c r="HH79" s="51"/>
      <c r="HI79" s="51"/>
      <c r="HJ79" s="51"/>
      <c r="HK79" s="51"/>
      <c r="HL79" s="51"/>
      <c r="HM79" s="51"/>
      <c r="HN79" s="51"/>
      <c r="HO79" s="51"/>
      <c r="HP79" s="51"/>
      <c r="HQ79" s="51"/>
      <c r="HR79" s="51"/>
      <c r="HS79" s="51"/>
      <c r="HT79" s="24"/>
      <c r="HU79" s="51"/>
      <c r="HV79" s="51"/>
      <c r="HW79" s="51"/>
      <c r="HX79" s="51"/>
      <c r="HY79" s="51"/>
      <c r="HZ79" s="51"/>
      <c r="IA79" s="51"/>
      <c r="IB79" s="51"/>
      <c r="IC79" s="51"/>
      <c r="ID79" s="51"/>
      <c r="IE79" s="51"/>
      <c r="IF79" s="51"/>
      <c r="IG79" s="51"/>
      <c r="IH79" s="51"/>
      <c r="II79" s="51"/>
      <c r="IJ79" s="51"/>
      <c r="IK79" s="51"/>
      <c r="IL79" s="51"/>
      <c r="IM79" s="51"/>
      <c r="IN79" s="24"/>
      <c r="IO79" s="51"/>
      <c r="IP79" s="51"/>
      <c r="IQ79" s="51"/>
      <c r="IR79" s="51"/>
      <c r="IS79" s="51"/>
      <c r="IT79" s="51"/>
      <c r="IU79" s="51"/>
      <c r="IV79" s="51"/>
      <c r="IW79" s="51"/>
      <c r="IX79" s="51"/>
      <c r="IY79" s="51"/>
      <c r="IZ79" s="51"/>
      <c r="JA79" s="51"/>
      <c r="JB79" s="51"/>
      <c r="JC79" s="51"/>
      <c r="JD79" s="51"/>
      <c r="JE79" s="51"/>
      <c r="JF79" s="51"/>
      <c r="JG79" s="51"/>
      <c r="JH79" s="24"/>
      <c r="JI79" s="51"/>
      <c r="JJ79" s="51"/>
      <c r="JK79" s="51"/>
      <c r="JL79" s="51"/>
      <c r="JM79" s="51"/>
      <c r="JN79" s="51"/>
      <c r="JO79" s="51"/>
      <c r="JP79" s="51"/>
      <c r="JQ79" s="51"/>
      <c r="JR79" s="51"/>
      <c r="JS79" s="51"/>
      <c r="JT79" s="51"/>
      <c r="JU79" s="51"/>
      <c r="JV79" s="51"/>
      <c r="JW79" s="51"/>
      <c r="JX79" s="51"/>
      <c r="JY79" s="51"/>
      <c r="JZ79" s="51"/>
      <c r="KA79" s="51"/>
      <c r="KB79" s="24"/>
      <c r="KC79" s="51"/>
      <c r="KD79" s="51"/>
      <c r="KE79" s="51"/>
      <c r="KF79" s="51"/>
      <c r="KG79" s="51"/>
      <c r="KH79" s="51"/>
      <c r="KI79" s="51"/>
      <c r="KJ79" s="51"/>
      <c r="KK79" s="51"/>
      <c r="KL79" s="51"/>
      <c r="KM79" s="51"/>
      <c r="KN79" s="51"/>
      <c r="KO79" s="51"/>
      <c r="KP79" s="51"/>
      <c r="KQ79" s="51"/>
      <c r="KR79" s="51"/>
      <c r="KS79" s="51"/>
      <c r="KT79" s="24"/>
      <c r="KU79" s="51"/>
      <c r="KV79" s="51"/>
      <c r="KW79" s="51"/>
      <c r="KX79" s="51"/>
      <c r="KY79" s="51"/>
      <c r="KZ79" s="51"/>
      <c r="LA79" s="51"/>
      <c r="LB79" s="51"/>
      <c r="LC79" s="51"/>
      <c r="LD79" s="51"/>
      <c r="LE79" s="51"/>
      <c r="LF79" s="51"/>
      <c r="LG79" s="51"/>
      <c r="LH79" s="51"/>
      <c r="LI79" s="51"/>
      <c r="LJ79" s="51"/>
      <c r="LK79" s="51"/>
      <c r="LL79" s="51"/>
      <c r="LM79" s="51"/>
      <c r="LN79" s="24"/>
      <c r="LU79" s="51"/>
      <c r="LV79" s="51"/>
      <c r="LX79" s="51"/>
      <c r="LY79" s="51"/>
      <c r="LZ79" s="51"/>
      <c r="MA79" s="51"/>
      <c r="MB79" s="51"/>
      <c r="MC79" s="51"/>
      <c r="MD79" s="51"/>
      <c r="ME79" s="51"/>
      <c r="MF79" s="51"/>
      <c r="MG79" s="51"/>
      <c r="MH79" s="53"/>
      <c r="MO79" s="51"/>
      <c r="MP79" s="51"/>
      <c r="MR79" s="51"/>
      <c r="MS79" s="51"/>
      <c r="MT79" s="51"/>
      <c r="MU79" s="51"/>
      <c r="MV79" s="51"/>
      <c r="MW79" s="51"/>
      <c r="MX79" s="51"/>
      <c r="MY79" s="51"/>
      <c r="MZ79" s="51"/>
      <c r="NA79" s="51"/>
      <c r="NB79" s="53"/>
      <c r="NI79" s="51"/>
      <c r="NJ79" s="51"/>
      <c r="NL79" s="51"/>
      <c r="NM79" s="51"/>
      <c r="NN79" s="51"/>
      <c r="NO79" s="51"/>
      <c r="NP79" s="51"/>
      <c r="NQ79" s="51"/>
      <c r="NR79" s="51"/>
      <c r="NS79" s="51"/>
      <c r="NT79" s="51"/>
      <c r="NU79" s="51"/>
      <c r="NV79" s="53"/>
      <c r="OC79" s="51"/>
      <c r="OD79" s="51"/>
      <c r="OF79" s="51"/>
      <c r="OG79" s="51"/>
      <c r="OH79" s="51"/>
      <c r="OI79" s="51"/>
      <c r="OJ79" s="51"/>
      <c r="OK79" s="51"/>
      <c r="OL79" s="51"/>
      <c r="OM79" s="51"/>
      <c r="ON79" s="51"/>
      <c r="OO79" s="51"/>
      <c r="OP79" s="53"/>
      <c r="OW79" s="51"/>
      <c r="OX79" s="51"/>
      <c r="OZ79" s="51"/>
      <c r="PA79" s="51"/>
      <c r="PB79" s="51"/>
      <c r="PC79" s="51"/>
      <c r="PD79" s="51"/>
      <c r="PE79" s="51"/>
      <c r="PF79" s="51"/>
      <c r="PG79" s="51"/>
      <c r="PH79" s="51"/>
      <c r="PI79" s="51"/>
      <c r="PJ79" s="53"/>
      <c r="PQ79" s="51"/>
      <c r="PR79" s="51"/>
      <c r="PT79" s="51"/>
      <c r="PU79" s="51"/>
      <c r="PV79" s="51"/>
      <c r="PW79" s="51"/>
      <c r="PX79" s="51"/>
      <c r="PY79" s="51"/>
      <c r="PZ79" s="51"/>
      <c r="QA79" s="51"/>
      <c r="QB79" s="51"/>
      <c r="QC79" s="51"/>
      <c r="QD79" s="53"/>
      <c r="QK79" s="51"/>
      <c r="QL79" s="51"/>
      <c r="QN79" s="51"/>
      <c r="QO79" s="51"/>
      <c r="QP79" s="51"/>
      <c r="QQ79" s="51"/>
      <c r="QR79" s="51"/>
      <c r="QS79" s="51"/>
      <c r="QT79" s="51"/>
      <c r="QU79" s="51"/>
      <c r="QV79" s="51"/>
      <c r="QW79" s="51"/>
      <c r="QX79" s="53"/>
      <c r="RE79" s="51"/>
      <c r="RF79" s="51"/>
      <c r="RH79" s="51"/>
      <c r="RI79" s="51"/>
      <c r="RJ79" s="51"/>
      <c r="RK79" s="51"/>
      <c r="RL79" s="51"/>
      <c r="RM79" s="51"/>
      <c r="RN79" s="51"/>
      <c r="RO79" s="51"/>
      <c r="RP79" s="51"/>
      <c r="RQ79" s="51"/>
      <c r="RR79" s="53"/>
      <c r="RY79" s="51"/>
      <c r="RZ79" s="51"/>
      <c r="SB79" s="51"/>
      <c r="SC79" s="51"/>
      <c r="SD79" s="51"/>
      <c r="SE79" s="51"/>
      <c r="SF79" s="51"/>
      <c r="SG79" s="51"/>
      <c r="SH79" s="51"/>
      <c r="SI79" s="51"/>
      <c r="SJ79" s="51"/>
      <c r="SK79" s="51"/>
      <c r="SL79" s="53"/>
      <c r="SS79" s="51"/>
      <c r="ST79" s="51"/>
      <c r="SV79" s="51"/>
      <c r="SW79" s="51"/>
      <c r="SX79" s="51"/>
      <c r="SY79" s="51"/>
      <c r="SZ79" s="51"/>
      <c r="TA79" s="51"/>
      <c r="TB79" s="51"/>
      <c r="TC79" s="51"/>
      <c r="TD79" s="51"/>
      <c r="TE79" s="51"/>
      <c r="TF79" s="53"/>
      <c r="TM79" s="51"/>
      <c r="TN79" s="51"/>
      <c r="TP79" s="51"/>
      <c r="TQ79" s="51"/>
      <c r="TR79" s="51"/>
      <c r="TS79" s="51"/>
      <c r="TT79" s="51"/>
      <c r="TU79" s="51"/>
      <c r="TV79" s="51"/>
      <c r="TW79" s="51"/>
      <c r="TX79" s="51"/>
      <c r="TY79" s="51"/>
      <c r="TZ79" s="53"/>
      <c r="UG79" s="51"/>
      <c r="UH79" s="51"/>
      <c r="UJ79" s="51"/>
      <c r="UK79" s="51"/>
      <c r="UL79" s="51"/>
      <c r="UM79" s="51"/>
      <c r="UN79" s="51"/>
      <c r="UO79" s="51"/>
      <c r="UP79" s="51"/>
      <c r="UQ79" s="51"/>
      <c r="UR79" s="51"/>
      <c r="US79" s="51"/>
      <c r="UT79" s="53"/>
      <c r="VA79" s="51"/>
      <c r="VB79" s="51"/>
      <c r="VD79" s="51"/>
      <c r="VE79" s="51"/>
      <c r="VF79" s="51"/>
      <c r="VG79" s="51"/>
      <c r="VH79" s="51"/>
      <c r="VI79" s="51"/>
      <c r="VJ79" s="51"/>
      <c r="VK79" s="51"/>
      <c r="VL79" s="51"/>
      <c r="VM79" s="51"/>
      <c r="VN79" s="53"/>
      <c r="VU79" s="51"/>
      <c r="VV79" s="51"/>
      <c r="VX79" s="51"/>
      <c r="VY79" s="51"/>
      <c r="VZ79" s="51"/>
      <c r="WA79" s="51"/>
      <c r="WB79" s="51"/>
      <c r="WC79" s="51"/>
      <c r="WD79" s="51"/>
      <c r="WE79" s="51"/>
      <c r="WF79" s="51"/>
      <c r="WG79" s="51"/>
      <c r="WH79" s="53"/>
      <c r="WO79" s="51"/>
      <c r="WP79" s="51"/>
      <c r="WR79" s="51"/>
      <c r="WS79" s="51"/>
      <c r="WT79" s="51"/>
      <c r="WU79" s="51"/>
      <c r="WV79" s="51"/>
      <c r="WW79" s="51"/>
      <c r="WX79" s="51"/>
      <c r="WY79" s="51"/>
      <c r="WZ79" s="51"/>
      <c r="XA79" s="51"/>
      <c r="XB79" s="53"/>
      <c r="XI79" s="51"/>
      <c r="XJ79" s="51"/>
      <c r="XL79" s="51"/>
      <c r="XM79" s="51"/>
      <c r="XN79" s="51"/>
      <c r="XO79" s="51"/>
      <c r="XP79" s="51"/>
      <c r="XQ79" s="51"/>
      <c r="XR79" s="51"/>
      <c r="XS79" s="51"/>
      <c r="XT79" s="51"/>
      <c r="XU79" s="51"/>
      <c r="XV79" s="53"/>
      <c r="YC79" s="51"/>
      <c r="YD79" s="51"/>
      <c r="YF79" s="51"/>
      <c r="YG79" s="51"/>
      <c r="YH79" s="51"/>
      <c r="YI79" s="51"/>
      <c r="YJ79" s="51"/>
      <c r="YK79" s="51"/>
      <c r="YL79" s="51"/>
      <c r="YM79" s="51"/>
      <c r="YN79" s="51"/>
      <c r="YO79" s="51"/>
      <c r="YP79" s="53"/>
      <c r="YW79" s="51"/>
      <c r="YX79" s="51"/>
      <c r="YZ79" s="51"/>
      <c r="ZA79" s="51"/>
      <c r="ZB79" s="51"/>
      <c r="ZC79" s="51"/>
      <c r="ZD79" s="51"/>
      <c r="ZE79" s="51"/>
      <c r="ZF79" s="51"/>
      <c r="ZG79" s="51"/>
      <c r="ZH79" s="51"/>
      <c r="ZI79" s="51"/>
      <c r="ZJ79" s="53"/>
      <c r="ZQ79" s="51"/>
      <c r="ZR79" s="51"/>
      <c r="ZT79" s="51"/>
      <c r="ZU79" s="51"/>
      <c r="ZV79" s="51"/>
      <c r="ZW79" s="51"/>
      <c r="ZX79" s="51"/>
      <c r="ZY79" s="51"/>
      <c r="ZZ79" s="51"/>
      <c r="AAA79" s="51"/>
      <c r="AAB79" s="51"/>
      <c r="AAC79" s="51"/>
      <c r="AAD79" s="53"/>
      <c r="AAK79" s="51"/>
      <c r="AAL79" s="51"/>
      <c r="AAN79" s="51"/>
      <c r="AAO79" s="51"/>
      <c r="AAP79" s="51"/>
      <c r="AAQ79" s="51"/>
      <c r="AAR79" s="51"/>
      <c r="AAS79" s="51"/>
      <c r="AAT79" s="51"/>
      <c r="AAU79" s="51"/>
      <c r="AAV79" s="51"/>
      <c r="AAW79" s="51"/>
      <c r="AAX79" s="53"/>
      <c r="ABE79" s="51"/>
      <c r="ABF79" s="51"/>
      <c r="ABH79" s="51"/>
      <c r="ABI79" s="51"/>
      <c r="ABJ79" s="51"/>
      <c r="ABK79" s="51"/>
      <c r="ABL79" s="51"/>
      <c r="ABM79" s="51"/>
      <c r="ABN79" s="51"/>
      <c r="ABO79" s="51"/>
      <c r="ABP79" s="51"/>
      <c r="ABQ79" s="51"/>
    </row>
    <row r="80" spans="1:745" ht="12.75" hidden="1" x14ac:dyDescent="0.2">
      <c r="A80" s="49"/>
      <c r="B80" s="49"/>
      <c r="C80" s="49"/>
      <c r="D80" s="49"/>
      <c r="E80" s="11"/>
      <c r="F80" s="24"/>
      <c r="G80" s="24"/>
      <c r="H80" s="24"/>
      <c r="I80" s="24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24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24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24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24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24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24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  <c r="EK80" s="51"/>
      <c r="EL80" s="51"/>
      <c r="EM80" s="51"/>
      <c r="EN80" s="51"/>
      <c r="EO80" s="51"/>
      <c r="EP80" s="51"/>
      <c r="EQ80" s="51"/>
      <c r="ER80" s="24"/>
      <c r="ES80" s="51"/>
      <c r="ET80" s="51"/>
      <c r="EU80" s="51"/>
      <c r="EV80" s="51"/>
      <c r="EW80" s="51"/>
      <c r="EX80" s="51"/>
      <c r="EY80" s="51"/>
      <c r="EZ80" s="51"/>
      <c r="FA80" s="51"/>
      <c r="FB80" s="51"/>
      <c r="FC80" s="51"/>
      <c r="FD80" s="51"/>
      <c r="FE80" s="51"/>
      <c r="FF80" s="51"/>
      <c r="FG80" s="51"/>
      <c r="FH80" s="51"/>
      <c r="FI80" s="51"/>
      <c r="FJ80" s="51"/>
      <c r="FK80" s="51"/>
      <c r="FL80" s="24"/>
      <c r="FM80" s="51"/>
      <c r="FN80" s="51"/>
      <c r="FO80" s="51"/>
      <c r="FP80" s="51"/>
      <c r="FQ80" s="51"/>
      <c r="FR80" s="51"/>
      <c r="FS80" s="51"/>
      <c r="FT80" s="51"/>
      <c r="FU80" s="51"/>
      <c r="FV80" s="51"/>
      <c r="FW80" s="51"/>
      <c r="FX80" s="51"/>
      <c r="FY80" s="51"/>
      <c r="FZ80" s="51"/>
      <c r="GA80" s="51"/>
      <c r="GB80" s="51"/>
      <c r="GC80" s="51"/>
      <c r="GD80" s="51"/>
      <c r="GE80" s="51"/>
      <c r="GF80" s="24"/>
      <c r="GG80" s="51"/>
      <c r="GH80" s="51"/>
      <c r="GI80" s="51"/>
      <c r="GJ80" s="51"/>
      <c r="GK80" s="51"/>
      <c r="GL80" s="51"/>
      <c r="GM80" s="51"/>
      <c r="GN80" s="51"/>
      <c r="GO80" s="51"/>
      <c r="GP80" s="51"/>
      <c r="GQ80" s="51"/>
      <c r="GR80" s="51"/>
      <c r="GS80" s="51"/>
      <c r="GT80" s="51"/>
      <c r="GU80" s="51"/>
      <c r="GV80" s="51"/>
      <c r="GW80" s="51"/>
      <c r="GX80" s="51"/>
      <c r="GY80" s="51"/>
      <c r="GZ80" s="24"/>
      <c r="HA80" s="51"/>
      <c r="HB80" s="51"/>
      <c r="HC80" s="51"/>
      <c r="HD80" s="51"/>
      <c r="HE80" s="51"/>
      <c r="HF80" s="51"/>
      <c r="HG80" s="51"/>
      <c r="HH80" s="51"/>
      <c r="HI80" s="51"/>
      <c r="HJ80" s="51"/>
      <c r="HK80" s="51"/>
      <c r="HL80" s="51"/>
      <c r="HM80" s="51"/>
      <c r="HN80" s="51"/>
      <c r="HO80" s="51"/>
      <c r="HP80" s="51"/>
      <c r="HQ80" s="51"/>
      <c r="HR80" s="51"/>
      <c r="HS80" s="51"/>
      <c r="HT80" s="24"/>
      <c r="HU80" s="51"/>
      <c r="HV80" s="51"/>
      <c r="HW80" s="51"/>
      <c r="HX80" s="51"/>
      <c r="HY80" s="51"/>
      <c r="HZ80" s="51"/>
      <c r="IA80" s="51"/>
      <c r="IB80" s="51"/>
      <c r="IC80" s="51"/>
      <c r="ID80" s="51"/>
      <c r="IE80" s="51"/>
      <c r="IF80" s="51"/>
      <c r="IG80" s="51"/>
      <c r="IH80" s="51"/>
      <c r="II80" s="51"/>
      <c r="IJ80" s="51"/>
      <c r="IK80" s="51"/>
      <c r="IL80" s="51"/>
      <c r="IM80" s="51"/>
      <c r="IN80" s="24"/>
      <c r="IO80" s="51"/>
      <c r="IP80" s="51"/>
      <c r="IQ80" s="51"/>
      <c r="IR80" s="51"/>
      <c r="IS80" s="51"/>
      <c r="IT80" s="51"/>
      <c r="IU80" s="51"/>
      <c r="IV80" s="51"/>
      <c r="IW80" s="51"/>
      <c r="IX80" s="51"/>
      <c r="IY80" s="51"/>
      <c r="IZ80" s="51"/>
      <c r="JA80" s="51"/>
      <c r="JB80" s="51"/>
      <c r="JC80" s="51"/>
      <c r="JD80" s="51"/>
      <c r="JE80" s="51"/>
      <c r="JF80" s="51"/>
      <c r="JG80" s="51"/>
      <c r="JH80" s="24"/>
      <c r="JI80" s="51"/>
      <c r="JJ80" s="51"/>
      <c r="JK80" s="51"/>
      <c r="JL80" s="51"/>
      <c r="JM80" s="51"/>
      <c r="JN80" s="51"/>
      <c r="JO80" s="51"/>
      <c r="JP80" s="51"/>
      <c r="JQ80" s="51"/>
      <c r="JR80" s="51"/>
      <c r="JS80" s="51"/>
      <c r="JT80" s="51"/>
      <c r="JU80" s="51"/>
      <c r="JV80" s="51"/>
      <c r="JW80" s="51"/>
      <c r="JX80" s="51"/>
      <c r="JY80" s="51"/>
      <c r="JZ80" s="51"/>
      <c r="KA80" s="51"/>
      <c r="KB80" s="24"/>
      <c r="KC80" s="51"/>
      <c r="KD80" s="51"/>
      <c r="KE80" s="51"/>
      <c r="KF80" s="51"/>
      <c r="KG80" s="51"/>
      <c r="KH80" s="51"/>
      <c r="KI80" s="51"/>
      <c r="KJ80" s="51"/>
      <c r="KK80" s="51"/>
      <c r="KL80" s="51"/>
      <c r="KM80" s="51"/>
      <c r="KN80" s="51"/>
      <c r="KO80" s="51"/>
      <c r="KP80" s="51"/>
      <c r="KQ80" s="51"/>
      <c r="KR80" s="51"/>
      <c r="KS80" s="51"/>
      <c r="KT80" s="24"/>
      <c r="KU80" s="51"/>
      <c r="KV80" s="51"/>
      <c r="KW80" s="51"/>
      <c r="KX80" s="51"/>
      <c r="KY80" s="51"/>
      <c r="KZ80" s="51"/>
      <c r="LA80" s="51"/>
      <c r="LB80" s="51"/>
      <c r="LC80" s="51"/>
      <c r="LD80" s="51"/>
      <c r="LE80" s="51"/>
      <c r="LF80" s="51"/>
      <c r="LG80" s="51"/>
      <c r="LH80" s="51"/>
      <c r="LI80" s="51"/>
      <c r="LJ80" s="51"/>
      <c r="LK80" s="51"/>
      <c r="LL80" s="51"/>
      <c r="LM80" s="51"/>
      <c r="LN80" s="24"/>
      <c r="LU80" s="51"/>
      <c r="LV80" s="51"/>
      <c r="LX80" s="51"/>
      <c r="LY80" s="51"/>
      <c r="LZ80" s="51"/>
      <c r="MA80" s="51"/>
      <c r="MB80" s="51"/>
      <c r="MC80" s="51"/>
      <c r="MD80" s="51"/>
      <c r="ME80" s="51"/>
      <c r="MF80" s="51"/>
      <c r="MG80" s="51"/>
      <c r="MH80" s="53"/>
      <c r="MO80" s="51"/>
      <c r="MP80" s="51"/>
      <c r="MR80" s="51"/>
      <c r="MS80" s="51"/>
      <c r="MT80" s="51"/>
      <c r="MU80" s="51"/>
      <c r="MV80" s="51"/>
      <c r="MW80" s="51"/>
      <c r="MX80" s="51"/>
      <c r="MY80" s="51"/>
      <c r="MZ80" s="51"/>
      <c r="NA80" s="51"/>
      <c r="NB80" s="53"/>
      <c r="NI80" s="51"/>
      <c r="NJ80" s="51"/>
      <c r="NL80" s="51"/>
      <c r="NM80" s="51"/>
      <c r="NN80" s="51"/>
      <c r="NO80" s="51"/>
      <c r="NP80" s="51"/>
      <c r="NQ80" s="51"/>
      <c r="NR80" s="51"/>
      <c r="NS80" s="51"/>
      <c r="NT80" s="51"/>
      <c r="NU80" s="51"/>
      <c r="NV80" s="53"/>
      <c r="OC80" s="51"/>
      <c r="OD80" s="51"/>
      <c r="OF80" s="51"/>
      <c r="OG80" s="51"/>
      <c r="OH80" s="51"/>
      <c r="OI80" s="51"/>
      <c r="OJ80" s="51"/>
      <c r="OK80" s="51"/>
      <c r="OL80" s="51"/>
      <c r="OM80" s="51"/>
      <c r="ON80" s="51"/>
      <c r="OO80" s="51"/>
      <c r="OP80" s="53"/>
      <c r="OW80" s="51"/>
      <c r="OX80" s="51"/>
      <c r="OZ80" s="51"/>
      <c r="PA80" s="51"/>
      <c r="PB80" s="51"/>
      <c r="PC80" s="51"/>
      <c r="PD80" s="51"/>
      <c r="PE80" s="51"/>
      <c r="PF80" s="51"/>
      <c r="PG80" s="51"/>
      <c r="PH80" s="51"/>
      <c r="PI80" s="51"/>
      <c r="PJ80" s="53"/>
      <c r="PQ80" s="51"/>
      <c r="PR80" s="51"/>
      <c r="PT80" s="51"/>
      <c r="PU80" s="51"/>
      <c r="PV80" s="51"/>
      <c r="PW80" s="51"/>
      <c r="PX80" s="51"/>
      <c r="PY80" s="51"/>
      <c r="PZ80" s="51"/>
      <c r="QA80" s="51"/>
      <c r="QB80" s="51"/>
      <c r="QC80" s="51"/>
      <c r="QD80" s="53"/>
      <c r="QK80" s="51"/>
      <c r="QL80" s="51"/>
      <c r="QN80" s="51"/>
      <c r="QO80" s="51"/>
      <c r="QP80" s="51"/>
      <c r="QQ80" s="51"/>
      <c r="QR80" s="51"/>
      <c r="QS80" s="51"/>
      <c r="QT80" s="51"/>
      <c r="QU80" s="51"/>
      <c r="QV80" s="51"/>
      <c r="QW80" s="51"/>
      <c r="QX80" s="53"/>
      <c r="RE80" s="51"/>
      <c r="RF80" s="51"/>
      <c r="RH80" s="51"/>
      <c r="RI80" s="51"/>
      <c r="RJ80" s="51"/>
      <c r="RK80" s="51"/>
      <c r="RL80" s="51"/>
      <c r="RM80" s="51"/>
      <c r="RN80" s="51"/>
      <c r="RO80" s="51"/>
      <c r="RP80" s="51"/>
      <c r="RQ80" s="51"/>
      <c r="RR80" s="53"/>
      <c r="RY80" s="51"/>
      <c r="RZ80" s="51"/>
      <c r="SB80" s="51"/>
      <c r="SC80" s="51"/>
      <c r="SD80" s="51"/>
      <c r="SE80" s="51"/>
      <c r="SF80" s="51"/>
      <c r="SG80" s="51"/>
      <c r="SH80" s="51"/>
      <c r="SI80" s="51"/>
      <c r="SJ80" s="51"/>
      <c r="SK80" s="51"/>
      <c r="SL80" s="53"/>
      <c r="SS80" s="51"/>
      <c r="ST80" s="51"/>
      <c r="SV80" s="51"/>
      <c r="SW80" s="51"/>
      <c r="SX80" s="51"/>
      <c r="SY80" s="51"/>
      <c r="SZ80" s="51"/>
      <c r="TA80" s="51"/>
      <c r="TB80" s="51"/>
      <c r="TC80" s="51"/>
      <c r="TD80" s="51"/>
      <c r="TE80" s="51"/>
      <c r="TF80" s="53"/>
      <c r="TM80" s="51"/>
      <c r="TN80" s="51"/>
      <c r="TP80" s="51"/>
      <c r="TQ80" s="51"/>
      <c r="TR80" s="51"/>
      <c r="TS80" s="51"/>
      <c r="TT80" s="51"/>
      <c r="TU80" s="51"/>
      <c r="TV80" s="51"/>
      <c r="TW80" s="51"/>
      <c r="TX80" s="51"/>
      <c r="TY80" s="51"/>
      <c r="TZ80" s="53"/>
      <c r="UG80" s="51"/>
      <c r="UH80" s="51"/>
      <c r="UJ80" s="51"/>
      <c r="UK80" s="51"/>
      <c r="UL80" s="51"/>
      <c r="UM80" s="51"/>
      <c r="UN80" s="51"/>
      <c r="UO80" s="51"/>
      <c r="UP80" s="51"/>
      <c r="UQ80" s="51"/>
      <c r="UR80" s="51"/>
      <c r="US80" s="51"/>
      <c r="UT80" s="53"/>
      <c r="VA80" s="51"/>
      <c r="VB80" s="51"/>
      <c r="VD80" s="51"/>
      <c r="VE80" s="51"/>
      <c r="VF80" s="51"/>
      <c r="VG80" s="51"/>
      <c r="VH80" s="51"/>
      <c r="VI80" s="51"/>
      <c r="VJ80" s="51"/>
      <c r="VK80" s="51"/>
      <c r="VL80" s="51"/>
      <c r="VM80" s="51"/>
      <c r="VN80" s="53"/>
      <c r="VU80" s="51"/>
      <c r="VV80" s="51"/>
      <c r="VX80" s="51"/>
      <c r="VY80" s="51"/>
      <c r="VZ80" s="51"/>
      <c r="WA80" s="51"/>
      <c r="WB80" s="51"/>
      <c r="WC80" s="51"/>
      <c r="WD80" s="51"/>
      <c r="WE80" s="51"/>
      <c r="WF80" s="51"/>
      <c r="WG80" s="51"/>
      <c r="WH80" s="53"/>
      <c r="WO80" s="51"/>
      <c r="WP80" s="51"/>
      <c r="WR80" s="51"/>
      <c r="WS80" s="51"/>
      <c r="WT80" s="51"/>
      <c r="WU80" s="51"/>
      <c r="WV80" s="51"/>
      <c r="WW80" s="51"/>
      <c r="WX80" s="51"/>
      <c r="WY80" s="51"/>
      <c r="WZ80" s="51"/>
      <c r="XA80" s="51"/>
      <c r="XB80" s="53"/>
      <c r="XI80" s="51"/>
      <c r="XJ80" s="51"/>
      <c r="XL80" s="51"/>
      <c r="XM80" s="51"/>
      <c r="XN80" s="51"/>
      <c r="XO80" s="51"/>
      <c r="XP80" s="51"/>
      <c r="XQ80" s="51"/>
      <c r="XR80" s="51"/>
      <c r="XS80" s="51"/>
      <c r="XT80" s="51"/>
      <c r="XU80" s="51"/>
      <c r="XV80" s="53"/>
      <c r="YC80" s="51"/>
      <c r="YD80" s="51"/>
      <c r="YF80" s="51"/>
      <c r="YG80" s="51"/>
      <c r="YH80" s="51"/>
      <c r="YI80" s="51"/>
      <c r="YJ80" s="51"/>
      <c r="YK80" s="51"/>
      <c r="YL80" s="51"/>
      <c r="YM80" s="51"/>
      <c r="YN80" s="51"/>
      <c r="YO80" s="51"/>
      <c r="YP80" s="53"/>
      <c r="YW80" s="51"/>
      <c r="YX80" s="51"/>
      <c r="YZ80" s="51"/>
      <c r="ZA80" s="51"/>
      <c r="ZB80" s="51"/>
      <c r="ZC80" s="51"/>
      <c r="ZD80" s="51"/>
      <c r="ZE80" s="51"/>
      <c r="ZF80" s="51"/>
      <c r="ZG80" s="51"/>
      <c r="ZH80" s="51"/>
      <c r="ZI80" s="51"/>
      <c r="ZJ80" s="53"/>
      <c r="ZQ80" s="51"/>
      <c r="ZR80" s="51"/>
      <c r="ZT80" s="51"/>
      <c r="ZU80" s="51"/>
      <c r="ZV80" s="51"/>
      <c r="ZW80" s="51"/>
      <c r="ZX80" s="51"/>
      <c r="ZY80" s="51"/>
      <c r="ZZ80" s="51"/>
      <c r="AAA80" s="51"/>
      <c r="AAB80" s="51"/>
      <c r="AAC80" s="51"/>
      <c r="AAD80" s="53"/>
      <c r="AAK80" s="51"/>
      <c r="AAL80" s="51"/>
      <c r="AAN80" s="51"/>
      <c r="AAO80" s="51"/>
      <c r="AAP80" s="51"/>
      <c r="AAQ80" s="51"/>
      <c r="AAR80" s="51"/>
      <c r="AAS80" s="51"/>
      <c r="AAT80" s="51"/>
      <c r="AAU80" s="51"/>
      <c r="AAV80" s="51"/>
      <c r="AAW80" s="51"/>
      <c r="AAX80" s="53"/>
      <c r="ABE80" s="51"/>
      <c r="ABF80" s="51"/>
      <c r="ABH80" s="51"/>
      <c r="ABI80" s="51"/>
      <c r="ABJ80" s="51"/>
      <c r="ABK80" s="51"/>
      <c r="ABL80" s="51"/>
      <c r="ABM80" s="51"/>
      <c r="ABN80" s="51"/>
      <c r="ABO80" s="51"/>
      <c r="ABP80" s="51"/>
      <c r="ABQ80" s="51"/>
    </row>
    <row r="81" spans="1:745" ht="12.75" hidden="1" x14ac:dyDescent="0.2">
      <c r="A81" s="49"/>
      <c r="B81" s="49"/>
      <c r="C81" s="49"/>
      <c r="D81" s="49"/>
      <c r="E81" s="11"/>
      <c r="F81" s="24"/>
      <c r="G81" s="24"/>
      <c r="H81" s="24"/>
      <c r="I81" s="24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24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24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24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24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24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24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  <c r="EK81" s="51"/>
      <c r="EL81" s="51"/>
      <c r="EM81" s="51"/>
      <c r="EN81" s="51"/>
      <c r="EO81" s="51"/>
      <c r="EP81" s="51"/>
      <c r="EQ81" s="51"/>
      <c r="ER81" s="24"/>
      <c r="ES81" s="51"/>
      <c r="ET81" s="51"/>
      <c r="EU81" s="51"/>
      <c r="EV81" s="51"/>
      <c r="EW81" s="51"/>
      <c r="EX81" s="51"/>
      <c r="EY81" s="51"/>
      <c r="EZ81" s="51"/>
      <c r="FA81" s="51"/>
      <c r="FB81" s="51"/>
      <c r="FC81" s="51"/>
      <c r="FD81" s="51"/>
      <c r="FE81" s="51"/>
      <c r="FF81" s="51"/>
      <c r="FG81" s="51"/>
      <c r="FH81" s="51"/>
      <c r="FI81" s="51"/>
      <c r="FJ81" s="51"/>
      <c r="FK81" s="51"/>
      <c r="FL81" s="24"/>
      <c r="FM81" s="51"/>
      <c r="FN81" s="51"/>
      <c r="FO81" s="51"/>
      <c r="FP81" s="51"/>
      <c r="FQ81" s="51"/>
      <c r="FR81" s="51"/>
      <c r="FS81" s="51"/>
      <c r="FT81" s="51"/>
      <c r="FU81" s="51"/>
      <c r="FV81" s="51"/>
      <c r="FW81" s="51"/>
      <c r="FX81" s="51"/>
      <c r="FY81" s="51"/>
      <c r="FZ81" s="51"/>
      <c r="GA81" s="51"/>
      <c r="GB81" s="51"/>
      <c r="GC81" s="51"/>
      <c r="GD81" s="51"/>
      <c r="GE81" s="51"/>
      <c r="GF81" s="24"/>
      <c r="GG81" s="51"/>
      <c r="GH81" s="51"/>
      <c r="GI81" s="51"/>
      <c r="GJ81" s="51"/>
      <c r="GK81" s="51"/>
      <c r="GL81" s="51"/>
      <c r="GM81" s="51"/>
      <c r="GN81" s="51"/>
      <c r="GO81" s="51"/>
      <c r="GP81" s="51"/>
      <c r="GQ81" s="51"/>
      <c r="GR81" s="51"/>
      <c r="GS81" s="51"/>
      <c r="GT81" s="51"/>
      <c r="GU81" s="51"/>
      <c r="GV81" s="51"/>
      <c r="GW81" s="51"/>
      <c r="GX81" s="51"/>
      <c r="GY81" s="51"/>
      <c r="GZ81" s="24"/>
      <c r="HA81" s="51"/>
      <c r="HB81" s="51"/>
      <c r="HC81" s="51"/>
      <c r="HD81" s="51"/>
      <c r="HE81" s="51"/>
      <c r="HF81" s="51"/>
      <c r="HG81" s="51"/>
      <c r="HH81" s="51"/>
      <c r="HI81" s="51"/>
      <c r="HJ81" s="51"/>
      <c r="HK81" s="51"/>
      <c r="HL81" s="51"/>
      <c r="HM81" s="51"/>
      <c r="HN81" s="51"/>
      <c r="HO81" s="51"/>
      <c r="HP81" s="51"/>
      <c r="HQ81" s="51"/>
      <c r="HR81" s="51"/>
      <c r="HS81" s="51"/>
      <c r="HT81" s="24"/>
      <c r="HU81" s="51"/>
      <c r="HV81" s="51"/>
      <c r="HW81" s="51"/>
      <c r="HX81" s="51"/>
      <c r="HY81" s="51"/>
      <c r="HZ81" s="51"/>
      <c r="IA81" s="51"/>
      <c r="IB81" s="51"/>
      <c r="IC81" s="51"/>
      <c r="ID81" s="51"/>
      <c r="IE81" s="51"/>
      <c r="IF81" s="51"/>
      <c r="IG81" s="51"/>
      <c r="IH81" s="51"/>
      <c r="II81" s="51"/>
      <c r="IJ81" s="51"/>
      <c r="IK81" s="51"/>
      <c r="IL81" s="51"/>
      <c r="IM81" s="51"/>
      <c r="IN81" s="24"/>
      <c r="IO81" s="51"/>
      <c r="IP81" s="51"/>
      <c r="IQ81" s="51"/>
      <c r="IR81" s="51"/>
      <c r="IS81" s="51"/>
      <c r="IT81" s="51"/>
      <c r="IU81" s="51"/>
      <c r="IV81" s="51"/>
      <c r="IW81" s="51"/>
      <c r="IX81" s="51"/>
      <c r="IY81" s="51"/>
      <c r="IZ81" s="51"/>
      <c r="JA81" s="51"/>
      <c r="JB81" s="51"/>
      <c r="JC81" s="51"/>
      <c r="JD81" s="51"/>
      <c r="JE81" s="51"/>
      <c r="JF81" s="51"/>
      <c r="JG81" s="51"/>
      <c r="JH81" s="24"/>
      <c r="JI81" s="51"/>
      <c r="JJ81" s="51"/>
      <c r="JK81" s="51"/>
      <c r="JL81" s="51"/>
      <c r="JM81" s="51"/>
      <c r="JN81" s="51"/>
      <c r="JO81" s="51"/>
      <c r="JP81" s="51"/>
      <c r="JQ81" s="51"/>
      <c r="JR81" s="51"/>
      <c r="JS81" s="51"/>
      <c r="JT81" s="51"/>
      <c r="JU81" s="51"/>
      <c r="JV81" s="51"/>
      <c r="JW81" s="51"/>
      <c r="JX81" s="51"/>
      <c r="JY81" s="51"/>
      <c r="JZ81" s="51"/>
      <c r="KA81" s="51"/>
      <c r="KB81" s="24"/>
      <c r="KC81" s="51"/>
      <c r="KD81" s="51"/>
      <c r="KE81" s="51"/>
      <c r="KF81" s="51"/>
      <c r="KG81" s="51"/>
      <c r="KH81" s="51"/>
      <c r="KI81" s="51"/>
      <c r="KJ81" s="51"/>
      <c r="KK81" s="51"/>
      <c r="KL81" s="51"/>
      <c r="KM81" s="51"/>
      <c r="KN81" s="51"/>
      <c r="KO81" s="51"/>
      <c r="KP81" s="51"/>
      <c r="KQ81" s="51"/>
      <c r="KR81" s="51"/>
      <c r="KS81" s="51"/>
      <c r="KT81" s="24"/>
      <c r="KU81" s="51"/>
      <c r="KV81" s="51"/>
      <c r="KW81" s="51"/>
      <c r="KX81" s="51"/>
      <c r="KY81" s="51"/>
      <c r="KZ81" s="51"/>
      <c r="LA81" s="51"/>
      <c r="LB81" s="51"/>
      <c r="LC81" s="51"/>
      <c r="LD81" s="51"/>
      <c r="LE81" s="51"/>
      <c r="LF81" s="51"/>
      <c r="LG81" s="51"/>
      <c r="LH81" s="51"/>
      <c r="LI81" s="51"/>
      <c r="LJ81" s="51"/>
      <c r="LK81" s="51"/>
      <c r="LL81" s="51"/>
      <c r="LM81" s="51"/>
      <c r="LN81" s="24"/>
      <c r="LU81" s="51"/>
      <c r="LV81" s="51"/>
      <c r="LX81" s="51"/>
      <c r="LY81" s="51"/>
      <c r="LZ81" s="51"/>
      <c r="MA81" s="51"/>
      <c r="MB81" s="51"/>
      <c r="MC81" s="51"/>
      <c r="MD81" s="51"/>
      <c r="ME81" s="51"/>
      <c r="MF81" s="51"/>
      <c r="MG81" s="51"/>
      <c r="MH81" s="53"/>
      <c r="MO81" s="51"/>
      <c r="MP81" s="51"/>
      <c r="MR81" s="51"/>
      <c r="MS81" s="51"/>
      <c r="MT81" s="51"/>
      <c r="MU81" s="51"/>
      <c r="MV81" s="51"/>
      <c r="MW81" s="51"/>
      <c r="MX81" s="51"/>
      <c r="MY81" s="51"/>
      <c r="MZ81" s="51"/>
      <c r="NA81" s="51"/>
      <c r="NB81" s="53"/>
      <c r="NI81" s="51"/>
      <c r="NJ81" s="51"/>
      <c r="NL81" s="51"/>
      <c r="NM81" s="51"/>
      <c r="NN81" s="51"/>
      <c r="NO81" s="51"/>
      <c r="NP81" s="51"/>
      <c r="NQ81" s="51"/>
      <c r="NR81" s="51"/>
      <c r="NS81" s="51"/>
      <c r="NT81" s="51"/>
      <c r="NU81" s="51"/>
      <c r="NV81" s="53"/>
      <c r="OC81" s="51"/>
      <c r="OD81" s="51"/>
      <c r="OF81" s="51"/>
      <c r="OG81" s="51"/>
      <c r="OH81" s="51"/>
      <c r="OI81" s="51"/>
      <c r="OJ81" s="51"/>
      <c r="OK81" s="51"/>
      <c r="OL81" s="51"/>
      <c r="OM81" s="51"/>
      <c r="ON81" s="51"/>
      <c r="OO81" s="51"/>
      <c r="OP81" s="53"/>
      <c r="OW81" s="51"/>
      <c r="OX81" s="51"/>
      <c r="OZ81" s="51"/>
      <c r="PA81" s="51"/>
      <c r="PB81" s="51"/>
      <c r="PC81" s="51"/>
      <c r="PD81" s="51"/>
      <c r="PE81" s="51"/>
      <c r="PF81" s="51"/>
      <c r="PG81" s="51"/>
      <c r="PH81" s="51"/>
      <c r="PI81" s="51"/>
      <c r="PJ81" s="53"/>
      <c r="PQ81" s="51"/>
      <c r="PR81" s="51"/>
      <c r="PT81" s="51"/>
      <c r="PU81" s="51"/>
      <c r="PV81" s="51"/>
      <c r="PW81" s="51"/>
      <c r="PX81" s="51"/>
      <c r="PY81" s="51"/>
      <c r="PZ81" s="51"/>
      <c r="QA81" s="51"/>
      <c r="QB81" s="51"/>
      <c r="QC81" s="51"/>
      <c r="QD81" s="53"/>
      <c r="QK81" s="51"/>
      <c r="QL81" s="51"/>
      <c r="QN81" s="51"/>
      <c r="QO81" s="51"/>
      <c r="QP81" s="51"/>
      <c r="QQ81" s="51"/>
      <c r="QR81" s="51"/>
      <c r="QS81" s="51"/>
      <c r="QT81" s="51"/>
      <c r="QU81" s="51"/>
      <c r="QV81" s="51"/>
      <c r="QW81" s="51"/>
      <c r="QX81" s="53"/>
      <c r="RE81" s="51"/>
      <c r="RF81" s="51"/>
      <c r="RH81" s="51"/>
      <c r="RI81" s="51"/>
      <c r="RJ81" s="51"/>
      <c r="RK81" s="51"/>
      <c r="RL81" s="51"/>
      <c r="RM81" s="51"/>
      <c r="RN81" s="51"/>
      <c r="RO81" s="51"/>
      <c r="RP81" s="51"/>
      <c r="RQ81" s="51"/>
      <c r="RR81" s="53"/>
      <c r="RY81" s="51"/>
      <c r="RZ81" s="51"/>
      <c r="SB81" s="51"/>
      <c r="SC81" s="51"/>
      <c r="SD81" s="51"/>
      <c r="SE81" s="51"/>
      <c r="SF81" s="51"/>
      <c r="SG81" s="51"/>
      <c r="SH81" s="51"/>
      <c r="SI81" s="51"/>
      <c r="SJ81" s="51"/>
      <c r="SK81" s="51"/>
      <c r="SL81" s="53"/>
      <c r="SS81" s="51"/>
      <c r="ST81" s="51"/>
      <c r="SV81" s="51"/>
      <c r="SW81" s="51"/>
      <c r="SX81" s="51"/>
      <c r="SY81" s="51"/>
      <c r="SZ81" s="51"/>
      <c r="TA81" s="51"/>
      <c r="TB81" s="51"/>
      <c r="TC81" s="51"/>
      <c r="TD81" s="51"/>
      <c r="TE81" s="51"/>
      <c r="TF81" s="53"/>
      <c r="TM81" s="51"/>
      <c r="TN81" s="51"/>
      <c r="TP81" s="51"/>
      <c r="TQ81" s="51"/>
      <c r="TR81" s="51"/>
      <c r="TS81" s="51"/>
      <c r="TT81" s="51"/>
      <c r="TU81" s="51"/>
      <c r="TV81" s="51"/>
      <c r="TW81" s="51"/>
      <c r="TX81" s="51"/>
      <c r="TY81" s="51"/>
      <c r="TZ81" s="53"/>
      <c r="UG81" s="51"/>
      <c r="UH81" s="51"/>
      <c r="UJ81" s="51"/>
      <c r="UK81" s="51"/>
      <c r="UL81" s="51"/>
      <c r="UM81" s="51"/>
      <c r="UN81" s="51"/>
      <c r="UO81" s="51"/>
      <c r="UP81" s="51"/>
      <c r="UQ81" s="51"/>
      <c r="UR81" s="51"/>
      <c r="US81" s="51"/>
      <c r="UT81" s="53"/>
      <c r="VA81" s="51"/>
      <c r="VB81" s="51"/>
      <c r="VD81" s="51"/>
      <c r="VE81" s="51"/>
      <c r="VF81" s="51"/>
      <c r="VG81" s="51"/>
      <c r="VH81" s="51"/>
      <c r="VI81" s="51"/>
      <c r="VJ81" s="51"/>
      <c r="VK81" s="51"/>
      <c r="VL81" s="51"/>
      <c r="VM81" s="51"/>
      <c r="VN81" s="53"/>
      <c r="VU81" s="51"/>
      <c r="VV81" s="51"/>
      <c r="VX81" s="51"/>
      <c r="VY81" s="51"/>
      <c r="VZ81" s="51"/>
      <c r="WA81" s="51"/>
      <c r="WB81" s="51"/>
      <c r="WC81" s="51"/>
      <c r="WD81" s="51"/>
      <c r="WE81" s="51"/>
      <c r="WF81" s="51"/>
      <c r="WG81" s="51"/>
      <c r="WH81" s="53"/>
      <c r="WO81" s="51"/>
      <c r="WP81" s="51"/>
      <c r="WR81" s="51"/>
      <c r="WS81" s="51"/>
      <c r="WT81" s="51"/>
      <c r="WU81" s="51"/>
      <c r="WV81" s="51"/>
      <c r="WW81" s="51"/>
      <c r="WX81" s="51"/>
      <c r="WY81" s="51"/>
      <c r="WZ81" s="51"/>
      <c r="XA81" s="51"/>
      <c r="XB81" s="53"/>
      <c r="XI81" s="51"/>
      <c r="XJ81" s="51"/>
      <c r="XL81" s="51"/>
      <c r="XM81" s="51"/>
      <c r="XN81" s="51"/>
      <c r="XO81" s="51"/>
      <c r="XP81" s="51"/>
      <c r="XQ81" s="51"/>
      <c r="XR81" s="51"/>
      <c r="XS81" s="51"/>
      <c r="XT81" s="51"/>
      <c r="XU81" s="51"/>
      <c r="XV81" s="53"/>
      <c r="YC81" s="51"/>
      <c r="YD81" s="51"/>
      <c r="YF81" s="51"/>
      <c r="YG81" s="51"/>
      <c r="YH81" s="51"/>
      <c r="YI81" s="51"/>
      <c r="YJ81" s="51"/>
      <c r="YK81" s="51"/>
      <c r="YL81" s="51"/>
      <c r="YM81" s="51"/>
      <c r="YN81" s="51"/>
      <c r="YO81" s="51"/>
      <c r="YP81" s="53"/>
      <c r="YW81" s="51"/>
      <c r="YX81" s="51"/>
      <c r="YZ81" s="51"/>
      <c r="ZA81" s="51"/>
      <c r="ZB81" s="51"/>
      <c r="ZC81" s="51"/>
      <c r="ZD81" s="51"/>
      <c r="ZE81" s="51"/>
      <c r="ZF81" s="51"/>
      <c r="ZG81" s="51"/>
      <c r="ZH81" s="51"/>
      <c r="ZI81" s="51"/>
      <c r="ZJ81" s="53"/>
      <c r="ZQ81" s="51"/>
      <c r="ZR81" s="51"/>
      <c r="ZT81" s="51"/>
      <c r="ZU81" s="51"/>
      <c r="ZV81" s="51"/>
      <c r="ZW81" s="51"/>
      <c r="ZX81" s="51"/>
      <c r="ZY81" s="51"/>
      <c r="ZZ81" s="51"/>
      <c r="AAA81" s="51"/>
      <c r="AAB81" s="51"/>
      <c r="AAC81" s="51"/>
      <c r="AAD81" s="53"/>
      <c r="AAK81" s="51"/>
      <c r="AAL81" s="51"/>
      <c r="AAN81" s="51"/>
      <c r="AAO81" s="51"/>
      <c r="AAP81" s="51"/>
      <c r="AAQ81" s="51"/>
      <c r="AAR81" s="51"/>
      <c r="AAS81" s="51"/>
      <c r="AAT81" s="51"/>
      <c r="AAU81" s="51"/>
      <c r="AAV81" s="51"/>
      <c r="AAW81" s="51"/>
      <c r="AAX81" s="53"/>
      <c r="ABE81" s="51"/>
      <c r="ABF81" s="51"/>
      <c r="ABH81" s="51"/>
      <c r="ABI81" s="51"/>
      <c r="ABJ81" s="51"/>
      <c r="ABK81" s="51"/>
      <c r="ABL81" s="51"/>
      <c r="ABM81" s="51"/>
      <c r="ABN81" s="51"/>
      <c r="ABO81" s="51"/>
      <c r="ABP81" s="51"/>
      <c r="ABQ81" s="51"/>
    </row>
    <row r="82" spans="1:745" ht="12.75" hidden="1" x14ac:dyDescent="0.2">
      <c r="A82" s="49"/>
      <c r="B82" s="49"/>
      <c r="C82" s="49"/>
      <c r="D82" s="49"/>
      <c r="E82" s="11"/>
      <c r="F82" s="24"/>
      <c r="G82" s="24"/>
      <c r="H82" s="24"/>
      <c r="I82" s="24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24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24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24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24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24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24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24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24"/>
      <c r="FM82" s="51"/>
      <c r="FN82" s="51"/>
      <c r="FO82" s="51"/>
      <c r="FP82" s="51"/>
      <c r="FQ82" s="51"/>
      <c r="FR82" s="51"/>
      <c r="FS82" s="51"/>
      <c r="FT82" s="51"/>
      <c r="FU82" s="51"/>
      <c r="FV82" s="51"/>
      <c r="FW82" s="51"/>
      <c r="FX82" s="51"/>
      <c r="FY82" s="51"/>
      <c r="FZ82" s="51"/>
      <c r="GA82" s="51"/>
      <c r="GB82" s="51"/>
      <c r="GC82" s="51"/>
      <c r="GD82" s="51"/>
      <c r="GE82" s="51"/>
      <c r="GF82" s="24"/>
      <c r="GG82" s="51"/>
      <c r="GH82" s="51"/>
      <c r="GI82" s="51"/>
      <c r="GJ82" s="51"/>
      <c r="GK82" s="51"/>
      <c r="GL82" s="51"/>
      <c r="GM82" s="51"/>
      <c r="GN82" s="51"/>
      <c r="GO82" s="51"/>
      <c r="GP82" s="51"/>
      <c r="GQ82" s="51"/>
      <c r="GR82" s="51"/>
      <c r="GS82" s="51"/>
      <c r="GT82" s="51"/>
      <c r="GU82" s="51"/>
      <c r="GV82" s="51"/>
      <c r="GW82" s="51"/>
      <c r="GX82" s="51"/>
      <c r="GY82" s="51"/>
      <c r="GZ82" s="24"/>
      <c r="HA82" s="51"/>
      <c r="HB82" s="51"/>
      <c r="HC82" s="51"/>
      <c r="HD82" s="51"/>
      <c r="HE82" s="51"/>
      <c r="HF82" s="51"/>
      <c r="HG82" s="51"/>
      <c r="HH82" s="51"/>
      <c r="HI82" s="51"/>
      <c r="HJ82" s="51"/>
      <c r="HK82" s="51"/>
      <c r="HL82" s="51"/>
      <c r="HM82" s="51"/>
      <c r="HN82" s="51"/>
      <c r="HO82" s="51"/>
      <c r="HP82" s="51"/>
      <c r="HQ82" s="51"/>
      <c r="HR82" s="51"/>
      <c r="HS82" s="51"/>
      <c r="HT82" s="24"/>
      <c r="HU82" s="51"/>
      <c r="HV82" s="51"/>
      <c r="HW82" s="51"/>
      <c r="HX82" s="51"/>
      <c r="HY82" s="51"/>
      <c r="HZ82" s="51"/>
      <c r="IA82" s="51"/>
      <c r="IB82" s="51"/>
      <c r="IC82" s="51"/>
      <c r="ID82" s="51"/>
      <c r="IE82" s="51"/>
      <c r="IF82" s="51"/>
      <c r="IG82" s="51"/>
      <c r="IH82" s="51"/>
      <c r="II82" s="51"/>
      <c r="IJ82" s="51"/>
      <c r="IK82" s="51"/>
      <c r="IL82" s="51"/>
      <c r="IM82" s="51"/>
      <c r="IN82" s="24"/>
      <c r="IO82" s="51"/>
      <c r="IP82" s="51"/>
      <c r="IQ82" s="51"/>
      <c r="IR82" s="51"/>
      <c r="IS82" s="51"/>
      <c r="IT82" s="51"/>
      <c r="IU82" s="51"/>
      <c r="IV82" s="51"/>
      <c r="IW82" s="51"/>
      <c r="IX82" s="51"/>
      <c r="IY82" s="51"/>
      <c r="IZ82" s="51"/>
      <c r="JA82" s="51"/>
      <c r="JB82" s="51"/>
      <c r="JC82" s="51"/>
      <c r="JD82" s="51"/>
      <c r="JE82" s="51"/>
      <c r="JF82" s="51"/>
      <c r="JG82" s="51"/>
      <c r="JH82" s="24"/>
      <c r="JI82" s="51"/>
      <c r="JJ82" s="51"/>
      <c r="JK82" s="51"/>
      <c r="JL82" s="51"/>
      <c r="JM82" s="51"/>
      <c r="JN82" s="51"/>
      <c r="JO82" s="51"/>
      <c r="JP82" s="51"/>
      <c r="JQ82" s="51"/>
      <c r="JR82" s="51"/>
      <c r="JS82" s="51"/>
      <c r="JT82" s="51"/>
      <c r="JU82" s="51"/>
      <c r="JV82" s="51"/>
      <c r="JW82" s="51"/>
      <c r="JX82" s="51"/>
      <c r="JY82" s="51"/>
      <c r="JZ82" s="51"/>
      <c r="KA82" s="51"/>
      <c r="KB82" s="24"/>
      <c r="KC82" s="51"/>
      <c r="KD82" s="51"/>
      <c r="KE82" s="51"/>
      <c r="KF82" s="51"/>
      <c r="KG82" s="51"/>
      <c r="KH82" s="51"/>
      <c r="KI82" s="51"/>
      <c r="KJ82" s="51"/>
      <c r="KK82" s="51"/>
      <c r="KL82" s="51"/>
      <c r="KM82" s="51"/>
      <c r="KN82" s="51"/>
      <c r="KO82" s="51"/>
      <c r="KP82" s="51"/>
      <c r="KQ82" s="51"/>
      <c r="KR82" s="51"/>
      <c r="KS82" s="51"/>
      <c r="KT82" s="24"/>
      <c r="KU82" s="51"/>
      <c r="KV82" s="51"/>
      <c r="KW82" s="51"/>
      <c r="KX82" s="51"/>
      <c r="KY82" s="51"/>
      <c r="KZ82" s="51"/>
      <c r="LA82" s="51"/>
      <c r="LB82" s="51"/>
      <c r="LC82" s="51"/>
      <c r="LD82" s="51"/>
      <c r="LE82" s="51"/>
      <c r="LF82" s="51"/>
      <c r="LG82" s="51"/>
      <c r="LH82" s="51"/>
      <c r="LI82" s="51"/>
      <c r="LJ82" s="51"/>
      <c r="LK82" s="51"/>
      <c r="LL82" s="51"/>
      <c r="LM82" s="51"/>
      <c r="LN82" s="24"/>
      <c r="LU82" s="51"/>
      <c r="LV82" s="51"/>
      <c r="LX82" s="51"/>
      <c r="LY82" s="51"/>
      <c r="LZ82" s="51"/>
      <c r="MA82" s="51"/>
      <c r="MB82" s="51"/>
      <c r="MC82" s="51"/>
      <c r="MD82" s="51"/>
      <c r="ME82" s="51"/>
      <c r="MF82" s="51"/>
      <c r="MG82" s="51"/>
      <c r="MH82" s="53"/>
      <c r="MO82" s="51"/>
      <c r="MP82" s="51"/>
      <c r="MR82" s="51"/>
      <c r="MS82" s="51"/>
      <c r="MT82" s="51"/>
      <c r="MU82" s="51"/>
      <c r="MV82" s="51"/>
      <c r="MW82" s="51"/>
      <c r="MX82" s="51"/>
      <c r="MY82" s="51"/>
      <c r="MZ82" s="51"/>
      <c r="NA82" s="51"/>
      <c r="NB82" s="53"/>
      <c r="NI82" s="51"/>
      <c r="NJ82" s="51"/>
      <c r="NL82" s="51"/>
      <c r="NM82" s="51"/>
      <c r="NN82" s="51"/>
      <c r="NO82" s="51"/>
      <c r="NP82" s="51"/>
      <c r="NQ82" s="51"/>
      <c r="NR82" s="51"/>
      <c r="NS82" s="51"/>
      <c r="NT82" s="51"/>
      <c r="NU82" s="51"/>
      <c r="NV82" s="53"/>
      <c r="OC82" s="51"/>
      <c r="OD82" s="51"/>
      <c r="OF82" s="51"/>
      <c r="OG82" s="51"/>
      <c r="OH82" s="51"/>
      <c r="OI82" s="51"/>
      <c r="OJ82" s="51"/>
      <c r="OK82" s="51"/>
      <c r="OL82" s="51"/>
      <c r="OM82" s="51"/>
      <c r="ON82" s="51"/>
      <c r="OO82" s="51"/>
      <c r="OP82" s="53"/>
      <c r="OW82" s="51"/>
      <c r="OX82" s="51"/>
      <c r="OZ82" s="51"/>
      <c r="PA82" s="51"/>
      <c r="PB82" s="51"/>
      <c r="PC82" s="51"/>
      <c r="PD82" s="51"/>
      <c r="PE82" s="51"/>
      <c r="PF82" s="51"/>
      <c r="PG82" s="51"/>
      <c r="PH82" s="51"/>
      <c r="PI82" s="51"/>
      <c r="PJ82" s="53"/>
      <c r="PQ82" s="51"/>
      <c r="PR82" s="51"/>
      <c r="PT82" s="51"/>
      <c r="PU82" s="51"/>
      <c r="PV82" s="51"/>
      <c r="PW82" s="51"/>
      <c r="PX82" s="51"/>
      <c r="PY82" s="51"/>
      <c r="PZ82" s="51"/>
      <c r="QA82" s="51"/>
      <c r="QB82" s="51"/>
      <c r="QC82" s="51"/>
      <c r="QD82" s="53"/>
      <c r="QK82" s="51"/>
      <c r="QL82" s="51"/>
      <c r="QN82" s="51"/>
      <c r="QO82" s="51"/>
      <c r="QP82" s="51"/>
      <c r="QQ82" s="51"/>
      <c r="QR82" s="51"/>
      <c r="QS82" s="51"/>
      <c r="QT82" s="51"/>
      <c r="QU82" s="51"/>
      <c r="QV82" s="51"/>
      <c r="QW82" s="51"/>
      <c r="QX82" s="53"/>
      <c r="RE82" s="51"/>
      <c r="RF82" s="51"/>
      <c r="RH82" s="51"/>
      <c r="RI82" s="51"/>
      <c r="RJ82" s="51"/>
      <c r="RK82" s="51"/>
      <c r="RL82" s="51"/>
      <c r="RM82" s="51"/>
      <c r="RN82" s="51"/>
      <c r="RO82" s="51"/>
      <c r="RP82" s="51"/>
      <c r="RQ82" s="51"/>
      <c r="RR82" s="53"/>
      <c r="RY82" s="51"/>
      <c r="RZ82" s="51"/>
      <c r="SB82" s="51"/>
      <c r="SC82" s="51"/>
      <c r="SD82" s="51"/>
      <c r="SE82" s="51"/>
      <c r="SF82" s="51"/>
      <c r="SG82" s="51"/>
      <c r="SH82" s="51"/>
      <c r="SI82" s="51"/>
      <c r="SJ82" s="51"/>
      <c r="SK82" s="51"/>
      <c r="SL82" s="53"/>
      <c r="SS82" s="51"/>
      <c r="ST82" s="51"/>
      <c r="SV82" s="51"/>
      <c r="SW82" s="51"/>
      <c r="SX82" s="51"/>
      <c r="SY82" s="51"/>
      <c r="SZ82" s="51"/>
      <c r="TA82" s="51"/>
      <c r="TB82" s="51"/>
      <c r="TC82" s="51"/>
      <c r="TD82" s="51"/>
      <c r="TE82" s="51"/>
      <c r="TF82" s="53"/>
      <c r="TM82" s="51"/>
      <c r="TN82" s="51"/>
      <c r="TP82" s="51"/>
      <c r="TQ82" s="51"/>
      <c r="TR82" s="51"/>
      <c r="TS82" s="51"/>
      <c r="TT82" s="51"/>
      <c r="TU82" s="51"/>
      <c r="TV82" s="51"/>
      <c r="TW82" s="51"/>
      <c r="TX82" s="51"/>
      <c r="TY82" s="51"/>
      <c r="TZ82" s="53"/>
      <c r="UG82" s="51"/>
      <c r="UH82" s="51"/>
      <c r="UJ82" s="51"/>
      <c r="UK82" s="51"/>
      <c r="UL82" s="51"/>
      <c r="UM82" s="51"/>
      <c r="UN82" s="51"/>
      <c r="UO82" s="51"/>
      <c r="UP82" s="51"/>
      <c r="UQ82" s="51"/>
      <c r="UR82" s="51"/>
      <c r="US82" s="51"/>
      <c r="UT82" s="53"/>
      <c r="VA82" s="51"/>
      <c r="VB82" s="51"/>
      <c r="VD82" s="51"/>
      <c r="VE82" s="51"/>
      <c r="VF82" s="51"/>
      <c r="VG82" s="51"/>
      <c r="VH82" s="51"/>
      <c r="VI82" s="51"/>
      <c r="VJ82" s="51"/>
      <c r="VK82" s="51"/>
      <c r="VL82" s="51"/>
      <c r="VM82" s="51"/>
      <c r="VN82" s="53"/>
      <c r="VU82" s="51"/>
      <c r="VV82" s="51"/>
      <c r="VX82" s="51"/>
      <c r="VY82" s="51"/>
      <c r="VZ82" s="51"/>
      <c r="WA82" s="51"/>
      <c r="WB82" s="51"/>
      <c r="WC82" s="51"/>
      <c r="WD82" s="51"/>
      <c r="WE82" s="51"/>
      <c r="WF82" s="51"/>
      <c r="WG82" s="51"/>
      <c r="WH82" s="53"/>
      <c r="WO82" s="51"/>
      <c r="WP82" s="51"/>
      <c r="WR82" s="51"/>
      <c r="WS82" s="51"/>
      <c r="WT82" s="51"/>
      <c r="WU82" s="51"/>
      <c r="WV82" s="51"/>
      <c r="WW82" s="51"/>
      <c r="WX82" s="51"/>
      <c r="WY82" s="51"/>
      <c r="WZ82" s="51"/>
      <c r="XA82" s="51"/>
      <c r="XB82" s="53"/>
      <c r="XI82" s="51"/>
      <c r="XJ82" s="51"/>
      <c r="XL82" s="51"/>
      <c r="XM82" s="51"/>
      <c r="XN82" s="51"/>
      <c r="XO82" s="51"/>
      <c r="XP82" s="51"/>
      <c r="XQ82" s="51"/>
      <c r="XR82" s="51"/>
      <c r="XS82" s="51"/>
      <c r="XT82" s="51"/>
      <c r="XU82" s="51"/>
      <c r="XV82" s="53"/>
      <c r="YC82" s="51"/>
      <c r="YD82" s="51"/>
      <c r="YF82" s="51"/>
      <c r="YG82" s="51"/>
      <c r="YH82" s="51"/>
      <c r="YI82" s="51"/>
      <c r="YJ82" s="51"/>
      <c r="YK82" s="51"/>
      <c r="YL82" s="51"/>
      <c r="YM82" s="51"/>
      <c r="YN82" s="51"/>
      <c r="YO82" s="51"/>
      <c r="YP82" s="53"/>
      <c r="YW82" s="51"/>
      <c r="YX82" s="51"/>
      <c r="YZ82" s="51"/>
      <c r="ZA82" s="51"/>
      <c r="ZB82" s="51"/>
      <c r="ZC82" s="51"/>
      <c r="ZD82" s="51"/>
      <c r="ZE82" s="51"/>
      <c r="ZF82" s="51"/>
      <c r="ZG82" s="51"/>
      <c r="ZH82" s="51"/>
      <c r="ZI82" s="51"/>
      <c r="ZJ82" s="53"/>
      <c r="ZQ82" s="51"/>
      <c r="ZR82" s="51"/>
      <c r="ZT82" s="51"/>
      <c r="ZU82" s="51"/>
      <c r="ZV82" s="51"/>
      <c r="ZW82" s="51"/>
      <c r="ZX82" s="51"/>
      <c r="ZY82" s="51"/>
      <c r="ZZ82" s="51"/>
      <c r="AAA82" s="51"/>
      <c r="AAB82" s="51"/>
      <c r="AAC82" s="51"/>
      <c r="AAD82" s="53"/>
      <c r="AAK82" s="51"/>
      <c r="AAL82" s="51"/>
      <c r="AAN82" s="51"/>
      <c r="AAO82" s="51"/>
      <c r="AAP82" s="51"/>
      <c r="AAQ82" s="51"/>
      <c r="AAR82" s="51"/>
      <c r="AAS82" s="51"/>
      <c r="AAT82" s="51"/>
      <c r="AAU82" s="51"/>
      <c r="AAV82" s="51"/>
      <c r="AAW82" s="51"/>
      <c r="AAX82" s="53"/>
      <c r="ABE82" s="51"/>
      <c r="ABF82" s="51"/>
      <c r="ABH82" s="51"/>
      <c r="ABI82" s="51"/>
      <c r="ABJ82" s="51"/>
      <c r="ABK82" s="51"/>
      <c r="ABL82" s="51"/>
      <c r="ABM82" s="51"/>
      <c r="ABN82" s="51"/>
      <c r="ABO82" s="51"/>
      <c r="ABP82" s="51"/>
      <c r="ABQ82" s="51"/>
    </row>
    <row r="83" spans="1:745" ht="12.75" hidden="1" x14ac:dyDescent="0.2">
      <c r="A83" s="49"/>
      <c r="B83" s="49"/>
      <c r="C83" s="49"/>
      <c r="D83" s="49"/>
      <c r="E83" s="11"/>
      <c r="F83" s="24"/>
      <c r="G83" s="24"/>
      <c r="H83" s="24"/>
      <c r="I83" s="24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24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24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24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24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24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24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24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24"/>
      <c r="FM83" s="51"/>
      <c r="FN83" s="51"/>
      <c r="FO83" s="51"/>
      <c r="FP83" s="51"/>
      <c r="FQ83" s="51"/>
      <c r="FR83" s="51"/>
      <c r="FS83" s="51"/>
      <c r="FT83" s="51"/>
      <c r="FU83" s="51"/>
      <c r="FV83" s="51"/>
      <c r="FW83" s="51"/>
      <c r="FX83" s="51"/>
      <c r="FY83" s="51"/>
      <c r="FZ83" s="51"/>
      <c r="GA83" s="51"/>
      <c r="GB83" s="51"/>
      <c r="GC83" s="51"/>
      <c r="GD83" s="51"/>
      <c r="GE83" s="51"/>
      <c r="GF83" s="24"/>
      <c r="GG83" s="51"/>
      <c r="GH83" s="51"/>
      <c r="GI83" s="51"/>
      <c r="GJ83" s="51"/>
      <c r="GK83" s="51"/>
      <c r="GL83" s="51"/>
      <c r="GM83" s="51"/>
      <c r="GN83" s="51"/>
      <c r="GO83" s="51"/>
      <c r="GP83" s="51"/>
      <c r="GQ83" s="51"/>
      <c r="GR83" s="51"/>
      <c r="GS83" s="51"/>
      <c r="GT83" s="51"/>
      <c r="GU83" s="51"/>
      <c r="GV83" s="51"/>
      <c r="GW83" s="51"/>
      <c r="GX83" s="51"/>
      <c r="GY83" s="51"/>
      <c r="GZ83" s="24"/>
      <c r="HA83" s="51"/>
      <c r="HB83" s="51"/>
      <c r="HC83" s="51"/>
      <c r="HD83" s="51"/>
      <c r="HE83" s="51"/>
      <c r="HF83" s="51"/>
      <c r="HG83" s="51"/>
      <c r="HH83" s="51"/>
      <c r="HI83" s="51"/>
      <c r="HJ83" s="51"/>
      <c r="HK83" s="51"/>
      <c r="HL83" s="51"/>
      <c r="HM83" s="51"/>
      <c r="HN83" s="51"/>
      <c r="HO83" s="51"/>
      <c r="HP83" s="51"/>
      <c r="HQ83" s="51"/>
      <c r="HR83" s="51"/>
      <c r="HS83" s="51"/>
      <c r="HT83" s="24"/>
      <c r="HU83" s="51"/>
      <c r="HV83" s="51"/>
      <c r="HW83" s="51"/>
      <c r="HX83" s="51"/>
      <c r="HY83" s="51"/>
      <c r="HZ83" s="51"/>
      <c r="IA83" s="51"/>
      <c r="IB83" s="51"/>
      <c r="IC83" s="51"/>
      <c r="ID83" s="51"/>
      <c r="IE83" s="51"/>
      <c r="IF83" s="51"/>
      <c r="IG83" s="51"/>
      <c r="IH83" s="51"/>
      <c r="II83" s="51"/>
      <c r="IJ83" s="51"/>
      <c r="IK83" s="51"/>
      <c r="IL83" s="51"/>
      <c r="IM83" s="51"/>
      <c r="IN83" s="24"/>
      <c r="IO83" s="51"/>
      <c r="IP83" s="51"/>
      <c r="IQ83" s="51"/>
      <c r="IR83" s="51"/>
      <c r="IS83" s="51"/>
      <c r="IT83" s="51"/>
      <c r="IU83" s="51"/>
      <c r="IV83" s="51"/>
      <c r="IW83" s="51"/>
      <c r="IX83" s="51"/>
      <c r="IY83" s="51"/>
      <c r="IZ83" s="51"/>
      <c r="JA83" s="51"/>
      <c r="JB83" s="51"/>
      <c r="JC83" s="51"/>
      <c r="JD83" s="51"/>
      <c r="JE83" s="51"/>
      <c r="JF83" s="51"/>
      <c r="JG83" s="51"/>
      <c r="JH83" s="24"/>
      <c r="JI83" s="51"/>
      <c r="JJ83" s="51"/>
      <c r="JK83" s="51"/>
      <c r="JL83" s="51"/>
      <c r="JM83" s="51"/>
      <c r="JN83" s="51"/>
      <c r="JO83" s="51"/>
      <c r="JP83" s="51"/>
      <c r="JQ83" s="51"/>
      <c r="JR83" s="51"/>
      <c r="JS83" s="51"/>
      <c r="JT83" s="51"/>
      <c r="JU83" s="51"/>
      <c r="JV83" s="51"/>
      <c r="JW83" s="51"/>
      <c r="JX83" s="51"/>
      <c r="JY83" s="51"/>
      <c r="JZ83" s="51"/>
      <c r="KA83" s="51"/>
      <c r="KB83" s="24"/>
      <c r="KC83" s="51"/>
      <c r="KD83" s="51"/>
      <c r="KE83" s="51"/>
      <c r="KF83" s="51"/>
      <c r="KG83" s="51"/>
      <c r="KH83" s="51"/>
      <c r="KI83" s="51"/>
      <c r="KJ83" s="51"/>
      <c r="KK83" s="51"/>
      <c r="KL83" s="51"/>
      <c r="KM83" s="51"/>
      <c r="KN83" s="51"/>
      <c r="KO83" s="51"/>
      <c r="KP83" s="51"/>
      <c r="KQ83" s="51"/>
      <c r="KR83" s="51"/>
      <c r="KS83" s="51"/>
      <c r="KT83" s="24"/>
      <c r="KU83" s="51"/>
      <c r="KV83" s="51"/>
      <c r="KW83" s="51"/>
      <c r="KX83" s="51"/>
      <c r="KY83" s="51"/>
      <c r="KZ83" s="51"/>
      <c r="LA83" s="51"/>
      <c r="LB83" s="51"/>
      <c r="LC83" s="51"/>
      <c r="LD83" s="51"/>
      <c r="LE83" s="51"/>
      <c r="LF83" s="51"/>
      <c r="LG83" s="51"/>
      <c r="LH83" s="51"/>
      <c r="LI83" s="51"/>
      <c r="LJ83" s="51"/>
      <c r="LK83" s="51"/>
      <c r="LL83" s="51"/>
      <c r="LM83" s="51"/>
      <c r="LN83" s="24"/>
      <c r="LU83" s="51"/>
      <c r="LV83" s="51"/>
      <c r="LX83" s="51"/>
      <c r="LY83" s="51"/>
      <c r="LZ83" s="51"/>
      <c r="MA83" s="51"/>
      <c r="MB83" s="51"/>
      <c r="MC83" s="51"/>
      <c r="MD83" s="51"/>
      <c r="ME83" s="51"/>
      <c r="MF83" s="51"/>
      <c r="MG83" s="51"/>
      <c r="MH83" s="53"/>
      <c r="MO83" s="51"/>
      <c r="MP83" s="51"/>
      <c r="MR83" s="51"/>
      <c r="MS83" s="51"/>
      <c r="MT83" s="51"/>
      <c r="MU83" s="51"/>
      <c r="MV83" s="51"/>
      <c r="MW83" s="51"/>
      <c r="MX83" s="51"/>
      <c r="MY83" s="51"/>
      <c r="MZ83" s="51"/>
      <c r="NA83" s="51"/>
      <c r="NB83" s="53"/>
      <c r="NI83" s="51"/>
      <c r="NJ83" s="51"/>
      <c r="NL83" s="51"/>
      <c r="NM83" s="51"/>
      <c r="NN83" s="51"/>
      <c r="NO83" s="51"/>
      <c r="NP83" s="51"/>
      <c r="NQ83" s="51"/>
      <c r="NR83" s="51"/>
      <c r="NS83" s="51"/>
      <c r="NT83" s="51"/>
      <c r="NU83" s="51"/>
      <c r="NV83" s="53"/>
      <c r="OC83" s="51"/>
      <c r="OD83" s="51"/>
      <c r="OF83" s="51"/>
      <c r="OG83" s="51"/>
      <c r="OH83" s="51"/>
      <c r="OI83" s="51"/>
      <c r="OJ83" s="51"/>
      <c r="OK83" s="51"/>
      <c r="OL83" s="51"/>
      <c r="OM83" s="51"/>
      <c r="ON83" s="51"/>
      <c r="OO83" s="51"/>
      <c r="OP83" s="53"/>
      <c r="OW83" s="51"/>
      <c r="OX83" s="51"/>
      <c r="OZ83" s="51"/>
      <c r="PA83" s="51"/>
      <c r="PB83" s="51"/>
      <c r="PC83" s="51"/>
      <c r="PD83" s="51"/>
      <c r="PE83" s="51"/>
      <c r="PF83" s="51"/>
      <c r="PG83" s="51"/>
      <c r="PH83" s="51"/>
      <c r="PI83" s="51"/>
      <c r="PJ83" s="53"/>
      <c r="PQ83" s="51"/>
      <c r="PR83" s="51"/>
      <c r="PT83" s="51"/>
      <c r="PU83" s="51"/>
      <c r="PV83" s="51"/>
      <c r="PW83" s="51"/>
      <c r="PX83" s="51"/>
      <c r="PY83" s="51"/>
      <c r="PZ83" s="51"/>
      <c r="QA83" s="51"/>
      <c r="QB83" s="51"/>
      <c r="QC83" s="51"/>
      <c r="QD83" s="53"/>
      <c r="QK83" s="51"/>
      <c r="QL83" s="51"/>
      <c r="QN83" s="51"/>
      <c r="QO83" s="51"/>
      <c r="QP83" s="51"/>
      <c r="QQ83" s="51"/>
      <c r="QR83" s="51"/>
      <c r="QS83" s="51"/>
      <c r="QT83" s="51"/>
      <c r="QU83" s="51"/>
      <c r="QV83" s="51"/>
      <c r="QW83" s="51"/>
      <c r="QX83" s="53"/>
      <c r="RE83" s="51"/>
      <c r="RF83" s="51"/>
      <c r="RH83" s="51"/>
      <c r="RI83" s="51"/>
      <c r="RJ83" s="51"/>
      <c r="RK83" s="51"/>
      <c r="RL83" s="51"/>
      <c r="RM83" s="51"/>
      <c r="RN83" s="51"/>
      <c r="RO83" s="51"/>
      <c r="RP83" s="51"/>
      <c r="RQ83" s="51"/>
      <c r="RR83" s="53"/>
      <c r="RY83" s="51"/>
      <c r="RZ83" s="51"/>
      <c r="SB83" s="51"/>
      <c r="SC83" s="51"/>
      <c r="SD83" s="51"/>
      <c r="SE83" s="51"/>
      <c r="SF83" s="51"/>
      <c r="SG83" s="51"/>
      <c r="SH83" s="51"/>
      <c r="SI83" s="51"/>
      <c r="SJ83" s="51"/>
      <c r="SK83" s="51"/>
      <c r="SL83" s="53"/>
      <c r="SS83" s="51"/>
      <c r="ST83" s="51"/>
      <c r="SV83" s="51"/>
      <c r="SW83" s="51"/>
      <c r="SX83" s="51"/>
      <c r="SY83" s="51"/>
      <c r="SZ83" s="51"/>
      <c r="TA83" s="51"/>
      <c r="TB83" s="51"/>
      <c r="TC83" s="51"/>
      <c r="TD83" s="51"/>
      <c r="TE83" s="51"/>
      <c r="TF83" s="53"/>
      <c r="TM83" s="51"/>
      <c r="TN83" s="51"/>
      <c r="TP83" s="51"/>
      <c r="TQ83" s="51"/>
      <c r="TR83" s="51"/>
      <c r="TS83" s="51"/>
      <c r="TT83" s="51"/>
      <c r="TU83" s="51"/>
      <c r="TV83" s="51"/>
      <c r="TW83" s="51"/>
      <c r="TX83" s="51"/>
      <c r="TY83" s="51"/>
      <c r="TZ83" s="53"/>
      <c r="UG83" s="51"/>
      <c r="UH83" s="51"/>
      <c r="UJ83" s="51"/>
      <c r="UK83" s="51"/>
      <c r="UL83" s="51"/>
      <c r="UM83" s="51"/>
      <c r="UN83" s="51"/>
      <c r="UO83" s="51"/>
      <c r="UP83" s="51"/>
      <c r="UQ83" s="51"/>
      <c r="UR83" s="51"/>
      <c r="US83" s="51"/>
      <c r="UT83" s="53"/>
      <c r="VA83" s="51"/>
      <c r="VB83" s="51"/>
      <c r="VD83" s="51"/>
      <c r="VE83" s="51"/>
      <c r="VF83" s="51"/>
      <c r="VG83" s="51"/>
      <c r="VH83" s="51"/>
      <c r="VI83" s="51"/>
      <c r="VJ83" s="51"/>
      <c r="VK83" s="51"/>
      <c r="VL83" s="51"/>
      <c r="VM83" s="51"/>
      <c r="VN83" s="53"/>
      <c r="VU83" s="51"/>
      <c r="VV83" s="51"/>
      <c r="VX83" s="51"/>
      <c r="VY83" s="51"/>
      <c r="VZ83" s="51"/>
      <c r="WA83" s="51"/>
      <c r="WB83" s="51"/>
      <c r="WC83" s="51"/>
      <c r="WD83" s="51"/>
      <c r="WE83" s="51"/>
      <c r="WF83" s="51"/>
      <c r="WG83" s="51"/>
      <c r="WH83" s="53"/>
      <c r="WO83" s="51"/>
      <c r="WP83" s="51"/>
      <c r="WR83" s="51"/>
      <c r="WS83" s="51"/>
      <c r="WT83" s="51"/>
      <c r="WU83" s="51"/>
      <c r="WV83" s="51"/>
      <c r="WW83" s="51"/>
      <c r="WX83" s="51"/>
      <c r="WY83" s="51"/>
      <c r="WZ83" s="51"/>
      <c r="XA83" s="51"/>
      <c r="XB83" s="53"/>
      <c r="XI83" s="51"/>
      <c r="XJ83" s="51"/>
      <c r="XL83" s="51"/>
      <c r="XM83" s="51"/>
      <c r="XN83" s="51"/>
      <c r="XO83" s="51"/>
      <c r="XP83" s="51"/>
      <c r="XQ83" s="51"/>
      <c r="XR83" s="51"/>
      <c r="XS83" s="51"/>
      <c r="XT83" s="51"/>
      <c r="XU83" s="51"/>
      <c r="XV83" s="53"/>
      <c r="YC83" s="51"/>
      <c r="YD83" s="51"/>
      <c r="YF83" s="51"/>
      <c r="YG83" s="51"/>
      <c r="YH83" s="51"/>
      <c r="YI83" s="51"/>
      <c r="YJ83" s="51"/>
      <c r="YK83" s="51"/>
      <c r="YL83" s="51"/>
      <c r="YM83" s="51"/>
      <c r="YN83" s="51"/>
      <c r="YO83" s="51"/>
      <c r="YP83" s="53"/>
      <c r="YW83" s="51"/>
      <c r="YX83" s="51"/>
      <c r="YZ83" s="51"/>
      <c r="ZA83" s="51"/>
      <c r="ZB83" s="51"/>
      <c r="ZC83" s="51"/>
      <c r="ZD83" s="51"/>
      <c r="ZE83" s="51"/>
      <c r="ZF83" s="51"/>
      <c r="ZG83" s="51"/>
      <c r="ZH83" s="51"/>
      <c r="ZI83" s="51"/>
      <c r="ZJ83" s="53"/>
      <c r="ZQ83" s="51"/>
      <c r="ZR83" s="51"/>
      <c r="ZT83" s="51"/>
      <c r="ZU83" s="51"/>
      <c r="ZV83" s="51"/>
      <c r="ZW83" s="51"/>
      <c r="ZX83" s="51"/>
      <c r="ZY83" s="51"/>
      <c r="ZZ83" s="51"/>
      <c r="AAA83" s="51"/>
      <c r="AAB83" s="51"/>
      <c r="AAC83" s="51"/>
      <c r="AAD83" s="53"/>
      <c r="AAK83" s="51"/>
      <c r="AAL83" s="51"/>
      <c r="AAN83" s="51"/>
      <c r="AAO83" s="51"/>
      <c r="AAP83" s="51"/>
      <c r="AAQ83" s="51"/>
      <c r="AAR83" s="51"/>
      <c r="AAS83" s="51"/>
      <c r="AAT83" s="51"/>
      <c r="AAU83" s="51"/>
      <c r="AAV83" s="51"/>
      <c r="AAW83" s="51"/>
      <c r="AAX83" s="53"/>
      <c r="ABE83" s="51"/>
      <c r="ABF83" s="51"/>
      <c r="ABH83" s="51"/>
      <c r="ABI83" s="51"/>
      <c r="ABJ83" s="51"/>
      <c r="ABK83" s="51"/>
      <c r="ABL83" s="51"/>
      <c r="ABM83" s="51"/>
      <c r="ABN83" s="51"/>
      <c r="ABO83" s="51"/>
      <c r="ABP83" s="51"/>
      <c r="ABQ83" s="51"/>
    </row>
    <row r="84" spans="1:745" ht="12.75" hidden="1" x14ac:dyDescent="0.2">
      <c r="A84" s="49"/>
      <c r="B84" s="49"/>
      <c r="C84" s="49"/>
      <c r="D84" s="49"/>
      <c r="E84" s="11"/>
      <c r="F84" s="24"/>
      <c r="G84" s="24"/>
      <c r="H84" s="24"/>
      <c r="I84" s="24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24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24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24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24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24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24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24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24"/>
      <c r="FM84" s="51"/>
      <c r="FN84" s="51"/>
      <c r="FO84" s="51"/>
      <c r="FP84" s="51"/>
      <c r="FQ84" s="51"/>
      <c r="FR84" s="51"/>
      <c r="FS84" s="51"/>
      <c r="FT84" s="51"/>
      <c r="FU84" s="51"/>
      <c r="FV84" s="51"/>
      <c r="FW84" s="51"/>
      <c r="FX84" s="51"/>
      <c r="FY84" s="51"/>
      <c r="FZ84" s="51"/>
      <c r="GA84" s="51"/>
      <c r="GB84" s="51"/>
      <c r="GC84" s="51"/>
      <c r="GD84" s="51"/>
      <c r="GE84" s="51"/>
      <c r="GF84" s="24"/>
      <c r="GG84" s="51"/>
      <c r="GH84" s="51"/>
      <c r="GI84" s="51"/>
      <c r="GJ84" s="51"/>
      <c r="GK84" s="51"/>
      <c r="GL84" s="51"/>
      <c r="GM84" s="51"/>
      <c r="GN84" s="51"/>
      <c r="GO84" s="51"/>
      <c r="GP84" s="51"/>
      <c r="GQ84" s="51"/>
      <c r="GR84" s="51"/>
      <c r="GS84" s="51"/>
      <c r="GT84" s="51"/>
      <c r="GU84" s="51"/>
      <c r="GV84" s="51"/>
      <c r="GW84" s="51"/>
      <c r="GX84" s="51"/>
      <c r="GY84" s="51"/>
      <c r="GZ84" s="24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1"/>
      <c r="HM84" s="51"/>
      <c r="HN84" s="51"/>
      <c r="HO84" s="51"/>
      <c r="HP84" s="51"/>
      <c r="HQ84" s="51"/>
      <c r="HR84" s="51"/>
      <c r="HS84" s="51"/>
      <c r="HT84" s="24"/>
      <c r="HU84" s="51"/>
      <c r="HV84" s="51"/>
      <c r="HW84" s="51"/>
      <c r="HX84" s="51"/>
      <c r="HY84" s="51"/>
      <c r="HZ84" s="51"/>
      <c r="IA84" s="51"/>
      <c r="IB84" s="51"/>
      <c r="IC84" s="51"/>
      <c r="ID84" s="51"/>
      <c r="IE84" s="51"/>
      <c r="IF84" s="51"/>
      <c r="IG84" s="51"/>
      <c r="IH84" s="51"/>
      <c r="II84" s="51"/>
      <c r="IJ84" s="51"/>
      <c r="IK84" s="51"/>
      <c r="IL84" s="51"/>
      <c r="IM84" s="51"/>
      <c r="IN84" s="24"/>
      <c r="IO84" s="51"/>
      <c r="IP84" s="51"/>
      <c r="IQ84" s="51"/>
      <c r="IR84" s="51"/>
      <c r="IS84" s="51"/>
      <c r="IT84" s="51"/>
      <c r="IU84" s="51"/>
      <c r="IV84" s="51"/>
      <c r="IW84" s="51"/>
      <c r="IX84" s="51"/>
      <c r="IY84" s="51"/>
      <c r="IZ84" s="51"/>
      <c r="JA84" s="51"/>
      <c r="JB84" s="51"/>
      <c r="JC84" s="51"/>
      <c r="JD84" s="51"/>
      <c r="JE84" s="51"/>
      <c r="JF84" s="51"/>
      <c r="JG84" s="51"/>
      <c r="JH84" s="24"/>
      <c r="JI84" s="51"/>
      <c r="JJ84" s="51"/>
      <c r="JK84" s="51"/>
      <c r="JL84" s="51"/>
      <c r="JM84" s="51"/>
      <c r="JN84" s="51"/>
      <c r="JO84" s="51"/>
      <c r="JP84" s="51"/>
      <c r="JQ84" s="51"/>
      <c r="JR84" s="51"/>
      <c r="JS84" s="51"/>
      <c r="JT84" s="51"/>
      <c r="JU84" s="51"/>
      <c r="JV84" s="51"/>
      <c r="JW84" s="51"/>
      <c r="JX84" s="51"/>
      <c r="JY84" s="51"/>
      <c r="JZ84" s="51"/>
      <c r="KA84" s="51"/>
      <c r="KB84" s="24"/>
      <c r="KC84" s="51"/>
      <c r="KD84" s="51"/>
      <c r="KE84" s="51"/>
      <c r="KF84" s="51"/>
      <c r="KG84" s="51"/>
      <c r="KH84" s="51"/>
      <c r="KI84" s="51"/>
      <c r="KJ84" s="51"/>
      <c r="KK84" s="51"/>
      <c r="KL84" s="51"/>
      <c r="KM84" s="51"/>
      <c r="KN84" s="51"/>
      <c r="KO84" s="51"/>
      <c r="KP84" s="51"/>
      <c r="KQ84" s="51"/>
      <c r="KR84" s="51"/>
      <c r="KS84" s="51"/>
      <c r="KT84" s="24"/>
      <c r="KU84" s="51"/>
      <c r="KV84" s="51"/>
      <c r="KW84" s="51"/>
      <c r="KX84" s="51"/>
      <c r="KY84" s="51"/>
      <c r="KZ84" s="51"/>
      <c r="LA84" s="51"/>
      <c r="LB84" s="51"/>
      <c r="LC84" s="51"/>
      <c r="LD84" s="51"/>
      <c r="LE84" s="51"/>
      <c r="LF84" s="51"/>
      <c r="LG84" s="51"/>
      <c r="LH84" s="51"/>
      <c r="LI84" s="51"/>
      <c r="LJ84" s="51"/>
      <c r="LK84" s="51"/>
      <c r="LL84" s="51"/>
      <c r="LM84" s="51"/>
      <c r="LN84" s="24"/>
      <c r="LU84" s="51"/>
      <c r="LV84" s="51"/>
      <c r="LX84" s="51"/>
      <c r="LY84" s="51"/>
      <c r="LZ84" s="51"/>
      <c r="MA84" s="51"/>
      <c r="MB84" s="51"/>
      <c r="MC84" s="51"/>
      <c r="MD84" s="51"/>
      <c r="ME84" s="51"/>
      <c r="MF84" s="51"/>
      <c r="MG84" s="51"/>
      <c r="MH84" s="53"/>
      <c r="MO84" s="51"/>
      <c r="MP84" s="51"/>
      <c r="MR84" s="51"/>
      <c r="MS84" s="51"/>
      <c r="MT84" s="51"/>
      <c r="MU84" s="51"/>
      <c r="MV84" s="51"/>
      <c r="MW84" s="51"/>
      <c r="MX84" s="51"/>
      <c r="MY84" s="51"/>
      <c r="MZ84" s="51"/>
      <c r="NA84" s="51"/>
      <c r="NB84" s="53"/>
      <c r="NI84" s="51"/>
      <c r="NJ84" s="51"/>
      <c r="NL84" s="51"/>
      <c r="NM84" s="51"/>
      <c r="NN84" s="51"/>
      <c r="NO84" s="51"/>
      <c r="NP84" s="51"/>
      <c r="NQ84" s="51"/>
      <c r="NR84" s="51"/>
      <c r="NS84" s="51"/>
      <c r="NT84" s="51"/>
      <c r="NU84" s="51"/>
      <c r="NV84" s="53"/>
      <c r="OC84" s="51"/>
      <c r="OD84" s="51"/>
      <c r="OF84" s="51"/>
      <c r="OG84" s="51"/>
      <c r="OH84" s="51"/>
      <c r="OI84" s="51"/>
      <c r="OJ84" s="51"/>
      <c r="OK84" s="51"/>
      <c r="OL84" s="51"/>
      <c r="OM84" s="51"/>
      <c r="ON84" s="51"/>
      <c r="OO84" s="51"/>
      <c r="OP84" s="53"/>
      <c r="OW84" s="51"/>
      <c r="OX84" s="51"/>
      <c r="OZ84" s="51"/>
      <c r="PA84" s="51"/>
      <c r="PB84" s="51"/>
      <c r="PC84" s="51"/>
      <c r="PD84" s="51"/>
      <c r="PE84" s="51"/>
      <c r="PF84" s="51"/>
      <c r="PG84" s="51"/>
      <c r="PH84" s="51"/>
      <c r="PI84" s="51"/>
      <c r="PJ84" s="53"/>
      <c r="PQ84" s="51"/>
      <c r="PR84" s="51"/>
      <c r="PT84" s="51"/>
      <c r="PU84" s="51"/>
      <c r="PV84" s="51"/>
      <c r="PW84" s="51"/>
      <c r="PX84" s="51"/>
      <c r="PY84" s="51"/>
      <c r="PZ84" s="51"/>
      <c r="QA84" s="51"/>
      <c r="QB84" s="51"/>
      <c r="QC84" s="51"/>
      <c r="QD84" s="53"/>
      <c r="QK84" s="51"/>
      <c r="QL84" s="51"/>
      <c r="QN84" s="51"/>
      <c r="QO84" s="51"/>
      <c r="QP84" s="51"/>
      <c r="QQ84" s="51"/>
      <c r="QR84" s="51"/>
      <c r="QS84" s="51"/>
      <c r="QT84" s="51"/>
      <c r="QU84" s="51"/>
      <c r="QV84" s="51"/>
      <c r="QW84" s="51"/>
      <c r="QX84" s="53"/>
      <c r="RE84" s="51"/>
      <c r="RF84" s="51"/>
      <c r="RH84" s="51"/>
      <c r="RI84" s="51"/>
      <c r="RJ84" s="51"/>
      <c r="RK84" s="51"/>
      <c r="RL84" s="51"/>
      <c r="RM84" s="51"/>
      <c r="RN84" s="51"/>
      <c r="RO84" s="51"/>
      <c r="RP84" s="51"/>
      <c r="RQ84" s="51"/>
      <c r="RR84" s="53"/>
      <c r="RY84" s="51"/>
      <c r="RZ84" s="51"/>
      <c r="SB84" s="51"/>
      <c r="SC84" s="51"/>
      <c r="SD84" s="51"/>
      <c r="SE84" s="51"/>
      <c r="SF84" s="51"/>
      <c r="SG84" s="51"/>
      <c r="SH84" s="51"/>
      <c r="SI84" s="51"/>
      <c r="SJ84" s="51"/>
      <c r="SK84" s="51"/>
      <c r="SL84" s="53"/>
      <c r="SS84" s="51"/>
      <c r="ST84" s="51"/>
      <c r="SV84" s="51"/>
      <c r="SW84" s="51"/>
      <c r="SX84" s="51"/>
      <c r="SY84" s="51"/>
      <c r="SZ84" s="51"/>
      <c r="TA84" s="51"/>
      <c r="TB84" s="51"/>
      <c r="TC84" s="51"/>
      <c r="TD84" s="51"/>
      <c r="TE84" s="51"/>
      <c r="TF84" s="53"/>
      <c r="TM84" s="51"/>
      <c r="TN84" s="51"/>
      <c r="TP84" s="51"/>
      <c r="TQ84" s="51"/>
      <c r="TR84" s="51"/>
      <c r="TS84" s="51"/>
      <c r="TT84" s="51"/>
      <c r="TU84" s="51"/>
      <c r="TV84" s="51"/>
      <c r="TW84" s="51"/>
      <c r="TX84" s="51"/>
      <c r="TY84" s="51"/>
      <c r="TZ84" s="53"/>
      <c r="UG84" s="51"/>
      <c r="UH84" s="51"/>
      <c r="UJ84" s="51"/>
      <c r="UK84" s="51"/>
      <c r="UL84" s="51"/>
      <c r="UM84" s="51"/>
      <c r="UN84" s="51"/>
      <c r="UO84" s="51"/>
      <c r="UP84" s="51"/>
      <c r="UQ84" s="51"/>
      <c r="UR84" s="51"/>
      <c r="US84" s="51"/>
      <c r="UT84" s="53"/>
      <c r="VA84" s="51"/>
      <c r="VB84" s="51"/>
      <c r="VD84" s="51"/>
      <c r="VE84" s="51"/>
      <c r="VF84" s="51"/>
      <c r="VG84" s="51"/>
      <c r="VH84" s="51"/>
      <c r="VI84" s="51"/>
      <c r="VJ84" s="51"/>
      <c r="VK84" s="51"/>
      <c r="VL84" s="51"/>
      <c r="VM84" s="51"/>
      <c r="VN84" s="53"/>
      <c r="VU84" s="51"/>
      <c r="VV84" s="51"/>
      <c r="VX84" s="51"/>
      <c r="VY84" s="51"/>
      <c r="VZ84" s="51"/>
      <c r="WA84" s="51"/>
      <c r="WB84" s="51"/>
      <c r="WC84" s="51"/>
      <c r="WD84" s="51"/>
      <c r="WE84" s="51"/>
      <c r="WF84" s="51"/>
      <c r="WG84" s="51"/>
      <c r="WH84" s="53"/>
      <c r="WO84" s="51"/>
      <c r="WP84" s="51"/>
      <c r="WR84" s="51"/>
      <c r="WS84" s="51"/>
      <c r="WT84" s="51"/>
      <c r="WU84" s="51"/>
      <c r="WV84" s="51"/>
      <c r="WW84" s="51"/>
      <c r="WX84" s="51"/>
      <c r="WY84" s="51"/>
      <c r="WZ84" s="51"/>
      <c r="XA84" s="51"/>
      <c r="XB84" s="53"/>
      <c r="XI84" s="51"/>
      <c r="XJ84" s="51"/>
      <c r="XL84" s="51"/>
      <c r="XM84" s="51"/>
      <c r="XN84" s="51"/>
      <c r="XO84" s="51"/>
      <c r="XP84" s="51"/>
      <c r="XQ84" s="51"/>
      <c r="XR84" s="51"/>
      <c r="XS84" s="51"/>
      <c r="XT84" s="51"/>
      <c r="XU84" s="51"/>
      <c r="XV84" s="53"/>
      <c r="YC84" s="51"/>
      <c r="YD84" s="51"/>
      <c r="YF84" s="51"/>
      <c r="YG84" s="51"/>
      <c r="YH84" s="51"/>
      <c r="YI84" s="51"/>
      <c r="YJ84" s="51"/>
      <c r="YK84" s="51"/>
      <c r="YL84" s="51"/>
      <c r="YM84" s="51"/>
      <c r="YN84" s="51"/>
      <c r="YO84" s="51"/>
      <c r="YP84" s="53"/>
      <c r="YW84" s="51"/>
      <c r="YX84" s="51"/>
      <c r="YZ84" s="51"/>
      <c r="ZA84" s="51"/>
      <c r="ZB84" s="51"/>
      <c r="ZC84" s="51"/>
      <c r="ZD84" s="51"/>
      <c r="ZE84" s="51"/>
      <c r="ZF84" s="51"/>
      <c r="ZG84" s="51"/>
      <c r="ZH84" s="51"/>
      <c r="ZI84" s="51"/>
      <c r="ZJ84" s="53"/>
      <c r="ZQ84" s="51"/>
      <c r="ZR84" s="51"/>
      <c r="ZT84" s="51"/>
      <c r="ZU84" s="51"/>
      <c r="ZV84" s="51"/>
      <c r="ZW84" s="51"/>
      <c r="ZX84" s="51"/>
      <c r="ZY84" s="51"/>
      <c r="ZZ84" s="51"/>
      <c r="AAA84" s="51"/>
      <c r="AAB84" s="51"/>
      <c r="AAC84" s="51"/>
      <c r="AAD84" s="53"/>
      <c r="AAK84" s="51"/>
      <c r="AAL84" s="51"/>
      <c r="AAN84" s="51"/>
      <c r="AAO84" s="51"/>
      <c r="AAP84" s="51"/>
      <c r="AAQ84" s="51"/>
      <c r="AAR84" s="51"/>
      <c r="AAS84" s="51"/>
      <c r="AAT84" s="51"/>
      <c r="AAU84" s="51"/>
      <c r="AAV84" s="51"/>
      <c r="AAW84" s="51"/>
      <c r="AAX84" s="53"/>
      <c r="ABE84" s="51"/>
      <c r="ABF84" s="51"/>
      <c r="ABH84" s="51"/>
      <c r="ABI84" s="51"/>
      <c r="ABJ84" s="51"/>
      <c r="ABK84" s="51"/>
      <c r="ABL84" s="51"/>
      <c r="ABM84" s="51"/>
      <c r="ABN84" s="51"/>
      <c r="ABO84" s="51"/>
      <c r="ABP84" s="51"/>
      <c r="ABQ84" s="51"/>
    </row>
    <row r="85" spans="1:745" ht="12.75" hidden="1" x14ac:dyDescent="0.2">
      <c r="A85" s="49"/>
      <c r="B85" s="49"/>
      <c r="C85" s="49"/>
      <c r="D85" s="49"/>
      <c r="E85" s="11"/>
      <c r="F85" s="24"/>
      <c r="G85" s="24"/>
      <c r="H85" s="24"/>
      <c r="I85" s="24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24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24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24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24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24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24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  <c r="EK85" s="51"/>
      <c r="EL85" s="51"/>
      <c r="EM85" s="51"/>
      <c r="EN85" s="51"/>
      <c r="EO85" s="51"/>
      <c r="EP85" s="51"/>
      <c r="EQ85" s="51"/>
      <c r="ER85" s="24"/>
      <c r="ES85" s="51"/>
      <c r="ET85" s="51"/>
      <c r="EU85" s="51"/>
      <c r="EV85" s="51"/>
      <c r="EW85" s="51"/>
      <c r="EX85" s="51"/>
      <c r="EY85" s="51"/>
      <c r="EZ85" s="51"/>
      <c r="FA85" s="51"/>
      <c r="FB85" s="51"/>
      <c r="FC85" s="51"/>
      <c r="FD85" s="51"/>
      <c r="FE85" s="51"/>
      <c r="FF85" s="51"/>
      <c r="FG85" s="51"/>
      <c r="FH85" s="51"/>
      <c r="FI85" s="51"/>
      <c r="FJ85" s="51"/>
      <c r="FK85" s="51"/>
      <c r="FL85" s="24"/>
      <c r="FM85" s="51"/>
      <c r="FN85" s="51"/>
      <c r="FO85" s="51"/>
      <c r="FP85" s="51"/>
      <c r="FQ85" s="51"/>
      <c r="FR85" s="51"/>
      <c r="FS85" s="51"/>
      <c r="FT85" s="51"/>
      <c r="FU85" s="51"/>
      <c r="FV85" s="51"/>
      <c r="FW85" s="51"/>
      <c r="FX85" s="51"/>
      <c r="FY85" s="51"/>
      <c r="FZ85" s="51"/>
      <c r="GA85" s="51"/>
      <c r="GB85" s="51"/>
      <c r="GC85" s="51"/>
      <c r="GD85" s="51"/>
      <c r="GE85" s="51"/>
      <c r="GF85" s="24"/>
      <c r="GG85" s="51"/>
      <c r="GH85" s="51"/>
      <c r="GI85" s="51"/>
      <c r="GJ85" s="51"/>
      <c r="GK85" s="51"/>
      <c r="GL85" s="51"/>
      <c r="GM85" s="51"/>
      <c r="GN85" s="51"/>
      <c r="GO85" s="51"/>
      <c r="GP85" s="51"/>
      <c r="GQ85" s="51"/>
      <c r="GR85" s="51"/>
      <c r="GS85" s="51"/>
      <c r="GT85" s="51"/>
      <c r="GU85" s="51"/>
      <c r="GV85" s="51"/>
      <c r="GW85" s="51"/>
      <c r="GX85" s="51"/>
      <c r="GY85" s="51"/>
      <c r="GZ85" s="24"/>
      <c r="HA85" s="51"/>
      <c r="HB85" s="51"/>
      <c r="HC85" s="51"/>
      <c r="HD85" s="51"/>
      <c r="HE85" s="51"/>
      <c r="HF85" s="51"/>
      <c r="HG85" s="51"/>
      <c r="HH85" s="51"/>
      <c r="HI85" s="51"/>
      <c r="HJ85" s="51"/>
      <c r="HK85" s="51"/>
      <c r="HL85" s="51"/>
      <c r="HM85" s="51"/>
      <c r="HN85" s="51"/>
      <c r="HO85" s="51"/>
      <c r="HP85" s="51"/>
      <c r="HQ85" s="51"/>
      <c r="HR85" s="51"/>
      <c r="HS85" s="51"/>
      <c r="HT85" s="24"/>
      <c r="HU85" s="51"/>
      <c r="HV85" s="51"/>
      <c r="HW85" s="51"/>
      <c r="HX85" s="51"/>
      <c r="HY85" s="51"/>
      <c r="HZ85" s="51"/>
      <c r="IA85" s="51"/>
      <c r="IB85" s="51"/>
      <c r="IC85" s="51"/>
      <c r="ID85" s="51"/>
      <c r="IE85" s="51"/>
      <c r="IF85" s="51"/>
      <c r="IG85" s="51"/>
      <c r="IH85" s="51"/>
      <c r="II85" s="51"/>
      <c r="IJ85" s="51"/>
      <c r="IK85" s="51"/>
      <c r="IL85" s="51"/>
      <c r="IM85" s="51"/>
      <c r="IN85" s="24"/>
      <c r="IO85" s="51"/>
      <c r="IP85" s="51"/>
      <c r="IQ85" s="51"/>
      <c r="IR85" s="51"/>
      <c r="IS85" s="51"/>
      <c r="IT85" s="51"/>
      <c r="IU85" s="51"/>
      <c r="IV85" s="51"/>
      <c r="IW85" s="51"/>
      <c r="IX85" s="51"/>
      <c r="IY85" s="51"/>
      <c r="IZ85" s="51"/>
      <c r="JA85" s="51"/>
      <c r="JB85" s="51"/>
      <c r="JC85" s="51"/>
      <c r="JD85" s="51"/>
      <c r="JE85" s="51"/>
      <c r="JF85" s="51"/>
      <c r="JG85" s="51"/>
      <c r="JH85" s="24"/>
      <c r="JI85" s="51"/>
      <c r="JJ85" s="51"/>
      <c r="JK85" s="51"/>
      <c r="JL85" s="51"/>
      <c r="JM85" s="51"/>
      <c r="JN85" s="51"/>
      <c r="JO85" s="51"/>
      <c r="JP85" s="51"/>
      <c r="JQ85" s="51"/>
      <c r="JR85" s="51"/>
      <c r="JS85" s="51"/>
      <c r="JT85" s="51"/>
      <c r="JU85" s="51"/>
      <c r="JV85" s="51"/>
      <c r="JW85" s="51"/>
      <c r="JX85" s="51"/>
      <c r="JY85" s="51"/>
      <c r="JZ85" s="51"/>
      <c r="KA85" s="51"/>
      <c r="KB85" s="24"/>
      <c r="KC85" s="51"/>
      <c r="KD85" s="51"/>
      <c r="KE85" s="51"/>
      <c r="KF85" s="51"/>
      <c r="KG85" s="51"/>
      <c r="KH85" s="51"/>
      <c r="KI85" s="51"/>
      <c r="KJ85" s="51"/>
      <c r="KK85" s="51"/>
      <c r="KL85" s="51"/>
      <c r="KM85" s="51"/>
      <c r="KN85" s="51"/>
      <c r="KO85" s="51"/>
      <c r="KP85" s="51"/>
      <c r="KQ85" s="51"/>
      <c r="KR85" s="51"/>
      <c r="KS85" s="51"/>
      <c r="KT85" s="24"/>
      <c r="KU85" s="51"/>
      <c r="KV85" s="51"/>
      <c r="KW85" s="51"/>
      <c r="KX85" s="51"/>
      <c r="KY85" s="51"/>
      <c r="KZ85" s="51"/>
      <c r="LA85" s="51"/>
      <c r="LB85" s="51"/>
      <c r="LC85" s="51"/>
      <c r="LD85" s="51"/>
      <c r="LE85" s="51"/>
      <c r="LF85" s="51"/>
      <c r="LG85" s="51"/>
      <c r="LH85" s="51"/>
      <c r="LI85" s="51"/>
      <c r="LJ85" s="51"/>
      <c r="LK85" s="51"/>
      <c r="LL85" s="51"/>
      <c r="LM85" s="51"/>
      <c r="LN85" s="24"/>
      <c r="LU85" s="51"/>
      <c r="LV85" s="51"/>
      <c r="LX85" s="51"/>
      <c r="LY85" s="51"/>
      <c r="LZ85" s="51"/>
      <c r="MA85" s="51"/>
      <c r="MB85" s="51"/>
      <c r="MC85" s="51"/>
      <c r="MD85" s="51"/>
      <c r="ME85" s="51"/>
      <c r="MF85" s="51"/>
      <c r="MG85" s="51"/>
      <c r="MH85" s="53"/>
      <c r="MO85" s="51"/>
      <c r="MP85" s="51"/>
      <c r="MR85" s="51"/>
      <c r="MS85" s="51"/>
      <c r="MT85" s="51"/>
      <c r="MU85" s="51"/>
      <c r="MV85" s="51"/>
      <c r="MW85" s="51"/>
      <c r="MX85" s="51"/>
      <c r="MY85" s="51"/>
      <c r="MZ85" s="51"/>
      <c r="NA85" s="51"/>
      <c r="NB85" s="53"/>
      <c r="NI85" s="51"/>
      <c r="NJ85" s="51"/>
      <c r="NL85" s="51"/>
      <c r="NM85" s="51"/>
      <c r="NN85" s="51"/>
      <c r="NO85" s="51"/>
      <c r="NP85" s="51"/>
      <c r="NQ85" s="51"/>
      <c r="NR85" s="51"/>
      <c r="NS85" s="51"/>
      <c r="NT85" s="51"/>
      <c r="NU85" s="51"/>
      <c r="NV85" s="53"/>
      <c r="OC85" s="51"/>
      <c r="OD85" s="51"/>
      <c r="OF85" s="51"/>
      <c r="OG85" s="51"/>
      <c r="OH85" s="51"/>
      <c r="OI85" s="51"/>
      <c r="OJ85" s="51"/>
      <c r="OK85" s="51"/>
      <c r="OL85" s="51"/>
      <c r="OM85" s="51"/>
      <c r="ON85" s="51"/>
      <c r="OO85" s="51"/>
      <c r="OP85" s="53"/>
      <c r="OW85" s="51"/>
      <c r="OX85" s="51"/>
      <c r="OZ85" s="51"/>
      <c r="PA85" s="51"/>
      <c r="PB85" s="51"/>
      <c r="PC85" s="51"/>
      <c r="PD85" s="51"/>
      <c r="PE85" s="51"/>
      <c r="PF85" s="51"/>
      <c r="PG85" s="51"/>
      <c r="PH85" s="51"/>
      <c r="PI85" s="51"/>
      <c r="PJ85" s="53"/>
      <c r="PQ85" s="51"/>
      <c r="PR85" s="51"/>
      <c r="PT85" s="51"/>
      <c r="PU85" s="51"/>
      <c r="PV85" s="51"/>
      <c r="PW85" s="51"/>
      <c r="PX85" s="51"/>
      <c r="PY85" s="51"/>
      <c r="PZ85" s="51"/>
      <c r="QA85" s="51"/>
      <c r="QB85" s="51"/>
      <c r="QC85" s="51"/>
      <c r="QD85" s="53"/>
      <c r="QK85" s="51"/>
      <c r="QL85" s="51"/>
      <c r="QN85" s="51"/>
      <c r="QO85" s="51"/>
      <c r="QP85" s="51"/>
      <c r="QQ85" s="51"/>
      <c r="QR85" s="51"/>
      <c r="QS85" s="51"/>
      <c r="QT85" s="51"/>
      <c r="QU85" s="51"/>
      <c r="QV85" s="51"/>
      <c r="QW85" s="51"/>
      <c r="QX85" s="53"/>
      <c r="RE85" s="51"/>
      <c r="RF85" s="51"/>
      <c r="RH85" s="51"/>
      <c r="RI85" s="51"/>
      <c r="RJ85" s="51"/>
      <c r="RK85" s="51"/>
      <c r="RL85" s="51"/>
      <c r="RM85" s="51"/>
      <c r="RN85" s="51"/>
      <c r="RO85" s="51"/>
      <c r="RP85" s="51"/>
      <c r="RQ85" s="51"/>
      <c r="RR85" s="53"/>
      <c r="RY85" s="51"/>
      <c r="RZ85" s="51"/>
      <c r="SB85" s="51"/>
      <c r="SC85" s="51"/>
      <c r="SD85" s="51"/>
      <c r="SE85" s="51"/>
      <c r="SF85" s="51"/>
      <c r="SG85" s="51"/>
      <c r="SH85" s="51"/>
      <c r="SI85" s="51"/>
      <c r="SJ85" s="51"/>
      <c r="SK85" s="51"/>
      <c r="SL85" s="53"/>
      <c r="SS85" s="51"/>
      <c r="ST85" s="51"/>
      <c r="SV85" s="51"/>
      <c r="SW85" s="51"/>
      <c r="SX85" s="51"/>
      <c r="SY85" s="51"/>
      <c r="SZ85" s="51"/>
      <c r="TA85" s="51"/>
      <c r="TB85" s="51"/>
      <c r="TC85" s="51"/>
      <c r="TD85" s="51"/>
      <c r="TE85" s="51"/>
      <c r="TF85" s="53"/>
      <c r="TM85" s="51"/>
      <c r="TN85" s="51"/>
      <c r="TP85" s="51"/>
      <c r="TQ85" s="51"/>
      <c r="TR85" s="51"/>
      <c r="TS85" s="51"/>
      <c r="TT85" s="51"/>
      <c r="TU85" s="51"/>
      <c r="TV85" s="51"/>
      <c r="TW85" s="51"/>
      <c r="TX85" s="51"/>
      <c r="TY85" s="51"/>
      <c r="TZ85" s="53"/>
      <c r="UG85" s="51"/>
      <c r="UH85" s="51"/>
      <c r="UJ85" s="51"/>
      <c r="UK85" s="51"/>
      <c r="UL85" s="51"/>
      <c r="UM85" s="51"/>
      <c r="UN85" s="51"/>
      <c r="UO85" s="51"/>
      <c r="UP85" s="51"/>
      <c r="UQ85" s="51"/>
      <c r="UR85" s="51"/>
      <c r="US85" s="51"/>
      <c r="UT85" s="53"/>
      <c r="VA85" s="51"/>
      <c r="VB85" s="51"/>
      <c r="VD85" s="51"/>
      <c r="VE85" s="51"/>
      <c r="VF85" s="51"/>
      <c r="VG85" s="51"/>
      <c r="VH85" s="51"/>
      <c r="VI85" s="51"/>
      <c r="VJ85" s="51"/>
      <c r="VK85" s="51"/>
      <c r="VL85" s="51"/>
      <c r="VM85" s="51"/>
      <c r="VN85" s="53"/>
      <c r="VU85" s="51"/>
      <c r="VV85" s="51"/>
      <c r="VX85" s="51"/>
      <c r="VY85" s="51"/>
      <c r="VZ85" s="51"/>
      <c r="WA85" s="51"/>
      <c r="WB85" s="51"/>
      <c r="WC85" s="51"/>
      <c r="WD85" s="51"/>
      <c r="WE85" s="51"/>
      <c r="WF85" s="51"/>
      <c r="WG85" s="51"/>
      <c r="WH85" s="53"/>
      <c r="WO85" s="51"/>
      <c r="WP85" s="51"/>
      <c r="WR85" s="51"/>
      <c r="WS85" s="51"/>
      <c r="WT85" s="51"/>
      <c r="WU85" s="51"/>
      <c r="WV85" s="51"/>
      <c r="WW85" s="51"/>
      <c r="WX85" s="51"/>
      <c r="WY85" s="51"/>
      <c r="WZ85" s="51"/>
      <c r="XA85" s="51"/>
      <c r="XB85" s="53"/>
      <c r="XI85" s="51"/>
      <c r="XJ85" s="51"/>
      <c r="XL85" s="51"/>
      <c r="XM85" s="51"/>
      <c r="XN85" s="51"/>
      <c r="XO85" s="51"/>
      <c r="XP85" s="51"/>
      <c r="XQ85" s="51"/>
      <c r="XR85" s="51"/>
      <c r="XS85" s="51"/>
      <c r="XT85" s="51"/>
      <c r="XU85" s="51"/>
      <c r="XV85" s="53"/>
      <c r="YC85" s="51"/>
      <c r="YD85" s="51"/>
      <c r="YF85" s="51"/>
      <c r="YG85" s="51"/>
      <c r="YH85" s="51"/>
      <c r="YI85" s="51"/>
      <c r="YJ85" s="51"/>
      <c r="YK85" s="51"/>
      <c r="YL85" s="51"/>
      <c r="YM85" s="51"/>
      <c r="YN85" s="51"/>
      <c r="YO85" s="51"/>
      <c r="YP85" s="53"/>
      <c r="YW85" s="51"/>
      <c r="YX85" s="51"/>
      <c r="YZ85" s="51"/>
      <c r="ZA85" s="51"/>
      <c r="ZB85" s="51"/>
      <c r="ZC85" s="51"/>
      <c r="ZD85" s="51"/>
      <c r="ZE85" s="51"/>
      <c r="ZF85" s="51"/>
      <c r="ZG85" s="51"/>
      <c r="ZH85" s="51"/>
      <c r="ZI85" s="51"/>
      <c r="ZJ85" s="53"/>
      <c r="ZQ85" s="51"/>
      <c r="ZR85" s="51"/>
      <c r="ZT85" s="51"/>
      <c r="ZU85" s="51"/>
      <c r="ZV85" s="51"/>
      <c r="ZW85" s="51"/>
      <c r="ZX85" s="51"/>
      <c r="ZY85" s="51"/>
      <c r="ZZ85" s="51"/>
      <c r="AAA85" s="51"/>
      <c r="AAB85" s="51"/>
      <c r="AAC85" s="51"/>
      <c r="AAD85" s="53"/>
      <c r="AAK85" s="51"/>
      <c r="AAL85" s="51"/>
      <c r="AAN85" s="51"/>
      <c r="AAO85" s="51"/>
      <c r="AAP85" s="51"/>
      <c r="AAQ85" s="51"/>
      <c r="AAR85" s="51"/>
      <c r="AAS85" s="51"/>
      <c r="AAT85" s="51"/>
      <c r="AAU85" s="51"/>
      <c r="AAV85" s="51"/>
      <c r="AAW85" s="51"/>
      <c r="AAX85" s="53"/>
      <c r="ABE85" s="51"/>
      <c r="ABF85" s="51"/>
      <c r="ABH85" s="51"/>
      <c r="ABI85" s="51"/>
      <c r="ABJ85" s="51"/>
      <c r="ABK85" s="51"/>
      <c r="ABL85" s="51"/>
      <c r="ABM85" s="51"/>
      <c r="ABN85" s="51"/>
      <c r="ABO85" s="51"/>
      <c r="ABP85" s="51"/>
      <c r="ABQ85" s="51"/>
    </row>
    <row r="86" spans="1:745" ht="12.75" hidden="1" x14ac:dyDescent="0.2">
      <c r="A86" s="49"/>
      <c r="B86" s="49"/>
      <c r="C86" s="49"/>
      <c r="D86" s="49"/>
      <c r="E86" s="11"/>
      <c r="F86" s="24"/>
      <c r="G86" s="24"/>
      <c r="H86" s="24"/>
      <c r="I86" s="24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24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24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24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24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24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24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24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24"/>
      <c r="FM86" s="51"/>
      <c r="FN86" s="51"/>
      <c r="FO86" s="51"/>
      <c r="FP86" s="51"/>
      <c r="FQ86" s="51"/>
      <c r="FR86" s="51"/>
      <c r="FS86" s="51"/>
      <c r="FT86" s="51"/>
      <c r="FU86" s="51"/>
      <c r="FV86" s="51"/>
      <c r="FW86" s="51"/>
      <c r="FX86" s="51"/>
      <c r="FY86" s="51"/>
      <c r="FZ86" s="51"/>
      <c r="GA86" s="51"/>
      <c r="GB86" s="51"/>
      <c r="GC86" s="51"/>
      <c r="GD86" s="51"/>
      <c r="GE86" s="51"/>
      <c r="GF86" s="24"/>
      <c r="GG86" s="51"/>
      <c r="GH86" s="51"/>
      <c r="GI86" s="51"/>
      <c r="GJ86" s="51"/>
      <c r="GK86" s="51"/>
      <c r="GL86" s="51"/>
      <c r="GM86" s="51"/>
      <c r="GN86" s="51"/>
      <c r="GO86" s="51"/>
      <c r="GP86" s="51"/>
      <c r="GQ86" s="51"/>
      <c r="GR86" s="51"/>
      <c r="GS86" s="51"/>
      <c r="GT86" s="51"/>
      <c r="GU86" s="51"/>
      <c r="GV86" s="51"/>
      <c r="GW86" s="51"/>
      <c r="GX86" s="51"/>
      <c r="GY86" s="51"/>
      <c r="GZ86" s="24"/>
      <c r="HA86" s="51"/>
      <c r="HB86" s="51"/>
      <c r="HC86" s="51"/>
      <c r="HD86" s="51"/>
      <c r="HE86" s="51"/>
      <c r="HF86" s="51"/>
      <c r="HG86" s="51"/>
      <c r="HH86" s="51"/>
      <c r="HI86" s="51"/>
      <c r="HJ86" s="51"/>
      <c r="HK86" s="51"/>
      <c r="HL86" s="51"/>
      <c r="HM86" s="51"/>
      <c r="HN86" s="51"/>
      <c r="HO86" s="51"/>
      <c r="HP86" s="51"/>
      <c r="HQ86" s="51"/>
      <c r="HR86" s="51"/>
      <c r="HS86" s="51"/>
      <c r="HT86" s="24"/>
      <c r="HU86" s="51"/>
      <c r="HV86" s="51"/>
      <c r="HW86" s="51"/>
      <c r="HX86" s="51"/>
      <c r="HY86" s="51"/>
      <c r="HZ86" s="51"/>
      <c r="IA86" s="51"/>
      <c r="IB86" s="51"/>
      <c r="IC86" s="51"/>
      <c r="ID86" s="51"/>
      <c r="IE86" s="51"/>
      <c r="IF86" s="51"/>
      <c r="IG86" s="51"/>
      <c r="IH86" s="51"/>
      <c r="II86" s="51"/>
      <c r="IJ86" s="51"/>
      <c r="IK86" s="51"/>
      <c r="IL86" s="51"/>
      <c r="IM86" s="51"/>
      <c r="IN86" s="24"/>
      <c r="IO86" s="51"/>
      <c r="IP86" s="51"/>
      <c r="IQ86" s="51"/>
      <c r="IR86" s="51"/>
      <c r="IS86" s="51"/>
      <c r="IT86" s="51"/>
      <c r="IU86" s="51"/>
      <c r="IV86" s="51"/>
      <c r="IW86" s="51"/>
      <c r="IX86" s="51"/>
      <c r="IY86" s="51"/>
      <c r="IZ86" s="51"/>
      <c r="JA86" s="51"/>
      <c r="JB86" s="51"/>
      <c r="JC86" s="51"/>
      <c r="JD86" s="51"/>
      <c r="JE86" s="51"/>
      <c r="JF86" s="51"/>
      <c r="JG86" s="51"/>
      <c r="JH86" s="24"/>
      <c r="JI86" s="51"/>
      <c r="JJ86" s="51"/>
      <c r="JK86" s="51"/>
      <c r="JL86" s="51"/>
      <c r="JM86" s="51"/>
      <c r="JN86" s="51"/>
      <c r="JO86" s="51"/>
      <c r="JP86" s="51"/>
      <c r="JQ86" s="51"/>
      <c r="JR86" s="51"/>
      <c r="JS86" s="51"/>
      <c r="JT86" s="51"/>
      <c r="JU86" s="51"/>
      <c r="JV86" s="51"/>
      <c r="JW86" s="51"/>
      <c r="JX86" s="51"/>
      <c r="JY86" s="51"/>
      <c r="JZ86" s="51"/>
      <c r="KA86" s="51"/>
      <c r="KB86" s="24"/>
      <c r="KC86" s="51"/>
      <c r="KD86" s="51"/>
      <c r="KE86" s="51"/>
      <c r="KF86" s="51"/>
      <c r="KG86" s="51"/>
      <c r="KH86" s="51"/>
      <c r="KI86" s="51"/>
      <c r="KJ86" s="51"/>
      <c r="KK86" s="51"/>
      <c r="KL86" s="51"/>
      <c r="KM86" s="51"/>
      <c r="KN86" s="51"/>
      <c r="KO86" s="51"/>
      <c r="KP86" s="51"/>
      <c r="KQ86" s="51"/>
      <c r="KR86" s="51"/>
      <c r="KS86" s="51"/>
      <c r="KT86" s="24"/>
      <c r="KU86" s="51"/>
      <c r="KV86" s="51"/>
      <c r="KW86" s="51"/>
      <c r="KX86" s="51"/>
      <c r="KY86" s="51"/>
      <c r="KZ86" s="51"/>
      <c r="LA86" s="51"/>
      <c r="LB86" s="51"/>
      <c r="LC86" s="51"/>
      <c r="LD86" s="51"/>
      <c r="LE86" s="51"/>
      <c r="LF86" s="51"/>
      <c r="LG86" s="51"/>
      <c r="LH86" s="51"/>
      <c r="LI86" s="51"/>
      <c r="LJ86" s="51"/>
      <c r="LK86" s="51"/>
      <c r="LL86" s="51"/>
      <c r="LM86" s="51"/>
      <c r="LN86" s="24"/>
      <c r="LU86" s="51"/>
      <c r="LV86" s="51"/>
      <c r="LX86" s="51"/>
      <c r="LY86" s="51"/>
      <c r="LZ86" s="51"/>
      <c r="MA86" s="51"/>
      <c r="MB86" s="51"/>
      <c r="MC86" s="51"/>
      <c r="MD86" s="51"/>
      <c r="ME86" s="51"/>
      <c r="MF86" s="51"/>
      <c r="MG86" s="51"/>
      <c r="MH86" s="53"/>
      <c r="MO86" s="51"/>
      <c r="MP86" s="51"/>
      <c r="MR86" s="51"/>
      <c r="MS86" s="51"/>
      <c r="MT86" s="51"/>
      <c r="MU86" s="51"/>
      <c r="MV86" s="51"/>
      <c r="MW86" s="51"/>
      <c r="MX86" s="51"/>
      <c r="MY86" s="51"/>
      <c r="MZ86" s="51"/>
      <c r="NA86" s="51"/>
      <c r="NB86" s="53"/>
      <c r="NI86" s="51"/>
      <c r="NJ86" s="51"/>
      <c r="NL86" s="51"/>
      <c r="NM86" s="51"/>
      <c r="NN86" s="51"/>
      <c r="NO86" s="51"/>
      <c r="NP86" s="51"/>
      <c r="NQ86" s="51"/>
      <c r="NR86" s="51"/>
      <c r="NS86" s="51"/>
      <c r="NT86" s="51"/>
      <c r="NU86" s="51"/>
      <c r="NV86" s="53"/>
      <c r="OC86" s="51"/>
      <c r="OD86" s="51"/>
      <c r="OF86" s="51"/>
      <c r="OG86" s="51"/>
      <c r="OH86" s="51"/>
      <c r="OI86" s="51"/>
      <c r="OJ86" s="51"/>
      <c r="OK86" s="51"/>
      <c r="OL86" s="51"/>
      <c r="OM86" s="51"/>
      <c r="ON86" s="51"/>
      <c r="OO86" s="51"/>
      <c r="OP86" s="53"/>
      <c r="OW86" s="51"/>
      <c r="OX86" s="51"/>
      <c r="OZ86" s="51"/>
      <c r="PA86" s="51"/>
      <c r="PB86" s="51"/>
      <c r="PC86" s="51"/>
      <c r="PD86" s="51"/>
      <c r="PE86" s="51"/>
      <c r="PF86" s="51"/>
      <c r="PG86" s="51"/>
      <c r="PH86" s="51"/>
      <c r="PI86" s="51"/>
      <c r="PJ86" s="53"/>
      <c r="PQ86" s="51"/>
      <c r="PR86" s="51"/>
      <c r="PT86" s="51"/>
      <c r="PU86" s="51"/>
      <c r="PV86" s="51"/>
      <c r="PW86" s="51"/>
      <c r="PX86" s="51"/>
      <c r="PY86" s="51"/>
      <c r="PZ86" s="51"/>
      <c r="QA86" s="51"/>
      <c r="QB86" s="51"/>
      <c r="QC86" s="51"/>
      <c r="QD86" s="53"/>
      <c r="QK86" s="51"/>
      <c r="QL86" s="51"/>
      <c r="QN86" s="51"/>
      <c r="QO86" s="51"/>
      <c r="QP86" s="51"/>
      <c r="QQ86" s="51"/>
      <c r="QR86" s="51"/>
      <c r="QS86" s="51"/>
      <c r="QT86" s="51"/>
      <c r="QU86" s="51"/>
      <c r="QV86" s="51"/>
      <c r="QW86" s="51"/>
      <c r="QX86" s="53"/>
      <c r="RE86" s="51"/>
      <c r="RF86" s="51"/>
      <c r="RH86" s="51"/>
      <c r="RI86" s="51"/>
      <c r="RJ86" s="51"/>
      <c r="RK86" s="51"/>
      <c r="RL86" s="51"/>
      <c r="RM86" s="51"/>
      <c r="RN86" s="51"/>
      <c r="RO86" s="51"/>
      <c r="RP86" s="51"/>
      <c r="RQ86" s="51"/>
      <c r="RR86" s="53"/>
      <c r="RY86" s="51"/>
      <c r="RZ86" s="51"/>
      <c r="SB86" s="51"/>
      <c r="SC86" s="51"/>
      <c r="SD86" s="51"/>
      <c r="SE86" s="51"/>
      <c r="SF86" s="51"/>
      <c r="SG86" s="51"/>
      <c r="SH86" s="51"/>
      <c r="SI86" s="51"/>
      <c r="SJ86" s="51"/>
      <c r="SK86" s="51"/>
      <c r="SL86" s="53"/>
      <c r="SS86" s="51"/>
      <c r="ST86" s="51"/>
      <c r="SV86" s="51"/>
      <c r="SW86" s="51"/>
      <c r="SX86" s="51"/>
      <c r="SY86" s="51"/>
      <c r="SZ86" s="51"/>
      <c r="TA86" s="51"/>
      <c r="TB86" s="51"/>
      <c r="TC86" s="51"/>
      <c r="TD86" s="51"/>
      <c r="TE86" s="51"/>
      <c r="TF86" s="53"/>
      <c r="TM86" s="51"/>
      <c r="TN86" s="51"/>
      <c r="TP86" s="51"/>
      <c r="TQ86" s="51"/>
      <c r="TR86" s="51"/>
      <c r="TS86" s="51"/>
      <c r="TT86" s="51"/>
      <c r="TU86" s="51"/>
      <c r="TV86" s="51"/>
      <c r="TW86" s="51"/>
      <c r="TX86" s="51"/>
      <c r="TY86" s="51"/>
      <c r="TZ86" s="53"/>
      <c r="UG86" s="51"/>
      <c r="UH86" s="51"/>
      <c r="UJ86" s="51"/>
      <c r="UK86" s="51"/>
      <c r="UL86" s="51"/>
      <c r="UM86" s="51"/>
      <c r="UN86" s="51"/>
      <c r="UO86" s="51"/>
      <c r="UP86" s="51"/>
      <c r="UQ86" s="51"/>
      <c r="UR86" s="51"/>
      <c r="US86" s="51"/>
      <c r="UT86" s="53"/>
      <c r="VA86" s="51"/>
      <c r="VB86" s="51"/>
      <c r="VD86" s="51"/>
      <c r="VE86" s="51"/>
      <c r="VF86" s="51"/>
      <c r="VG86" s="51"/>
      <c r="VH86" s="51"/>
      <c r="VI86" s="51"/>
      <c r="VJ86" s="51"/>
      <c r="VK86" s="51"/>
      <c r="VL86" s="51"/>
      <c r="VM86" s="51"/>
      <c r="VN86" s="53"/>
      <c r="VU86" s="51"/>
      <c r="VV86" s="51"/>
      <c r="VX86" s="51"/>
      <c r="VY86" s="51"/>
      <c r="VZ86" s="51"/>
      <c r="WA86" s="51"/>
      <c r="WB86" s="51"/>
      <c r="WC86" s="51"/>
      <c r="WD86" s="51"/>
      <c r="WE86" s="51"/>
      <c r="WF86" s="51"/>
      <c r="WG86" s="51"/>
      <c r="WH86" s="53"/>
      <c r="WO86" s="51"/>
      <c r="WP86" s="51"/>
      <c r="WR86" s="51"/>
      <c r="WS86" s="51"/>
      <c r="WT86" s="51"/>
      <c r="WU86" s="51"/>
      <c r="WV86" s="51"/>
      <c r="WW86" s="51"/>
      <c r="WX86" s="51"/>
      <c r="WY86" s="51"/>
      <c r="WZ86" s="51"/>
      <c r="XA86" s="51"/>
      <c r="XB86" s="53"/>
      <c r="XI86" s="51"/>
      <c r="XJ86" s="51"/>
      <c r="XL86" s="51"/>
      <c r="XM86" s="51"/>
      <c r="XN86" s="51"/>
      <c r="XO86" s="51"/>
      <c r="XP86" s="51"/>
      <c r="XQ86" s="51"/>
      <c r="XR86" s="51"/>
      <c r="XS86" s="51"/>
      <c r="XT86" s="51"/>
      <c r="XU86" s="51"/>
      <c r="XV86" s="53"/>
      <c r="YC86" s="51"/>
      <c r="YD86" s="51"/>
      <c r="YF86" s="51"/>
      <c r="YG86" s="51"/>
      <c r="YH86" s="51"/>
      <c r="YI86" s="51"/>
      <c r="YJ86" s="51"/>
      <c r="YK86" s="51"/>
      <c r="YL86" s="51"/>
      <c r="YM86" s="51"/>
      <c r="YN86" s="51"/>
      <c r="YO86" s="51"/>
      <c r="YP86" s="53"/>
      <c r="YW86" s="51"/>
      <c r="YX86" s="51"/>
      <c r="YZ86" s="51"/>
      <c r="ZA86" s="51"/>
      <c r="ZB86" s="51"/>
      <c r="ZC86" s="51"/>
      <c r="ZD86" s="51"/>
      <c r="ZE86" s="51"/>
      <c r="ZF86" s="51"/>
      <c r="ZG86" s="51"/>
      <c r="ZH86" s="51"/>
      <c r="ZI86" s="51"/>
      <c r="ZJ86" s="53"/>
      <c r="ZQ86" s="51"/>
      <c r="ZR86" s="51"/>
      <c r="ZT86" s="51"/>
      <c r="ZU86" s="51"/>
      <c r="ZV86" s="51"/>
      <c r="ZW86" s="51"/>
      <c r="ZX86" s="51"/>
      <c r="ZY86" s="51"/>
      <c r="ZZ86" s="51"/>
      <c r="AAA86" s="51"/>
      <c r="AAB86" s="51"/>
      <c r="AAC86" s="51"/>
      <c r="AAD86" s="53"/>
      <c r="AAK86" s="51"/>
      <c r="AAL86" s="51"/>
      <c r="AAN86" s="51"/>
      <c r="AAO86" s="51"/>
      <c r="AAP86" s="51"/>
      <c r="AAQ86" s="51"/>
      <c r="AAR86" s="51"/>
      <c r="AAS86" s="51"/>
      <c r="AAT86" s="51"/>
      <c r="AAU86" s="51"/>
      <c r="AAV86" s="51"/>
      <c r="AAW86" s="51"/>
      <c r="AAX86" s="53"/>
      <c r="ABE86" s="51"/>
      <c r="ABF86" s="51"/>
      <c r="ABH86" s="51"/>
      <c r="ABI86" s="51"/>
      <c r="ABJ86" s="51"/>
      <c r="ABK86" s="51"/>
      <c r="ABL86" s="51"/>
      <c r="ABM86" s="51"/>
      <c r="ABN86" s="51"/>
      <c r="ABO86" s="51"/>
      <c r="ABP86" s="51"/>
      <c r="ABQ86" s="51"/>
    </row>
    <row r="87" spans="1:745" ht="12.75" hidden="1" x14ac:dyDescent="0.2">
      <c r="A87" s="49"/>
      <c r="B87" s="49"/>
      <c r="C87" s="49"/>
      <c r="D87" s="49"/>
      <c r="E87" s="11"/>
      <c r="F87" s="24"/>
      <c r="G87" s="24"/>
      <c r="H87" s="24"/>
      <c r="I87" s="24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24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24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24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24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24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24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  <c r="EK87" s="51"/>
      <c r="EL87" s="51"/>
      <c r="EM87" s="51"/>
      <c r="EN87" s="51"/>
      <c r="EO87" s="51"/>
      <c r="EP87" s="51"/>
      <c r="EQ87" s="51"/>
      <c r="ER87" s="24"/>
      <c r="ES87" s="51"/>
      <c r="ET87" s="51"/>
      <c r="EU87" s="51"/>
      <c r="EV87" s="51"/>
      <c r="EW87" s="51"/>
      <c r="EX87" s="51"/>
      <c r="EY87" s="51"/>
      <c r="EZ87" s="51"/>
      <c r="FA87" s="51"/>
      <c r="FB87" s="51"/>
      <c r="FC87" s="51"/>
      <c r="FD87" s="51"/>
      <c r="FE87" s="51"/>
      <c r="FF87" s="51"/>
      <c r="FG87" s="51"/>
      <c r="FH87" s="51"/>
      <c r="FI87" s="51"/>
      <c r="FJ87" s="51"/>
      <c r="FK87" s="51"/>
      <c r="FL87" s="24"/>
      <c r="FM87" s="51"/>
      <c r="FN87" s="51"/>
      <c r="FO87" s="51"/>
      <c r="FP87" s="51"/>
      <c r="FQ87" s="51"/>
      <c r="FR87" s="51"/>
      <c r="FS87" s="51"/>
      <c r="FT87" s="51"/>
      <c r="FU87" s="51"/>
      <c r="FV87" s="51"/>
      <c r="FW87" s="51"/>
      <c r="FX87" s="51"/>
      <c r="FY87" s="51"/>
      <c r="FZ87" s="51"/>
      <c r="GA87" s="51"/>
      <c r="GB87" s="51"/>
      <c r="GC87" s="51"/>
      <c r="GD87" s="51"/>
      <c r="GE87" s="51"/>
      <c r="GF87" s="24"/>
      <c r="GG87" s="51"/>
      <c r="GH87" s="51"/>
      <c r="GI87" s="51"/>
      <c r="GJ87" s="51"/>
      <c r="GK87" s="51"/>
      <c r="GL87" s="51"/>
      <c r="GM87" s="51"/>
      <c r="GN87" s="51"/>
      <c r="GO87" s="51"/>
      <c r="GP87" s="51"/>
      <c r="GQ87" s="51"/>
      <c r="GR87" s="51"/>
      <c r="GS87" s="51"/>
      <c r="GT87" s="51"/>
      <c r="GU87" s="51"/>
      <c r="GV87" s="51"/>
      <c r="GW87" s="51"/>
      <c r="GX87" s="51"/>
      <c r="GY87" s="51"/>
      <c r="GZ87" s="24"/>
      <c r="HA87" s="51"/>
      <c r="HB87" s="51"/>
      <c r="HC87" s="51"/>
      <c r="HD87" s="51"/>
      <c r="HE87" s="51"/>
      <c r="HF87" s="51"/>
      <c r="HG87" s="51"/>
      <c r="HH87" s="51"/>
      <c r="HI87" s="51"/>
      <c r="HJ87" s="51"/>
      <c r="HK87" s="51"/>
      <c r="HL87" s="51"/>
      <c r="HM87" s="51"/>
      <c r="HN87" s="51"/>
      <c r="HO87" s="51"/>
      <c r="HP87" s="51"/>
      <c r="HQ87" s="51"/>
      <c r="HR87" s="51"/>
      <c r="HS87" s="51"/>
      <c r="HT87" s="24"/>
      <c r="HU87" s="51"/>
      <c r="HV87" s="51"/>
      <c r="HW87" s="51"/>
      <c r="HX87" s="51"/>
      <c r="HY87" s="51"/>
      <c r="HZ87" s="51"/>
      <c r="IA87" s="51"/>
      <c r="IB87" s="51"/>
      <c r="IC87" s="51"/>
      <c r="ID87" s="51"/>
      <c r="IE87" s="51"/>
      <c r="IF87" s="51"/>
      <c r="IG87" s="51"/>
      <c r="IH87" s="51"/>
      <c r="II87" s="51"/>
      <c r="IJ87" s="51"/>
      <c r="IK87" s="51"/>
      <c r="IL87" s="51"/>
      <c r="IM87" s="51"/>
      <c r="IN87" s="24"/>
      <c r="IO87" s="51"/>
      <c r="IP87" s="51"/>
      <c r="IQ87" s="51"/>
      <c r="IR87" s="51"/>
      <c r="IS87" s="51"/>
      <c r="IT87" s="51"/>
      <c r="IU87" s="51"/>
      <c r="IV87" s="51"/>
      <c r="IW87" s="51"/>
      <c r="IX87" s="51"/>
      <c r="IY87" s="51"/>
      <c r="IZ87" s="51"/>
      <c r="JA87" s="51"/>
      <c r="JB87" s="51"/>
      <c r="JC87" s="51"/>
      <c r="JD87" s="51"/>
      <c r="JE87" s="51"/>
      <c r="JF87" s="51"/>
      <c r="JG87" s="51"/>
      <c r="JH87" s="24"/>
      <c r="JI87" s="51"/>
      <c r="JJ87" s="51"/>
      <c r="JK87" s="51"/>
      <c r="JL87" s="51"/>
      <c r="JM87" s="51"/>
      <c r="JN87" s="51"/>
      <c r="JO87" s="51"/>
      <c r="JP87" s="51"/>
      <c r="JQ87" s="51"/>
      <c r="JR87" s="51"/>
      <c r="JS87" s="51"/>
      <c r="JT87" s="51"/>
      <c r="JU87" s="51"/>
      <c r="JV87" s="51"/>
      <c r="JW87" s="51"/>
      <c r="JX87" s="51"/>
      <c r="JY87" s="51"/>
      <c r="JZ87" s="51"/>
      <c r="KA87" s="51"/>
      <c r="KB87" s="24"/>
      <c r="KC87" s="51"/>
      <c r="KD87" s="51"/>
      <c r="KE87" s="51"/>
      <c r="KF87" s="51"/>
      <c r="KG87" s="51"/>
      <c r="KH87" s="51"/>
      <c r="KI87" s="51"/>
      <c r="KJ87" s="51"/>
      <c r="KK87" s="51"/>
      <c r="KL87" s="51"/>
      <c r="KM87" s="51"/>
      <c r="KN87" s="51"/>
      <c r="KO87" s="51"/>
      <c r="KP87" s="51"/>
      <c r="KQ87" s="51"/>
      <c r="KR87" s="51"/>
      <c r="KS87" s="51"/>
      <c r="KT87" s="24"/>
      <c r="KU87" s="51"/>
      <c r="KV87" s="51"/>
      <c r="KW87" s="51"/>
      <c r="KX87" s="51"/>
      <c r="KY87" s="51"/>
      <c r="KZ87" s="51"/>
      <c r="LA87" s="51"/>
      <c r="LB87" s="51"/>
      <c r="LC87" s="51"/>
      <c r="LD87" s="51"/>
      <c r="LE87" s="51"/>
      <c r="LF87" s="51"/>
      <c r="LG87" s="51"/>
      <c r="LH87" s="51"/>
      <c r="LI87" s="51"/>
      <c r="LJ87" s="51"/>
      <c r="LK87" s="51"/>
      <c r="LL87" s="51"/>
      <c r="LM87" s="51"/>
      <c r="LN87" s="24"/>
      <c r="LU87" s="51"/>
      <c r="LV87" s="51"/>
      <c r="LX87" s="51"/>
      <c r="LY87" s="51"/>
      <c r="LZ87" s="51"/>
      <c r="MA87" s="51"/>
      <c r="MB87" s="51"/>
      <c r="MC87" s="51"/>
      <c r="MD87" s="51"/>
      <c r="ME87" s="51"/>
      <c r="MF87" s="51"/>
      <c r="MG87" s="51"/>
      <c r="MH87" s="53"/>
      <c r="MO87" s="51"/>
      <c r="MP87" s="51"/>
      <c r="MR87" s="51"/>
      <c r="MS87" s="51"/>
      <c r="MT87" s="51"/>
      <c r="MU87" s="51"/>
      <c r="MV87" s="51"/>
      <c r="MW87" s="51"/>
      <c r="MX87" s="51"/>
      <c r="MY87" s="51"/>
      <c r="MZ87" s="51"/>
      <c r="NA87" s="51"/>
      <c r="NB87" s="53"/>
      <c r="NI87" s="51"/>
      <c r="NJ87" s="51"/>
      <c r="NL87" s="51"/>
      <c r="NM87" s="51"/>
      <c r="NN87" s="51"/>
      <c r="NO87" s="51"/>
      <c r="NP87" s="51"/>
      <c r="NQ87" s="51"/>
      <c r="NR87" s="51"/>
      <c r="NS87" s="51"/>
      <c r="NT87" s="51"/>
      <c r="NU87" s="51"/>
      <c r="NV87" s="53"/>
      <c r="OC87" s="51"/>
      <c r="OD87" s="51"/>
      <c r="OF87" s="51"/>
      <c r="OG87" s="51"/>
      <c r="OH87" s="51"/>
      <c r="OI87" s="51"/>
      <c r="OJ87" s="51"/>
      <c r="OK87" s="51"/>
      <c r="OL87" s="51"/>
      <c r="OM87" s="51"/>
      <c r="ON87" s="51"/>
      <c r="OO87" s="51"/>
      <c r="OP87" s="53"/>
      <c r="OW87" s="51"/>
      <c r="OX87" s="51"/>
      <c r="OZ87" s="51"/>
      <c r="PA87" s="51"/>
      <c r="PB87" s="51"/>
      <c r="PC87" s="51"/>
      <c r="PD87" s="51"/>
      <c r="PE87" s="51"/>
      <c r="PF87" s="51"/>
      <c r="PG87" s="51"/>
      <c r="PH87" s="51"/>
      <c r="PI87" s="51"/>
      <c r="PJ87" s="53"/>
      <c r="PQ87" s="51"/>
      <c r="PR87" s="51"/>
      <c r="PT87" s="51"/>
      <c r="PU87" s="51"/>
      <c r="PV87" s="51"/>
      <c r="PW87" s="51"/>
      <c r="PX87" s="51"/>
      <c r="PY87" s="51"/>
      <c r="PZ87" s="51"/>
      <c r="QA87" s="51"/>
      <c r="QB87" s="51"/>
      <c r="QC87" s="51"/>
      <c r="QD87" s="53"/>
      <c r="QK87" s="51"/>
      <c r="QL87" s="51"/>
      <c r="QN87" s="51"/>
      <c r="QO87" s="51"/>
      <c r="QP87" s="51"/>
      <c r="QQ87" s="51"/>
      <c r="QR87" s="51"/>
      <c r="QS87" s="51"/>
      <c r="QT87" s="51"/>
      <c r="QU87" s="51"/>
      <c r="QV87" s="51"/>
      <c r="QW87" s="51"/>
      <c r="QX87" s="53"/>
      <c r="RE87" s="51"/>
      <c r="RF87" s="51"/>
      <c r="RH87" s="51"/>
      <c r="RI87" s="51"/>
      <c r="RJ87" s="51"/>
      <c r="RK87" s="51"/>
      <c r="RL87" s="51"/>
      <c r="RM87" s="51"/>
      <c r="RN87" s="51"/>
      <c r="RO87" s="51"/>
      <c r="RP87" s="51"/>
      <c r="RQ87" s="51"/>
      <c r="RR87" s="53"/>
      <c r="RY87" s="51"/>
      <c r="RZ87" s="51"/>
      <c r="SB87" s="51"/>
      <c r="SC87" s="51"/>
      <c r="SD87" s="51"/>
      <c r="SE87" s="51"/>
      <c r="SF87" s="51"/>
      <c r="SG87" s="51"/>
      <c r="SH87" s="51"/>
      <c r="SI87" s="51"/>
      <c r="SJ87" s="51"/>
      <c r="SK87" s="51"/>
      <c r="SL87" s="53"/>
      <c r="SS87" s="51"/>
      <c r="ST87" s="51"/>
      <c r="SV87" s="51"/>
      <c r="SW87" s="51"/>
      <c r="SX87" s="51"/>
      <c r="SY87" s="51"/>
      <c r="SZ87" s="51"/>
      <c r="TA87" s="51"/>
      <c r="TB87" s="51"/>
      <c r="TC87" s="51"/>
      <c r="TD87" s="51"/>
      <c r="TE87" s="51"/>
      <c r="TF87" s="53"/>
      <c r="TM87" s="51"/>
      <c r="TN87" s="51"/>
      <c r="TP87" s="51"/>
      <c r="TQ87" s="51"/>
      <c r="TR87" s="51"/>
      <c r="TS87" s="51"/>
      <c r="TT87" s="51"/>
      <c r="TU87" s="51"/>
      <c r="TV87" s="51"/>
      <c r="TW87" s="51"/>
      <c r="TX87" s="51"/>
      <c r="TY87" s="51"/>
      <c r="TZ87" s="53"/>
      <c r="UG87" s="51"/>
      <c r="UH87" s="51"/>
      <c r="UJ87" s="51"/>
      <c r="UK87" s="51"/>
      <c r="UL87" s="51"/>
      <c r="UM87" s="51"/>
      <c r="UN87" s="51"/>
      <c r="UO87" s="51"/>
      <c r="UP87" s="51"/>
      <c r="UQ87" s="51"/>
      <c r="UR87" s="51"/>
      <c r="US87" s="51"/>
      <c r="UT87" s="53"/>
      <c r="VA87" s="51"/>
      <c r="VB87" s="51"/>
      <c r="VD87" s="51"/>
      <c r="VE87" s="51"/>
      <c r="VF87" s="51"/>
      <c r="VG87" s="51"/>
      <c r="VH87" s="51"/>
      <c r="VI87" s="51"/>
      <c r="VJ87" s="51"/>
      <c r="VK87" s="51"/>
      <c r="VL87" s="51"/>
      <c r="VM87" s="51"/>
      <c r="VN87" s="53"/>
      <c r="VU87" s="51"/>
      <c r="VV87" s="51"/>
      <c r="VX87" s="51"/>
      <c r="VY87" s="51"/>
      <c r="VZ87" s="51"/>
      <c r="WA87" s="51"/>
      <c r="WB87" s="51"/>
      <c r="WC87" s="51"/>
      <c r="WD87" s="51"/>
      <c r="WE87" s="51"/>
      <c r="WF87" s="51"/>
      <c r="WG87" s="51"/>
      <c r="WH87" s="53"/>
      <c r="WO87" s="51"/>
      <c r="WP87" s="51"/>
      <c r="WR87" s="51"/>
      <c r="WS87" s="51"/>
      <c r="WT87" s="51"/>
      <c r="WU87" s="51"/>
      <c r="WV87" s="51"/>
      <c r="WW87" s="51"/>
      <c r="WX87" s="51"/>
      <c r="WY87" s="51"/>
      <c r="WZ87" s="51"/>
      <c r="XA87" s="51"/>
      <c r="XB87" s="53"/>
      <c r="XI87" s="51"/>
      <c r="XJ87" s="51"/>
      <c r="XL87" s="51"/>
      <c r="XM87" s="51"/>
      <c r="XN87" s="51"/>
      <c r="XO87" s="51"/>
      <c r="XP87" s="51"/>
      <c r="XQ87" s="51"/>
      <c r="XR87" s="51"/>
      <c r="XS87" s="51"/>
      <c r="XT87" s="51"/>
      <c r="XU87" s="51"/>
      <c r="XV87" s="53"/>
      <c r="YC87" s="51"/>
      <c r="YD87" s="51"/>
      <c r="YF87" s="51"/>
      <c r="YG87" s="51"/>
      <c r="YH87" s="51"/>
      <c r="YI87" s="51"/>
      <c r="YJ87" s="51"/>
      <c r="YK87" s="51"/>
      <c r="YL87" s="51"/>
      <c r="YM87" s="51"/>
      <c r="YN87" s="51"/>
      <c r="YO87" s="51"/>
      <c r="YP87" s="53"/>
      <c r="YW87" s="51"/>
      <c r="YX87" s="51"/>
      <c r="YZ87" s="51"/>
      <c r="ZA87" s="51"/>
      <c r="ZB87" s="51"/>
      <c r="ZC87" s="51"/>
      <c r="ZD87" s="51"/>
      <c r="ZE87" s="51"/>
      <c r="ZF87" s="51"/>
      <c r="ZG87" s="51"/>
      <c r="ZH87" s="51"/>
      <c r="ZI87" s="51"/>
      <c r="ZJ87" s="53"/>
      <c r="ZQ87" s="51"/>
      <c r="ZR87" s="51"/>
      <c r="ZT87" s="51"/>
      <c r="ZU87" s="51"/>
      <c r="ZV87" s="51"/>
      <c r="ZW87" s="51"/>
      <c r="ZX87" s="51"/>
      <c r="ZY87" s="51"/>
      <c r="ZZ87" s="51"/>
      <c r="AAA87" s="51"/>
      <c r="AAB87" s="51"/>
      <c r="AAC87" s="51"/>
      <c r="AAD87" s="53"/>
      <c r="AAK87" s="51"/>
      <c r="AAL87" s="51"/>
      <c r="AAN87" s="51"/>
      <c r="AAO87" s="51"/>
      <c r="AAP87" s="51"/>
      <c r="AAQ87" s="51"/>
      <c r="AAR87" s="51"/>
      <c r="AAS87" s="51"/>
      <c r="AAT87" s="51"/>
      <c r="AAU87" s="51"/>
      <c r="AAV87" s="51"/>
      <c r="AAW87" s="51"/>
      <c r="AAX87" s="53"/>
      <c r="ABE87" s="51"/>
      <c r="ABF87" s="51"/>
      <c r="ABH87" s="51"/>
      <c r="ABI87" s="51"/>
      <c r="ABJ87" s="51"/>
      <c r="ABK87" s="51"/>
      <c r="ABL87" s="51"/>
      <c r="ABM87" s="51"/>
      <c r="ABN87" s="51"/>
      <c r="ABO87" s="51"/>
      <c r="ABP87" s="51"/>
      <c r="ABQ87" s="51"/>
    </row>
    <row r="88" spans="1:745" ht="12.75" hidden="1" x14ac:dyDescent="0.2">
      <c r="A88" s="49"/>
      <c r="B88" s="49"/>
      <c r="C88" s="49"/>
      <c r="D88" s="49"/>
      <c r="E88" s="11"/>
      <c r="F88" s="24"/>
      <c r="G88" s="24"/>
      <c r="H88" s="24"/>
      <c r="I88" s="24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24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24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24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24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24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24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24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24"/>
      <c r="FM88" s="51"/>
      <c r="FN88" s="51"/>
      <c r="FO88" s="51"/>
      <c r="FP88" s="51"/>
      <c r="FQ88" s="51"/>
      <c r="FR88" s="51"/>
      <c r="FS88" s="51"/>
      <c r="FT88" s="51"/>
      <c r="FU88" s="51"/>
      <c r="FV88" s="51"/>
      <c r="FW88" s="51"/>
      <c r="FX88" s="51"/>
      <c r="FY88" s="51"/>
      <c r="FZ88" s="51"/>
      <c r="GA88" s="51"/>
      <c r="GB88" s="51"/>
      <c r="GC88" s="51"/>
      <c r="GD88" s="51"/>
      <c r="GE88" s="51"/>
      <c r="GF88" s="24"/>
      <c r="GG88" s="51"/>
      <c r="GH88" s="51"/>
      <c r="GI88" s="51"/>
      <c r="GJ88" s="51"/>
      <c r="GK88" s="51"/>
      <c r="GL88" s="51"/>
      <c r="GM88" s="51"/>
      <c r="GN88" s="51"/>
      <c r="GO88" s="51"/>
      <c r="GP88" s="51"/>
      <c r="GQ88" s="51"/>
      <c r="GR88" s="51"/>
      <c r="GS88" s="51"/>
      <c r="GT88" s="51"/>
      <c r="GU88" s="51"/>
      <c r="GV88" s="51"/>
      <c r="GW88" s="51"/>
      <c r="GX88" s="51"/>
      <c r="GY88" s="51"/>
      <c r="GZ88" s="24"/>
      <c r="HA88" s="51"/>
      <c r="HB88" s="51"/>
      <c r="HC88" s="51"/>
      <c r="HD88" s="51"/>
      <c r="HE88" s="51"/>
      <c r="HF88" s="51"/>
      <c r="HG88" s="51"/>
      <c r="HH88" s="51"/>
      <c r="HI88" s="51"/>
      <c r="HJ88" s="51"/>
      <c r="HK88" s="51"/>
      <c r="HL88" s="51"/>
      <c r="HM88" s="51"/>
      <c r="HN88" s="51"/>
      <c r="HO88" s="51"/>
      <c r="HP88" s="51"/>
      <c r="HQ88" s="51"/>
      <c r="HR88" s="51"/>
      <c r="HS88" s="51"/>
      <c r="HT88" s="24"/>
      <c r="HU88" s="51"/>
      <c r="HV88" s="51"/>
      <c r="HW88" s="51"/>
      <c r="HX88" s="51"/>
      <c r="HY88" s="51"/>
      <c r="HZ88" s="51"/>
      <c r="IA88" s="51"/>
      <c r="IB88" s="51"/>
      <c r="IC88" s="51"/>
      <c r="ID88" s="51"/>
      <c r="IE88" s="51"/>
      <c r="IF88" s="51"/>
      <c r="IG88" s="51"/>
      <c r="IH88" s="51"/>
      <c r="II88" s="51"/>
      <c r="IJ88" s="51"/>
      <c r="IK88" s="51"/>
      <c r="IL88" s="51"/>
      <c r="IM88" s="51"/>
      <c r="IN88" s="24"/>
      <c r="IO88" s="51"/>
      <c r="IP88" s="51"/>
      <c r="IQ88" s="51"/>
      <c r="IR88" s="51"/>
      <c r="IS88" s="51"/>
      <c r="IT88" s="51"/>
      <c r="IU88" s="51"/>
      <c r="IV88" s="51"/>
      <c r="IW88" s="51"/>
      <c r="IX88" s="51"/>
      <c r="IY88" s="51"/>
      <c r="IZ88" s="51"/>
      <c r="JA88" s="51"/>
      <c r="JB88" s="51"/>
      <c r="JC88" s="51"/>
      <c r="JD88" s="51"/>
      <c r="JE88" s="51"/>
      <c r="JF88" s="51"/>
      <c r="JG88" s="51"/>
      <c r="JH88" s="24"/>
      <c r="JI88" s="51"/>
      <c r="JJ88" s="51"/>
      <c r="JK88" s="51"/>
      <c r="JL88" s="51"/>
      <c r="JM88" s="51"/>
      <c r="JN88" s="51"/>
      <c r="JO88" s="51"/>
      <c r="JP88" s="51"/>
      <c r="JQ88" s="51"/>
      <c r="JR88" s="51"/>
      <c r="JS88" s="51"/>
      <c r="JT88" s="51"/>
      <c r="JU88" s="51"/>
      <c r="JV88" s="51"/>
      <c r="JW88" s="51"/>
      <c r="JX88" s="51"/>
      <c r="JY88" s="51"/>
      <c r="JZ88" s="51"/>
      <c r="KA88" s="51"/>
      <c r="KB88" s="24"/>
      <c r="KC88" s="51"/>
      <c r="KD88" s="51"/>
      <c r="KE88" s="51"/>
      <c r="KF88" s="51"/>
      <c r="KG88" s="51"/>
      <c r="KH88" s="51"/>
      <c r="KI88" s="51"/>
      <c r="KJ88" s="51"/>
      <c r="KK88" s="51"/>
      <c r="KL88" s="51"/>
      <c r="KM88" s="51"/>
      <c r="KN88" s="51"/>
      <c r="KO88" s="51"/>
      <c r="KP88" s="51"/>
      <c r="KQ88" s="51"/>
      <c r="KR88" s="51"/>
      <c r="KS88" s="51"/>
      <c r="KT88" s="24"/>
      <c r="KU88" s="51"/>
      <c r="KV88" s="51"/>
      <c r="KW88" s="51"/>
      <c r="KX88" s="51"/>
      <c r="KY88" s="51"/>
      <c r="KZ88" s="51"/>
      <c r="LA88" s="51"/>
      <c r="LB88" s="51"/>
      <c r="LC88" s="51"/>
      <c r="LD88" s="51"/>
      <c r="LE88" s="51"/>
      <c r="LF88" s="51"/>
      <c r="LG88" s="51"/>
      <c r="LH88" s="51"/>
      <c r="LI88" s="51"/>
      <c r="LJ88" s="51"/>
      <c r="LK88" s="51"/>
      <c r="LL88" s="51"/>
      <c r="LM88" s="51"/>
      <c r="LN88" s="24"/>
      <c r="LU88" s="51"/>
      <c r="LV88" s="51"/>
      <c r="LX88" s="51"/>
      <c r="LY88" s="51"/>
      <c r="LZ88" s="51"/>
      <c r="MA88" s="51"/>
      <c r="MB88" s="51"/>
      <c r="MC88" s="51"/>
      <c r="MD88" s="51"/>
      <c r="ME88" s="51"/>
      <c r="MF88" s="51"/>
      <c r="MG88" s="51"/>
      <c r="MH88" s="53"/>
      <c r="MO88" s="51"/>
      <c r="MP88" s="51"/>
      <c r="MR88" s="51"/>
      <c r="MS88" s="51"/>
      <c r="MT88" s="51"/>
      <c r="MU88" s="51"/>
      <c r="MV88" s="51"/>
      <c r="MW88" s="51"/>
      <c r="MX88" s="51"/>
      <c r="MY88" s="51"/>
      <c r="MZ88" s="51"/>
      <c r="NA88" s="51"/>
      <c r="NB88" s="53"/>
      <c r="NI88" s="51"/>
      <c r="NJ88" s="51"/>
      <c r="NL88" s="51"/>
      <c r="NM88" s="51"/>
      <c r="NN88" s="51"/>
      <c r="NO88" s="51"/>
      <c r="NP88" s="51"/>
      <c r="NQ88" s="51"/>
      <c r="NR88" s="51"/>
      <c r="NS88" s="51"/>
      <c r="NT88" s="51"/>
      <c r="NU88" s="51"/>
      <c r="NV88" s="53"/>
      <c r="OC88" s="51"/>
      <c r="OD88" s="51"/>
      <c r="OF88" s="51"/>
      <c r="OG88" s="51"/>
      <c r="OH88" s="51"/>
      <c r="OI88" s="51"/>
      <c r="OJ88" s="51"/>
      <c r="OK88" s="51"/>
      <c r="OL88" s="51"/>
      <c r="OM88" s="51"/>
      <c r="ON88" s="51"/>
      <c r="OO88" s="51"/>
      <c r="OP88" s="53"/>
      <c r="OW88" s="51"/>
      <c r="OX88" s="51"/>
      <c r="OZ88" s="51"/>
      <c r="PA88" s="51"/>
      <c r="PB88" s="51"/>
      <c r="PC88" s="51"/>
      <c r="PD88" s="51"/>
      <c r="PE88" s="51"/>
      <c r="PF88" s="51"/>
      <c r="PG88" s="51"/>
      <c r="PH88" s="51"/>
      <c r="PI88" s="51"/>
      <c r="PJ88" s="53"/>
      <c r="PQ88" s="51"/>
      <c r="PR88" s="51"/>
      <c r="PT88" s="51"/>
      <c r="PU88" s="51"/>
      <c r="PV88" s="51"/>
      <c r="PW88" s="51"/>
      <c r="PX88" s="51"/>
      <c r="PY88" s="51"/>
      <c r="PZ88" s="51"/>
      <c r="QA88" s="51"/>
      <c r="QB88" s="51"/>
      <c r="QC88" s="51"/>
      <c r="QD88" s="53"/>
      <c r="QK88" s="51"/>
      <c r="QL88" s="51"/>
      <c r="QN88" s="51"/>
      <c r="QO88" s="51"/>
      <c r="QP88" s="51"/>
      <c r="QQ88" s="51"/>
      <c r="QR88" s="51"/>
      <c r="QS88" s="51"/>
      <c r="QT88" s="51"/>
      <c r="QU88" s="51"/>
      <c r="QV88" s="51"/>
      <c r="QW88" s="51"/>
      <c r="QX88" s="53"/>
      <c r="RE88" s="51"/>
      <c r="RF88" s="51"/>
      <c r="RH88" s="51"/>
      <c r="RI88" s="51"/>
      <c r="RJ88" s="51"/>
      <c r="RK88" s="51"/>
      <c r="RL88" s="51"/>
      <c r="RM88" s="51"/>
      <c r="RN88" s="51"/>
      <c r="RO88" s="51"/>
      <c r="RP88" s="51"/>
      <c r="RQ88" s="51"/>
      <c r="RR88" s="53"/>
      <c r="RY88" s="51"/>
      <c r="RZ88" s="51"/>
      <c r="SB88" s="51"/>
      <c r="SC88" s="51"/>
      <c r="SD88" s="51"/>
      <c r="SE88" s="51"/>
      <c r="SF88" s="51"/>
      <c r="SG88" s="51"/>
      <c r="SH88" s="51"/>
      <c r="SI88" s="51"/>
      <c r="SJ88" s="51"/>
      <c r="SK88" s="51"/>
      <c r="SL88" s="53"/>
      <c r="SS88" s="51"/>
      <c r="ST88" s="51"/>
      <c r="SV88" s="51"/>
      <c r="SW88" s="51"/>
      <c r="SX88" s="51"/>
      <c r="SY88" s="51"/>
      <c r="SZ88" s="51"/>
      <c r="TA88" s="51"/>
      <c r="TB88" s="51"/>
      <c r="TC88" s="51"/>
      <c r="TD88" s="51"/>
      <c r="TE88" s="51"/>
      <c r="TF88" s="53"/>
      <c r="TM88" s="51"/>
      <c r="TN88" s="51"/>
      <c r="TP88" s="51"/>
      <c r="TQ88" s="51"/>
      <c r="TR88" s="51"/>
      <c r="TS88" s="51"/>
      <c r="TT88" s="51"/>
      <c r="TU88" s="51"/>
      <c r="TV88" s="51"/>
      <c r="TW88" s="51"/>
      <c r="TX88" s="51"/>
      <c r="TY88" s="51"/>
      <c r="TZ88" s="53"/>
      <c r="UG88" s="51"/>
      <c r="UH88" s="51"/>
      <c r="UJ88" s="51"/>
      <c r="UK88" s="51"/>
      <c r="UL88" s="51"/>
      <c r="UM88" s="51"/>
      <c r="UN88" s="51"/>
      <c r="UO88" s="51"/>
      <c r="UP88" s="51"/>
      <c r="UQ88" s="51"/>
      <c r="UR88" s="51"/>
      <c r="US88" s="51"/>
      <c r="UT88" s="53"/>
      <c r="VA88" s="51"/>
      <c r="VB88" s="51"/>
      <c r="VD88" s="51"/>
      <c r="VE88" s="51"/>
      <c r="VF88" s="51"/>
      <c r="VG88" s="51"/>
      <c r="VH88" s="51"/>
      <c r="VI88" s="51"/>
      <c r="VJ88" s="51"/>
      <c r="VK88" s="51"/>
      <c r="VL88" s="51"/>
      <c r="VM88" s="51"/>
      <c r="VN88" s="53"/>
      <c r="VU88" s="51"/>
      <c r="VV88" s="51"/>
      <c r="VX88" s="51"/>
      <c r="VY88" s="51"/>
      <c r="VZ88" s="51"/>
      <c r="WA88" s="51"/>
      <c r="WB88" s="51"/>
      <c r="WC88" s="51"/>
      <c r="WD88" s="51"/>
      <c r="WE88" s="51"/>
      <c r="WF88" s="51"/>
      <c r="WG88" s="51"/>
      <c r="WH88" s="53"/>
      <c r="WO88" s="51"/>
      <c r="WP88" s="51"/>
      <c r="WR88" s="51"/>
      <c r="WS88" s="51"/>
      <c r="WT88" s="51"/>
      <c r="WU88" s="51"/>
      <c r="WV88" s="51"/>
      <c r="WW88" s="51"/>
      <c r="WX88" s="51"/>
      <c r="WY88" s="51"/>
      <c r="WZ88" s="51"/>
      <c r="XA88" s="51"/>
      <c r="XB88" s="53"/>
      <c r="XI88" s="51"/>
      <c r="XJ88" s="51"/>
      <c r="XL88" s="51"/>
      <c r="XM88" s="51"/>
      <c r="XN88" s="51"/>
      <c r="XO88" s="51"/>
      <c r="XP88" s="51"/>
      <c r="XQ88" s="51"/>
      <c r="XR88" s="51"/>
      <c r="XS88" s="51"/>
      <c r="XT88" s="51"/>
      <c r="XU88" s="51"/>
      <c r="XV88" s="53"/>
      <c r="YC88" s="51"/>
      <c r="YD88" s="51"/>
      <c r="YF88" s="51"/>
      <c r="YG88" s="51"/>
      <c r="YH88" s="51"/>
      <c r="YI88" s="51"/>
      <c r="YJ88" s="51"/>
      <c r="YK88" s="51"/>
      <c r="YL88" s="51"/>
      <c r="YM88" s="51"/>
      <c r="YN88" s="51"/>
      <c r="YO88" s="51"/>
      <c r="YP88" s="53"/>
      <c r="YW88" s="51"/>
      <c r="YX88" s="51"/>
      <c r="YZ88" s="51"/>
      <c r="ZA88" s="51"/>
      <c r="ZB88" s="51"/>
      <c r="ZC88" s="51"/>
      <c r="ZD88" s="51"/>
      <c r="ZE88" s="51"/>
      <c r="ZF88" s="51"/>
      <c r="ZG88" s="51"/>
      <c r="ZH88" s="51"/>
      <c r="ZI88" s="51"/>
      <c r="ZJ88" s="53"/>
      <c r="ZQ88" s="51"/>
      <c r="ZR88" s="51"/>
      <c r="ZT88" s="51"/>
      <c r="ZU88" s="51"/>
      <c r="ZV88" s="51"/>
      <c r="ZW88" s="51"/>
      <c r="ZX88" s="51"/>
      <c r="ZY88" s="51"/>
      <c r="ZZ88" s="51"/>
      <c r="AAA88" s="51"/>
      <c r="AAB88" s="51"/>
      <c r="AAC88" s="51"/>
      <c r="AAD88" s="53"/>
      <c r="AAK88" s="51"/>
      <c r="AAL88" s="51"/>
      <c r="AAN88" s="51"/>
      <c r="AAO88" s="51"/>
      <c r="AAP88" s="51"/>
      <c r="AAQ88" s="51"/>
      <c r="AAR88" s="51"/>
      <c r="AAS88" s="51"/>
      <c r="AAT88" s="51"/>
      <c r="AAU88" s="51"/>
      <c r="AAV88" s="51"/>
      <c r="AAW88" s="51"/>
      <c r="AAX88" s="53"/>
      <c r="ABE88" s="51"/>
      <c r="ABF88" s="51"/>
      <c r="ABH88" s="51"/>
      <c r="ABI88" s="51"/>
      <c r="ABJ88" s="51"/>
      <c r="ABK88" s="51"/>
      <c r="ABL88" s="51"/>
      <c r="ABM88" s="51"/>
      <c r="ABN88" s="51"/>
      <c r="ABO88" s="51"/>
      <c r="ABP88" s="51"/>
      <c r="ABQ88" s="51"/>
    </row>
    <row r="89" spans="1:745" ht="12.75" hidden="1" x14ac:dyDescent="0.2">
      <c r="A89" s="49"/>
      <c r="B89" s="49"/>
      <c r="C89" s="49"/>
      <c r="D89" s="49"/>
      <c r="E89" s="11"/>
      <c r="F89" s="24"/>
      <c r="G89" s="24"/>
      <c r="H89" s="24"/>
      <c r="I89" s="24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24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24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24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24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24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24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24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24"/>
      <c r="FM89" s="51"/>
      <c r="FN89" s="51"/>
      <c r="FO89" s="51"/>
      <c r="FP89" s="51"/>
      <c r="FQ89" s="51"/>
      <c r="FR89" s="51"/>
      <c r="FS89" s="51"/>
      <c r="FT89" s="51"/>
      <c r="FU89" s="51"/>
      <c r="FV89" s="51"/>
      <c r="FW89" s="51"/>
      <c r="FX89" s="51"/>
      <c r="FY89" s="51"/>
      <c r="FZ89" s="51"/>
      <c r="GA89" s="51"/>
      <c r="GB89" s="51"/>
      <c r="GC89" s="51"/>
      <c r="GD89" s="51"/>
      <c r="GE89" s="51"/>
      <c r="GF89" s="24"/>
      <c r="GG89" s="51"/>
      <c r="GH89" s="51"/>
      <c r="GI89" s="51"/>
      <c r="GJ89" s="51"/>
      <c r="GK89" s="51"/>
      <c r="GL89" s="51"/>
      <c r="GM89" s="51"/>
      <c r="GN89" s="51"/>
      <c r="GO89" s="51"/>
      <c r="GP89" s="51"/>
      <c r="GQ89" s="51"/>
      <c r="GR89" s="51"/>
      <c r="GS89" s="51"/>
      <c r="GT89" s="51"/>
      <c r="GU89" s="51"/>
      <c r="GV89" s="51"/>
      <c r="GW89" s="51"/>
      <c r="GX89" s="51"/>
      <c r="GY89" s="51"/>
      <c r="GZ89" s="24"/>
      <c r="HA89" s="51"/>
      <c r="HB89" s="51"/>
      <c r="HC89" s="51"/>
      <c r="HD89" s="51"/>
      <c r="HE89" s="51"/>
      <c r="HF89" s="51"/>
      <c r="HG89" s="51"/>
      <c r="HH89" s="51"/>
      <c r="HI89" s="51"/>
      <c r="HJ89" s="51"/>
      <c r="HK89" s="51"/>
      <c r="HL89" s="51"/>
      <c r="HM89" s="51"/>
      <c r="HN89" s="51"/>
      <c r="HO89" s="51"/>
      <c r="HP89" s="51"/>
      <c r="HQ89" s="51"/>
      <c r="HR89" s="51"/>
      <c r="HS89" s="51"/>
      <c r="HT89" s="24"/>
      <c r="HU89" s="51"/>
      <c r="HV89" s="51"/>
      <c r="HW89" s="51"/>
      <c r="HX89" s="51"/>
      <c r="HY89" s="51"/>
      <c r="HZ89" s="51"/>
      <c r="IA89" s="51"/>
      <c r="IB89" s="51"/>
      <c r="IC89" s="51"/>
      <c r="ID89" s="51"/>
      <c r="IE89" s="51"/>
      <c r="IF89" s="51"/>
      <c r="IG89" s="51"/>
      <c r="IH89" s="51"/>
      <c r="II89" s="51"/>
      <c r="IJ89" s="51"/>
      <c r="IK89" s="51"/>
      <c r="IL89" s="51"/>
      <c r="IM89" s="51"/>
      <c r="IN89" s="24"/>
      <c r="IO89" s="51"/>
      <c r="IP89" s="51"/>
      <c r="IQ89" s="51"/>
      <c r="IR89" s="51"/>
      <c r="IS89" s="51"/>
      <c r="IT89" s="51"/>
      <c r="IU89" s="51"/>
      <c r="IV89" s="51"/>
      <c r="IW89" s="51"/>
      <c r="IX89" s="51"/>
      <c r="IY89" s="51"/>
      <c r="IZ89" s="51"/>
      <c r="JA89" s="51"/>
      <c r="JB89" s="51"/>
      <c r="JC89" s="51"/>
      <c r="JD89" s="51"/>
      <c r="JE89" s="51"/>
      <c r="JF89" s="51"/>
      <c r="JG89" s="51"/>
      <c r="JH89" s="24"/>
      <c r="JI89" s="51"/>
      <c r="JJ89" s="51"/>
      <c r="JK89" s="51"/>
      <c r="JL89" s="51"/>
      <c r="JM89" s="51"/>
      <c r="JN89" s="51"/>
      <c r="JO89" s="51"/>
      <c r="JP89" s="51"/>
      <c r="JQ89" s="51"/>
      <c r="JR89" s="51"/>
      <c r="JS89" s="51"/>
      <c r="JT89" s="51"/>
      <c r="JU89" s="51"/>
      <c r="JV89" s="51"/>
      <c r="JW89" s="51"/>
      <c r="JX89" s="51"/>
      <c r="JY89" s="51"/>
      <c r="JZ89" s="51"/>
      <c r="KA89" s="51"/>
      <c r="KB89" s="24"/>
      <c r="KC89" s="51"/>
      <c r="KD89" s="51"/>
      <c r="KE89" s="51"/>
      <c r="KF89" s="51"/>
      <c r="KG89" s="51"/>
      <c r="KH89" s="51"/>
      <c r="KI89" s="51"/>
      <c r="KJ89" s="51"/>
      <c r="KK89" s="51"/>
      <c r="KL89" s="51"/>
      <c r="KM89" s="51"/>
      <c r="KN89" s="51"/>
      <c r="KO89" s="51"/>
      <c r="KP89" s="51"/>
      <c r="KQ89" s="51"/>
      <c r="KR89" s="51"/>
      <c r="KS89" s="51"/>
      <c r="KT89" s="24"/>
      <c r="KU89" s="51"/>
      <c r="KV89" s="51"/>
      <c r="KW89" s="51"/>
      <c r="KX89" s="51"/>
      <c r="KY89" s="51"/>
      <c r="KZ89" s="51"/>
      <c r="LA89" s="51"/>
      <c r="LB89" s="51"/>
      <c r="LC89" s="51"/>
      <c r="LD89" s="51"/>
      <c r="LE89" s="51"/>
      <c r="LF89" s="51"/>
      <c r="LG89" s="51"/>
      <c r="LH89" s="51"/>
      <c r="LI89" s="51"/>
      <c r="LJ89" s="51"/>
      <c r="LK89" s="51"/>
      <c r="LL89" s="51"/>
      <c r="LM89" s="51"/>
      <c r="LN89" s="24"/>
      <c r="LU89" s="51"/>
      <c r="LV89" s="51"/>
      <c r="LX89" s="51"/>
      <c r="LY89" s="51"/>
      <c r="LZ89" s="51"/>
      <c r="MA89" s="51"/>
      <c r="MB89" s="51"/>
      <c r="MC89" s="51"/>
      <c r="MD89" s="51"/>
      <c r="ME89" s="51"/>
      <c r="MF89" s="51"/>
      <c r="MG89" s="51"/>
      <c r="MH89" s="53"/>
      <c r="MO89" s="51"/>
      <c r="MP89" s="51"/>
      <c r="MR89" s="51"/>
      <c r="MS89" s="51"/>
      <c r="MT89" s="51"/>
      <c r="MU89" s="51"/>
      <c r="MV89" s="51"/>
      <c r="MW89" s="51"/>
      <c r="MX89" s="51"/>
      <c r="MY89" s="51"/>
      <c r="MZ89" s="51"/>
      <c r="NA89" s="51"/>
      <c r="NB89" s="53"/>
      <c r="NI89" s="51"/>
      <c r="NJ89" s="51"/>
      <c r="NL89" s="51"/>
      <c r="NM89" s="51"/>
      <c r="NN89" s="51"/>
      <c r="NO89" s="51"/>
      <c r="NP89" s="51"/>
      <c r="NQ89" s="51"/>
      <c r="NR89" s="51"/>
      <c r="NS89" s="51"/>
      <c r="NT89" s="51"/>
      <c r="NU89" s="51"/>
      <c r="NV89" s="53"/>
      <c r="OC89" s="51"/>
      <c r="OD89" s="51"/>
      <c r="OF89" s="51"/>
      <c r="OG89" s="51"/>
      <c r="OH89" s="51"/>
      <c r="OI89" s="51"/>
      <c r="OJ89" s="51"/>
      <c r="OK89" s="51"/>
      <c r="OL89" s="51"/>
      <c r="OM89" s="51"/>
      <c r="ON89" s="51"/>
      <c r="OO89" s="51"/>
      <c r="OP89" s="53"/>
      <c r="OW89" s="51"/>
      <c r="OX89" s="51"/>
      <c r="OZ89" s="51"/>
      <c r="PA89" s="51"/>
      <c r="PB89" s="51"/>
      <c r="PC89" s="51"/>
      <c r="PD89" s="51"/>
      <c r="PE89" s="51"/>
      <c r="PF89" s="51"/>
      <c r="PG89" s="51"/>
      <c r="PH89" s="51"/>
      <c r="PI89" s="51"/>
      <c r="PJ89" s="53"/>
      <c r="PQ89" s="51"/>
      <c r="PR89" s="51"/>
      <c r="PT89" s="51"/>
      <c r="PU89" s="51"/>
      <c r="PV89" s="51"/>
      <c r="PW89" s="51"/>
      <c r="PX89" s="51"/>
      <c r="PY89" s="51"/>
      <c r="PZ89" s="51"/>
      <c r="QA89" s="51"/>
      <c r="QB89" s="51"/>
      <c r="QC89" s="51"/>
      <c r="QD89" s="53"/>
      <c r="QK89" s="51"/>
      <c r="QL89" s="51"/>
      <c r="QN89" s="51"/>
      <c r="QO89" s="51"/>
      <c r="QP89" s="51"/>
      <c r="QQ89" s="51"/>
      <c r="QR89" s="51"/>
      <c r="QS89" s="51"/>
      <c r="QT89" s="51"/>
      <c r="QU89" s="51"/>
      <c r="QV89" s="51"/>
      <c r="QW89" s="51"/>
      <c r="QX89" s="53"/>
      <c r="RE89" s="51"/>
      <c r="RF89" s="51"/>
      <c r="RH89" s="51"/>
      <c r="RI89" s="51"/>
      <c r="RJ89" s="51"/>
      <c r="RK89" s="51"/>
      <c r="RL89" s="51"/>
      <c r="RM89" s="51"/>
      <c r="RN89" s="51"/>
      <c r="RO89" s="51"/>
      <c r="RP89" s="51"/>
      <c r="RQ89" s="51"/>
      <c r="RR89" s="53"/>
      <c r="RY89" s="51"/>
      <c r="RZ89" s="51"/>
      <c r="SB89" s="51"/>
      <c r="SC89" s="51"/>
      <c r="SD89" s="51"/>
      <c r="SE89" s="51"/>
      <c r="SF89" s="51"/>
      <c r="SG89" s="51"/>
      <c r="SH89" s="51"/>
      <c r="SI89" s="51"/>
      <c r="SJ89" s="51"/>
      <c r="SK89" s="51"/>
      <c r="SL89" s="53"/>
      <c r="SS89" s="51"/>
      <c r="ST89" s="51"/>
      <c r="SV89" s="51"/>
      <c r="SW89" s="51"/>
      <c r="SX89" s="51"/>
      <c r="SY89" s="51"/>
      <c r="SZ89" s="51"/>
      <c r="TA89" s="51"/>
      <c r="TB89" s="51"/>
      <c r="TC89" s="51"/>
      <c r="TD89" s="51"/>
      <c r="TE89" s="51"/>
      <c r="TF89" s="53"/>
      <c r="TM89" s="51"/>
      <c r="TN89" s="51"/>
      <c r="TP89" s="51"/>
      <c r="TQ89" s="51"/>
      <c r="TR89" s="51"/>
      <c r="TS89" s="51"/>
      <c r="TT89" s="51"/>
      <c r="TU89" s="51"/>
      <c r="TV89" s="51"/>
      <c r="TW89" s="51"/>
      <c r="TX89" s="51"/>
      <c r="TY89" s="51"/>
      <c r="TZ89" s="53"/>
      <c r="UG89" s="51"/>
      <c r="UH89" s="51"/>
      <c r="UJ89" s="51"/>
      <c r="UK89" s="51"/>
      <c r="UL89" s="51"/>
      <c r="UM89" s="51"/>
      <c r="UN89" s="51"/>
      <c r="UO89" s="51"/>
      <c r="UP89" s="51"/>
      <c r="UQ89" s="51"/>
      <c r="UR89" s="51"/>
      <c r="US89" s="51"/>
      <c r="UT89" s="53"/>
      <c r="VA89" s="51"/>
      <c r="VB89" s="51"/>
      <c r="VD89" s="51"/>
      <c r="VE89" s="51"/>
      <c r="VF89" s="51"/>
      <c r="VG89" s="51"/>
      <c r="VH89" s="51"/>
      <c r="VI89" s="51"/>
      <c r="VJ89" s="51"/>
      <c r="VK89" s="51"/>
      <c r="VL89" s="51"/>
      <c r="VM89" s="51"/>
      <c r="VN89" s="53"/>
      <c r="VU89" s="51"/>
      <c r="VV89" s="51"/>
      <c r="VX89" s="51"/>
      <c r="VY89" s="51"/>
      <c r="VZ89" s="51"/>
      <c r="WA89" s="51"/>
      <c r="WB89" s="51"/>
      <c r="WC89" s="51"/>
      <c r="WD89" s="51"/>
      <c r="WE89" s="51"/>
      <c r="WF89" s="51"/>
      <c r="WG89" s="51"/>
      <c r="WH89" s="53"/>
      <c r="WO89" s="51"/>
      <c r="WP89" s="51"/>
      <c r="WR89" s="51"/>
      <c r="WS89" s="51"/>
      <c r="WT89" s="51"/>
      <c r="WU89" s="51"/>
      <c r="WV89" s="51"/>
      <c r="WW89" s="51"/>
      <c r="WX89" s="51"/>
      <c r="WY89" s="51"/>
      <c r="WZ89" s="51"/>
      <c r="XA89" s="51"/>
      <c r="XB89" s="53"/>
      <c r="XI89" s="51"/>
      <c r="XJ89" s="51"/>
      <c r="XL89" s="51"/>
      <c r="XM89" s="51"/>
      <c r="XN89" s="51"/>
      <c r="XO89" s="51"/>
      <c r="XP89" s="51"/>
      <c r="XQ89" s="51"/>
      <c r="XR89" s="51"/>
      <c r="XS89" s="51"/>
      <c r="XT89" s="51"/>
      <c r="XU89" s="51"/>
      <c r="XV89" s="53"/>
      <c r="YC89" s="51"/>
      <c r="YD89" s="51"/>
      <c r="YF89" s="51"/>
      <c r="YG89" s="51"/>
      <c r="YH89" s="51"/>
      <c r="YI89" s="51"/>
      <c r="YJ89" s="51"/>
      <c r="YK89" s="51"/>
      <c r="YL89" s="51"/>
      <c r="YM89" s="51"/>
      <c r="YN89" s="51"/>
      <c r="YO89" s="51"/>
      <c r="YP89" s="53"/>
      <c r="YW89" s="51"/>
      <c r="YX89" s="51"/>
      <c r="YZ89" s="51"/>
      <c r="ZA89" s="51"/>
      <c r="ZB89" s="51"/>
      <c r="ZC89" s="51"/>
      <c r="ZD89" s="51"/>
      <c r="ZE89" s="51"/>
      <c r="ZF89" s="51"/>
      <c r="ZG89" s="51"/>
      <c r="ZH89" s="51"/>
      <c r="ZI89" s="51"/>
      <c r="ZJ89" s="53"/>
      <c r="ZQ89" s="51"/>
      <c r="ZR89" s="51"/>
      <c r="ZT89" s="51"/>
      <c r="ZU89" s="51"/>
      <c r="ZV89" s="51"/>
      <c r="ZW89" s="51"/>
      <c r="ZX89" s="51"/>
      <c r="ZY89" s="51"/>
      <c r="ZZ89" s="51"/>
      <c r="AAA89" s="51"/>
      <c r="AAB89" s="51"/>
      <c r="AAC89" s="51"/>
      <c r="AAD89" s="53"/>
      <c r="AAK89" s="51"/>
      <c r="AAL89" s="51"/>
      <c r="AAN89" s="51"/>
      <c r="AAO89" s="51"/>
      <c r="AAP89" s="51"/>
      <c r="AAQ89" s="51"/>
      <c r="AAR89" s="51"/>
      <c r="AAS89" s="51"/>
      <c r="AAT89" s="51"/>
      <c r="AAU89" s="51"/>
      <c r="AAV89" s="51"/>
      <c r="AAW89" s="51"/>
      <c r="AAX89" s="53"/>
      <c r="ABE89" s="51"/>
      <c r="ABF89" s="51"/>
      <c r="ABH89" s="51"/>
      <c r="ABI89" s="51"/>
      <c r="ABJ89" s="51"/>
      <c r="ABK89" s="51"/>
      <c r="ABL89" s="51"/>
      <c r="ABM89" s="51"/>
      <c r="ABN89" s="51"/>
      <c r="ABO89" s="51"/>
      <c r="ABP89" s="51"/>
      <c r="ABQ89" s="51"/>
    </row>
    <row r="90" spans="1:745" ht="12.75" hidden="1" x14ac:dyDescent="0.2">
      <c r="A90" s="49"/>
      <c r="B90" s="49"/>
      <c r="C90" s="49"/>
      <c r="D90" s="49"/>
      <c r="E90" s="11"/>
      <c r="F90" s="24"/>
      <c r="G90" s="24"/>
      <c r="H90" s="24"/>
      <c r="I90" s="24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24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24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24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24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24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24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24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24"/>
      <c r="FM90" s="51"/>
      <c r="FN90" s="51"/>
      <c r="FO90" s="51"/>
      <c r="FP90" s="51"/>
      <c r="FQ90" s="51"/>
      <c r="FR90" s="51"/>
      <c r="FS90" s="51"/>
      <c r="FT90" s="51"/>
      <c r="FU90" s="51"/>
      <c r="FV90" s="51"/>
      <c r="FW90" s="51"/>
      <c r="FX90" s="51"/>
      <c r="FY90" s="51"/>
      <c r="FZ90" s="51"/>
      <c r="GA90" s="51"/>
      <c r="GB90" s="51"/>
      <c r="GC90" s="51"/>
      <c r="GD90" s="51"/>
      <c r="GE90" s="51"/>
      <c r="GF90" s="24"/>
      <c r="GG90" s="51"/>
      <c r="GH90" s="51"/>
      <c r="GI90" s="51"/>
      <c r="GJ90" s="51"/>
      <c r="GK90" s="51"/>
      <c r="GL90" s="51"/>
      <c r="GM90" s="51"/>
      <c r="GN90" s="51"/>
      <c r="GO90" s="51"/>
      <c r="GP90" s="51"/>
      <c r="GQ90" s="51"/>
      <c r="GR90" s="51"/>
      <c r="GS90" s="51"/>
      <c r="GT90" s="51"/>
      <c r="GU90" s="51"/>
      <c r="GV90" s="51"/>
      <c r="GW90" s="51"/>
      <c r="GX90" s="51"/>
      <c r="GY90" s="51"/>
      <c r="GZ90" s="24"/>
      <c r="HA90" s="51"/>
      <c r="HB90" s="51"/>
      <c r="HC90" s="51"/>
      <c r="HD90" s="51"/>
      <c r="HE90" s="51"/>
      <c r="HF90" s="51"/>
      <c r="HG90" s="51"/>
      <c r="HH90" s="51"/>
      <c r="HI90" s="51"/>
      <c r="HJ90" s="51"/>
      <c r="HK90" s="51"/>
      <c r="HL90" s="51"/>
      <c r="HM90" s="51"/>
      <c r="HN90" s="51"/>
      <c r="HO90" s="51"/>
      <c r="HP90" s="51"/>
      <c r="HQ90" s="51"/>
      <c r="HR90" s="51"/>
      <c r="HS90" s="51"/>
      <c r="HT90" s="24"/>
      <c r="HU90" s="51"/>
      <c r="HV90" s="51"/>
      <c r="HW90" s="51"/>
      <c r="HX90" s="51"/>
      <c r="HY90" s="51"/>
      <c r="HZ90" s="51"/>
      <c r="IA90" s="51"/>
      <c r="IB90" s="51"/>
      <c r="IC90" s="51"/>
      <c r="ID90" s="51"/>
      <c r="IE90" s="51"/>
      <c r="IF90" s="51"/>
      <c r="IG90" s="51"/>
      <c r="IH90" s="51"/>
      <c r="II90" s="51"/>
      <c r="IJ90" s="51"/>
      <c r="IK90" s="51"/>
      <c r="IL90" s="51"/>
      <c r="IM90" s="51"/>
      <c r="IN90" s="24"/>
      <c r="IO90" s="51"/>
      <c r="IP90" s="51"/>
      <c r="IQ90" s="51"/>
      <c r="IR90" s="51"/>
      <c r="IS90" s="51"/>
      <c r="IT90" s="51"/>
      <c r="IU90" s="51"/>
      <c r="IV90" s="51"/>
      <c r="IW90" s="51"/>
      <c r="IX90" s="51"/>
      <c r="IY90" s="51"/>
      <c r="IZ90" s="51"/>
      <c r="JA90" s="51"/>
      <c r="JB90" s="51"/>
      <c r="JC90" s="51"/>
      <c r="JD90" s="51"/>
      <c r="JE90" s="51"/>
      <c r="JF90" s="51"/>
      <c r="JG90" s="51"/>
      <c r="JH90" s="24"/>
      <c r="JI90" s="51"/>
      <c r="JJ90" s="51"/>
      <c r="JK90" s="51"/>
      <c r="JL90" s="51"/>
      <c r="JM90" s="51"/>
      <c r="JN90" s="51"/>
      <c r="JO90" s="51"/>
      <c r="JP90" s="51"/>
      <c r="JQ90" s="51"/>
      <c r="JR90" s="51"/>
      <c r="JS90" s="51"/>
      <c r="JT90" s="51"/>
      <c r="JU90" s="51"/>
      <c r="JV90" s="51"/>
      <c r="JW90" s="51"/>
      <c r="JX90" s="51"/>
      <c r="JY90" s="51"/>
      <c r="JZ90" s="51"/>
      <c r="KA90" s="51"/>
      <c r="KB90" s="24"/>
      <c r="KC90" s="51"/>
      <c r="KD90" s="51"/>
      <c r="KE90" s="51"/>
      <c r="KF90" s="51"/>
      <c r="KG90" s="51"/>
      <c r="KH90" s="51"/>
      <c r="KI90" s="51"/>
      <c r="KJ90" s="51"/>
      <c r="KK90" s="51"/>
      <c r="KL90" s="51"/>
      <c r="KM90" s="51"/>
      <c r="KN90" s="51"/>
      <c r="KO90" s="51"/>
      <c r="KP90" s="51"/>
      <c r="KQ90" s="51"/>
      <c r="KR90" s="51"/>
      <c r="KS90" s="51"/>
      <c r="KT90" s="24"/>
      <c r="KU90" s="51"/>
      <c r="KV90" s="51"/>
      <c r="KW90" s="51"/>
      <c r="KX90" s="51"/>
      <c r="KY90" s="51"/>
      <c r="KZ90" s="51"/>
      <c r="LA90" s="51"/>
      <c r="LB90" s="51"/>
      <c r="LC90" s="51"/>
      <c r="LD90" s="51"/>
      <c r="LE90" s="51"/>
      <c r="LF90" s="51"/>
      <c r="LG90" s="51"/>
      <c r="LH90" s="51"/>
      <c r="LI90" s="51"/>
      <c r="LJ90" s="51"/>
      <c r="LK90" s="51"/>
      <c r="LL90" s="51"/>
      <c r="LM90" s="51"/>
      <c r="LN90" s="24"/>
      <c r="LU90" s="51"/>
      <c r="LV90" s="51"/>
      <c r="LX90" s="51"/>
      <c r="LY90" s="51"/>
      <c r="LZ90" s="51"/>
      <c r="MA90" s="51"/>
      <c r="MB90" s="51"/>
      <c r="MC90" s="51"/>
      <c r="MD90" s="51"/>
      <c r="ME90" s="51"/>
      <c r="MF90" s="51"/>
      <c r="MG90" s="51"/>
      <c r="MH90" s="53"/>
      <c r="MO90" s="51"/>
      <c r="MP90" s="51"/>
      <c r="MR90" s="51"/>
      <c r="MS90" s="51"/>
      <c r="MT90" s="51"/>
      <c r="MU90" s="51"/>
      <c r="MV90" s="51"/>
      <c r="MW90" s="51"/>
      <c r="MX90" s="51"/>
      <c r="MY90" s="51"/>
      <c r="MZ90" s="51"/>
      <c r="NA90" s="51"/>
      <c r="NB90" s="53"/>
      <c r="NI90" s="51"/>
      <c r="NJ90" s="51"/>
      <c r="NL90" s="51"/>
      <c r="NM90" s="51"/>
      <c r="NN90" s="51"/>
      <c r="NO90" s="51"/>
      <c r="NP90" s="51"/>
      <c r="NQ90" s="51"/>
      <c r="NR90" s="51"/>
      <c r="NS90" s="51"/>
      <c r="NT90" s="51"/>
      <c r="NU90" s="51"/>
      <c r="NV90" s="53"/>
      <c r="OC90" s="51"/>
      <c r="OD90" s="51"/>
      <c r="OF90" s="51"/>
      <c r="OG90" s="51"/>
      <c r="OH90" s="51"/>
      <c r="OI90" s="51"/>
      <c r="OJ90" s="51"/>
      <c r="OK90" s="51"/>
      <c r="OL90" s="51"/>
      <c r="OM90" s="51"/>
      <c r="ON90" s="51"/>
      <c r="OO90" s="51"/>
      <c r="OP90" s="53"/>
      <c r="OW90" s="51"/>
      <c r="OX90" s="51"/>
      <c r="OZ90" s="51"/>
      <c r="PA90" s="51"/>
      <c r="PB90" s="51"/>
      <c r="PC90" s="51"/>
      <c r="PD90" s="51"/>
      <c r="PE90" s="51"/>
      <c r="PF90" s="51"/>
      <c r="PG90" s="51"/>
      <c r="PH90" s="51"/>
      <c r="PI90" s="51"/>
      <c r="PJ90" s="53"/>
      <c r="PQ90" s="51"/>
      <c r="PR90" s="51"/>
      <c r="PT90" s="51"/>
      <c r="PU90" s="51"/>
      <c r="PV90" s="51"/>
      <c r="PW90" s="51"/>
      <c r="PX90" s="51"/>
      <c r="PY90" s="51"/>
      <c r="PZ90" s="51"/>
      <c r="QA90" s="51"/>
      <c r="QB90" s="51"/>
      <c r="QC90" s="51"/>
      <c r="QD90" s="53"/>
      <c r="QK90" s="51"/>
      <c r="QL90" s="51"/>
      <c r="QN90" s="51"/>
      <c r="QO90" s="51"/>
      <c r="QP90" s="51"/>
      <c r="QQ90" s="51"/>
      <c r="QR90" s="51"/>
      <c r="QS90" s="51"/>
      <c r="QT90" s="51"/>
      <c r="QU90" s="51"/>
      <c r="QV90" s="51"/>
      <c r="QW90" s="51"/>
      <c r="QX90" s="53"/>
      <c r="RE90" s="51"/>
      <c r="RF90" s="51"/>
      <c r="RH90" s="51"/>
      <c r="RI90" s="51"/>
      <c r="RJ90" s="51"/>
      <c r="RK90" s="51"/>
      <c r="RL90" s="51"/>
      <c r="RM90" s="51"/>
      <c r="RN90" s="51"/>
      <c r="RO90" s="51"/>
      <c r="RP90" s="51"/>
      <c r="RQ90" s="51"/>
      <c r="RR90" s="53"/>
      <c r="RY90" s="51"/>
      <c r="RZ90" s="51"/>
      <c r="SB90" s="51"/>
      <c r="SC90" s="51"/>
      <c r="SD90" s="51"/>
      <c r="SE90" s="51"/>
      <c r="SF90" s="51"/>
      <c r="SG90" s="51"/>
      <c r="SH90" s="51"/>
      <c r="SI90" s="51"/>
      <c r="SJ90" s="51"/>
      <c r="SK90" s="51"/>
      <c r="SL90" s="53"/>
      <c r="SS90" s="51"/>
      <c r="ST90" s="51"/>
      <c r="SV90" s="51"/>
      <c r="SW90" s="51"/>
      <c r="SX90" s="51"/>
      <c r="SY90" s="51"/>
      <c r="SZ90" s="51"/>
      <c r="TA90" s="51"/>
      <c r="TB90" s="51"/>
      <c r="TC90" s="51"/>
      <c r="TD90" s="51"/>
      <c r="TE90" s="51"/>
      <c r="TF90" s="53"/>
      <c r="TM90" s="51"/>
      <c r="TN90" s="51"/>
      <c r="TP90" s="51"/>
      <c r="TQ90" s="51"/>
      <c r="TR90" s="51"/>
      <c r="TS90" s="51"/>
      <c r="TT90" s="51"/>
      <c r="TU90" s="51"/>
      <c r="TV90" s="51"/>
      <c r="TW90" s="51"/>
      <c r="TX90" s="51"/>
      <c r="TY90" s="51"/>
      <c r="TZ90" s="53"/>
      <c r="UG90" s="51"/>
      <c r="UH90" s="51"/>
      <c r="UJ90" s="51"/>
      <c r="UK90" s="51"/>
      <c r="UL90" s="51"/>
      <c r="UM90" s="51"/>
      <c r="UN90" s="51"/>
      <c r="UO90" s="51"/>
      <c r="UP90" s="51"/>
      <c r="UQ90" s="51"/>
      <c r="UR90" s="51"/>
      <c r="US90" s="51"/>
      <c r="UT90" s="53"/>
      <c r="VA90" s="51"/>
      <c r="VB90" s="51"/>
      <c r="VD90" s="51"/>
      <c r="VE90" s="51"/>
      <c r="VF90" s="51"/>
      <c r="VG90" s="51"/>
      <c r="VH90" s="51"/>
      <c r="VI90" s="51"/>
      <c r="VJ90" s="51"/>
      <c r="VK90" s="51"/>
      <c r="VL90" s="51"/>
      <c r="VM90" s="51"/>
      <c r="VN90" s="53"/>
      <c r="VU90" s="51"/>
      <c r="VV90" s="51"/>
      <c r="VX90" s="51"/>
      <c r="VY90" s="51"/>
      <c r="VZ90" s="51"/>
      <c r="WA90" s="51"/>
      <c r="WB90" s="51"/>
      <c r="WC90" s="51"/>
      <c r="WD90" s="51"/>
      <c r="WE90" s="51"/>
      <c r="WF90" s="51"/>
      <c r="WG90" s="51"/>
      <c r="WH90" s="53"/>
      <c r="WO90" s="51"/>
      <c r="WP90" s="51"/>
      <c r="WR90" s="51"/>
      <c r="WS90" s="51"/>
      <c r="WT90" s="51"/>
      <c r="WU90" s="51"/>
      <c r="WV90" s="51"/>
      <c r="WW90" s="51"/>
      <c r="WX90" s="51"/>
      <c r="WY90" s="51"/>
      <c r="WZ90" s="51"/>
      <c r="XA90" s="51"/>
      <c r="XB90" s="53"/>
      <c r="XI90" s="51"/>
      <c r="XJ90" s="51"/>
      <c r="XL90" s="51"/>
      <c r="XM90" s="51"/>
      <c r="XN90" s="51"/>
      <c r="XO90" s="51"/>
      <c r="XP90" s="51"/>
      <c r="XQ90" s="51"/>
      <c r="XR90" s="51"/>
      <c r="XS90" s="51"/>
      <c r="XT90" s="51"/>
      <c r="XU90" s="51"/>
      <c r="XV90" s="53"/>
      <c r="YC90" s="51"/>
      <c r="YD90" s="51"/>
      <c r="YF90" s="51"/>
      <c r="YG90" s="51"/>
      <c r="YH90" s="51"/>
      <c r="YI90" s="51"/>
      <c r="YJ90" s="51"/>
      <c r="YK90" s="51"/>
      <c r="YL90" s="51"/>
      <c r="YM90" s="51"/>
      <c r="YN90" s="51"/>
      <c r="YO90" s="51"/>
      <c r="YP90" s="53"/>
      <c r="YW90" s="51"/>
      <c r="YX90" s="51"/>
      <c r="YZ90" s="51"/>
      <c r="ZA90" s="51"/>
      <c r="ZB90" s="51"/>
      <c r="ZC90" s="51"/>
      <c r="ZD90" s="51"/>
      <c r="ZE90" s="51"/>
      <c r="ZF90" s="51"/>
      <c r="ZG90" s="51"/>
      <c r="ZH90" s="51"/>
      <c r="ZI90" s="51"/>
      <c r="ZJ90" s="53"/>
      <c r="ZQ90" s="51"/>
      <c r="ZR90" s="51"/>
      <c r="ZT90" s="51"/>
      <c r="ZU90" s="51"/>
      <c r="ZV90" s="51"/>
      <c r="ZW90" s="51"/>
      <c r="ZX90" s="51"/>
      <c r="ZY90" s="51"/>
      <c r="ZZ90" s="51"/>
      <c r="AAA90" s="51"/>
      <c r="AAB90" s="51"/>
      <c r="AAC90" s="51"/>
      <c r="AAD90" s="53"/>
      <c r="AAK90" s="51"/>
      <c r="AAL90" s="51"/>
      <c r="AAN90" s="51"/>
      <c r="AAO90" s="51"/>
      <c r="AAP90" s="51"/>
      <c r="AAQ90" s="51"/>
      <c r="AAR90" s="51"/>
      <c r="AAS90" s="51"/>
      <c r="AAT90" s="51"/>
      <c r="AAU90" s="51"/>
      <c r="AAV90" s="51"/>
      <c r="AAW90" s="51"/>
      <c r="AAX90" s="53"/>
      <c r="ABE90" s="51"/>
      <c r="ABF90" s="51"/>
      <c r="ABH90" s="51"/>
      <c r="ABI90" s="51"/>
      <c r="ABJ90" s="51"/>
      <c r="ABK90" s="51"/>
      <c r="ABL90" s="51"/>
      <c r="ABM90" s="51"/>
      <c r="ABN90" s="51"/>
      <c r="ABO90" s="51"/>
      <c r="ABP90" s="51"/>
      <c r="ABQ90" s="51"/>
    </row>
    <row r="91" spans="1:745" ht="12.75" hidden="1" x14ac:dyDescent="0.2">
      <c r="A91" s="49"/>
      <c r="B91" s="49"/>
      <c r="C91" s="49"/>
      <c r="D91" s="49"/>
      <c r="E91" s="11"/>
      <c r="F91" s="24"/>
      <c r="G91" s="24"/>
      <c r="H91" s="24"/>
      <c r="I91" s="24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24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24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24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24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24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24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24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24"/>
      <c r="FM91" s="51"/>
      <c r="FN91" s="51"/>
      <c r="FO91" s="51"/>
      <c r="FP91" s="51"/>
      <c r="FQ91" s="51"/>
      <c r="FR91" s="51"/>
      <c r="FS91" s="51"/>
      <c r="FT91" s="51"/>
      <c r="FU91" s="51"/>
      <c r="FV91" s="51"/>
      <c r="FW91" s="51"/>
      <c r="FX91" s="51"/>
      <c r="FY91" s="51"/>
      <c r="FZ91" s="51"/>
      <c r="GA91" s="51"/>
      <c r="GB91" s="51"/>
      <c r="GC91" s="51"/>
      <c r="GD91" s="51"/>
      <c r="GE91" s="51"/>
      <c r="GF91" s="24"/>
      <c r="GG91" s="51"/>
      <c r="GH91" s="51"/>
      <c r="GI91" s="51"/>
      <c r="GJ91" s="51"/>
      <c r="GK91" s="51"/>
      <c r="GL91" s="51"/>
      <c r="GM91" s="51"/>
      <c r="GN91" s="51"/>
      <c r="GO91" s="51"/>
      <c r="GP91" s="51"/>
      <c r="GQ91" s="51"/>
      <c r="GR91" s="51"/>
      <c r="GS91" s="51"/>
      <c r="GT91" s="51"/>
      <c r="GU91" s="51"/>
      <c r="GV91" s="51"/>
      <c r="GW91" s="51"/>
      <c r="GX91" s="51"/>
      <c r="GY91" s="51"/>
      <c r="GZ91" s="24"/>
      <c r="HA91" s="51"/>
      <c r="HB91" s="51"/>
      <c r="HC91" s="51"/>
      <c r="HD91" s="51"/>
      <c r="HE91" s="51"/>
      <c r="HF91" s="51"/>
      <c r="HG91" s="51"/>
      <c r="HH91" s="51"/>
      <c r="HI91" s="51"/>
      <c r="HJ91" s="51"/>
      <c r="HK91" s="51"/>
      <c r="HL91" s="51"/>
      <c r="HM91" s="51"/>
      <c r="HN91" s="51"/>
      <c r="HO91" s="51"/>
      <c r="HP91" s="51"/>
      <c r="HQ91" s="51"/>
      <c r="HR91" s="51"/>
      <c r="HS91" s="51"/>
      <c r="HT91" s="24"/>
      <c r="HU91" s="51"/>
      <c r="HV91" s="51"/>
      <c r="HW91" s="51"/>
      <c r="HX91" s="51"/>
      <c r="HY91" s="51"/>
      <c r="HZ91" s="51"/>
      <c r="IA91" s="51"/>
      <c r="IB91" s="51"/>
      <c r="IC91" s="51"/>
      <c r="ID91" s="51"/>
      <c r="IE91" s="51"/>
      <c r="IF91" s="51"/>
      <c r="IG91" s="51"/>
      <c r="IH91" s="51"/>
      <c r="II91" s="51"/>
      <c r="IJ91" s="51"/>
      <c r="IK91" s="51"/>
      <c r="IL91" s="51"/>
      <c r="IM91" s="51"/>
      <c r="IN91" s="24"/>
      <c r="IO91" s="51"/>
      <c r="IP91" s="51"/>
      <c r="IQ91" s="51"/>
      <c r="IR91" s="51"/>
      <c r="IS91" s="51"/>
      <c r="IT91" s="51"/>
      <c r="IU91" s="51"/>
      <c r="IV91" s="51"/>
      <c r="IW91" s="51"/>
      <c r="IX91" s="51"/>
      <c r="IY91" s="51"/>
      <c r="IZ91" s="51"/>
      <c r="JA91" s="51"/>
      <c r="JB91" s="51"/>
      <c r="JC91" s="51"/>
      <c r="JD91" s="51"/>
      <c r="JE91" s="51"/>
      <c r="JF91" s="51"/>
      <c r="JG91" s="51"/>
      <c r="JH91" s="24"/>
      <c r="JI91" s="51"/>
      <c r="JJ91" s="51"/>
      <c r="JK91" s="51"/>
      <c r="JL91" s="51"/>
      <c r="JM91" s="51"/>
      <c r="JN91" s="51"/>
      <c r="JO91" s="51"/>
      <c r="JP91" s="51"/>
      <c r="JQ91" s="51"/>
      <c r="JR91" s="51"/>
      <c r="JS91" s="51"/>
      <c r="JT91" s="51"/>
      <c r="JU91" s="51"/>
      <c r="JV91" s="51"/>
      <c r="JW91" s="51"/>
      <c r="JX91" s="51"/>
      <c r="JY91" s="51"/>
      <c r="JZ91" s="51"/>
      <c r="KA91" s="51"/>
      <c r="KB91" s="24"/>
      <c r="KC91" s="51"/>
      <c r="KD91" s="51"/>
      <c r="KE91" s="51"/>
      <c r="KF91" s="51"/>
      <c r="KG91" s="51"/>
      <c r="KH91" s="51"/>
      <c r="KI91" s="51"/>
      <c r="KJ91" s="51"/>
      <c r="KK91" s="51"/>
      <c r="KL91" s="51"/>
      <c r="KM91" s="51"/>
      <c r="KN91" s="51"/>
      <c r="KO91" s="51"/>
      <c r="KP91" s="51"/>
      <c r="KQ91" s="51"/>
      <c r="KR91" s="51"/>
      <c r="KS91" s="51"/>
      <c r="KT91" s="24"/>
      <c r="KU91" s="51"/>
      <c r="KV91" s="51"/>
      <c r="KW91" s="51"/>
      <c r="KX91" s="51"/>
      <c r="KY91" s="51"/>
      <c r="KZ91" s="51"/>
      <c r="LA91" s="51"/>
      <c r="LB91" s="51"/>
      <c r="LC91" s="51"/>
      <c r="LD91" s="51"/>
      <c r="LE91" s="51"/>
      <c r="LF91" s="51"/>
      <c r="LG91" s="51"/>
      <c r="LH91" s="51"/>
      <c r="LI91" s="51"/>
      <c r="LJ91" s="51"/>
      <c r="LK91" s="51"/>
      <c r="LL91" s="51"/>
      <c r="LM91" s="51"/>
      <c r="LN91" s="24"/>
      <c r="LU91" s="51"/>
      <c r="LV91" s="51"/>
      <c r="LX91" s="51"/>
      <c r="LY91" s="51"/>
      <c r="LZ91" s="51"/>
      <c r="MA91" s="51"/>
      <c r="MB91" s="51"/>
      <c r="MC91" s="51"/>
      <c r="MD91" s="51"/>
      <c r="ME91" s="51"/>
      <c r="MF91" s="51"/>
      <c r="MG91" s="51"/>
      <c r="MH91" s="53"/>
      <c r="MO91" s="51"/>
      <c r="MP91" s="51"/>
      <c r="MR91" s="51"/>
      <c r="MS91" s="51"/>
      <c r="MT91" s="51"/>
      <c r="MU91" s="51"/>
      <c r="MV91" s="51"/>
      <c r="MW91" s="51"/>
      <c r="MX91" s="51"/>
      <c r="MY91" s="51"/>
      <c r="MZ91" s="51"/>
      <c r="NA91" s="51"/>
      <c r="NB91" s="53"/>
      <c r="NI91" s="51"/>
      <c r="NJ91" s="51"/>
      <c r="NL91" s="51"/>
      <c r="NM91" s="51"/>
      <c r="NN91" s="51"/>
      <c r="NO91" s="51"/>
      <c r="NP91" s="51"/>
      <c r="NQ91" s="51"/>
      <c r="NR91" s="51"/>
      <c r="NS91" s="51"/>
      <c r="NT91" s="51"/>
      <c r="NU91" s="51"/>
      <c r="NV91" s="53"/>
      <c r="OC91" s="51"/>
      <c r="OD91" s="51"/>
      <c r="OF91" s="51"/>
      <c r="OG91" s="51"/>
      <c r="OH91" s="51"/>
      <c r="OI91" s="51"/>
      <c r="OJ91" s="51"/>
      <c r="OK91" s="51"/>
      <c r="OL91" s="51"/>
      <c r="OM91" s="51"/>
      <c r="ON91" s="51"/>
      <c r="OO91" s="51"/>
      <c r="OP91" s="53"/>
      <c r="OW91" s="51"/>
      <c r="OX91" s="51"/>
      <c r="OZ91" s="51"/>
      <c r="PA91" s="51"/>
      <c r="PB91" s="51"/>
      <c r="PC91" s="51"/>
      <c r="PD91" s="51"/>
      <c r="PE91" s="51"/>
      <c r="PF91" s="51"/>
      <c r="PG91" s="51"/>
      <c r="PH91" s="51"/>
      <c r="PI91" s="51"/>
      <c r="PJ91" s="53"/>
      <c r="PQ91" s="51"/>
      <c r="PR91" s="51"/>
      <c r="PT91" s="51"/>
      <c r="PU91" s="51"/>
      <c r="PV91" s="51"/>
      <c r="PW91" s="51"/>
      <c r="PX91" s="51"/>
      <c r="PY91" s="51"/>
      <c r="PZ91" s="51"/>
      <c r="QA91" s="51"/>
      <c r="QB91" s="51"/>
      <c r="QC91" s="51"/>
      <c r="QD91" s="53"/>
      <c r="QK91" s="51"/>
      <c r="QL91" s="51"/>
      <c r="QN91" s="51"/>
      <c r="QO91" s="51"/>
      <c r="QP91" s="51"/>
      <c r="QQ91" s="51"/>
      <c r="QR91" s="51"/>
      <c r="QS91" s="51"/>
      <c r="QT91" s="51"/>
      <c r="QU91" s="51"/>
      <c r="QV91" s="51"/>
      <c r="QW91" s="51"/>
      <c r="QX91" s="53"/>
      <c r="RE91" s="51"/>
      <c r="RF91" s="51"/>
      <c r="RH91" s="51"/>
      <c r="RI91" s="51"/>
      <c r="RJ91" s="51"/>
      <c r="RK91" s="51"/>
      <c r="RL91" s="51"/>
      <c r="RM91" s="51"/>
      <c r="RN91" s="51"/>
      <c r="RO91" s="51"/>
      <c r="RP91" s="51"/>
      <c r="RQ91" s="51"/>
      <c r="RR91" s="53"/>
      <c r="RY91" s="51"/>
      <c r="RZ91" s="51"/>
      <c r="SB91" s="51"/>
      <c r="SC91" s="51"/>
      <c r="SD91" s="51"/>
      <c r="SE91" s="51"/>
      <c r="SF91" s="51"/>
      <c r="SG91" s="51"/>
      <c r="SH91" s="51"/>
      <c r="SI91" s="51"/>
      <c r="SJ91" s="51"/>
      <c r="SK91" s="51"/>
      <c r="SL91" s="53"/>
      <c r="SS91" s="51"/>
      <c r="ST91" s="51"/>
      <c r="SV91" s="51"/>
      <c r="SW91" s="51"/>
      <c r="SX91" s="51"/>
      <c r="SY91" s="51"/>
      <c r="SZ91" s="51"/>
      <c r="TA91" s="51"/>
      <c r="TB91" s="51"/>
      <c r="TC91" s="51"/>
      <c r="TD91" s="51"/>
      <c r="TE91" s="51"/>
      <c r="TF91" s="53"/>
      <c r="TM91" s="51"/>
      <c r="TN91" s="51"/>
      <c r="TP91" s="51"/>
      <c r="TQ91" s="51"/>
      <c r="TR91" s="51"/>
      <c r="TS91" s="51"/>
      <c r="TT91" s="51"/>
      <c r="TU91" s="51"/>
      <c r="TV91" s="51"/>
      <c r="TW91" s="51"/>
      <c r="TX91" s="51"/>
      <c r="TY91" s="51"/>
      <c r="TZ91" s="53"/>
      <c r="UG91" s="51"/>
      <c r="UH91" s="51"/>
      <c r="UJ91" s="51"/>
      <c r="UK91" s="51"/>
      <c r="UL91" s="51"/>
      <c r="UM91" s="51"/>
      <c r="UN91" s="51"/>
      <c r="UO91" s="51"/>
      <c r="UP91" s="51"/>
      <c r="UQ91" s="51"/>
      <c r="UR91" s="51"/>
      <c r="US91" s="51"/>
      <c r="UT91" s="53"/>
      <c r="VA91" s="51"/>
      <c r="VB91" s="51"/>
      <c r="VD91" s="51"/>
      <c r="VE91" s="51"/>
      <c r="VF91" s="51"/>
      <c r="VG91" s="51"/>
      <c r="VH91" s="51"/>
      <c r="VI91" s="51"/>
      <c r="VJ91" s="51"/>
      <c r="VK91" s="51"/>
      <c r="VL91" s="51"/>
      <c r="VM91" s="51"/>
      <c r="VN91" s="53"/>
      <c r="VU91" s="51"/>
      <c r="VV91" s="51"/>
      <c r="VX91" s="51"/>
      <c r="VY91" s="51"/>
      <c r="VZ91" s="51"/>
      <c r="WA91" s="51"/>
      <c r="WB91" s="51"/>
      <c r="WC91" s="51"/>
      <c r="WD91" s="51"/>
      <c r="WE91" s="51"/>
      <c r="WF91" s="51"/>
      <c r="WG91" s="51"/>
      <c r="WH91" s="53"/>
      <c r="WO91" s="51"/>
      <c r="WP91" s="51"/>
      <c r="WR91" s="51"/>
      <c r="WS91" s="51"/>
      <c r="WT91" s="51"/>
      <c r="WU91" s="51"/>
      <c r="WV91" s="51"/>
      <c r="WW91" s="51"/>
      <c r="WX91" s="51"/>
      <c r="WY91" s="51"/>
      <c r="WZ91" s="51"/>
      <c r="XA91" s="51"/>
      <c r="XB91" s="53"/>
      <c r="XI91" s="51"/>
      <c r="XJ91" s="51"/>
      <c r="XL91" s="51"/>
      <c r="XM91" s="51"/>
      <c r="XN91" s="51"/>
      <c r="XO91" s="51"/>
      <c r="XP91" s="51"/>
      <c r="XQ91" s="51"/>
      <c r="XR91" s="51"/>
      <c r="XS91" s="51"/>
      <c r="XT91" s="51"/>
      <c r="XU91" s="51"/>
      <c r="XV91" s="53"/>
      <c r="YC91" s="51"/>
      <c r="YD91" s="51"/>
      <c r="YF91" s="51"/>
      <c r="YG91" s="51"/>
      <c r="YH91" s="51"/>
      <c r="YI91" s="51"/>
      <c r="YJ91" s="51"/>
      <c r="YK91" s="51"/>
      <c r="YL91" s="51"/>
      <c r="YM91" s="51"/>
      <c r="YN91" s="51"/>
      <c r="YO91" s="51"/>
      <c r="YP91" s="53"/>
      <c r="YW91" s="51"/>
      <c r="YX91" s="51"/>
      <c r="YZ91" s="51"/>
      <c r="ZA91" s="51"/>
      <c r="ZB91" s="51"/>
      <c r="ZC91" s="51"/>
      <c r="ZD91" s="51"/>
      <c r="ZE91" s="51"/>
      <c r="ZF91" s="51"/>
      <c r="ZG91" s="51"/>
      <c r="ZH91" s="51"/>
      <c r="ZI91" s="51"/>
      <c r="ZJ91" s="53"/>
      <c r="ZQ91" s="51"/>
      <c r="ZR91" s="51"/>
      <c r="ZT91" s="51"/>
      <c r="ZU91" s="51"/>
      <c r="ZV91" s="51"/>
      <c r="ZW91" s="51"/>
      <c r="ZX91" s="51"/>
      <c r="ZY91" s="51"/>
      <c r="ZZ91" s="51"/>
      <c r="AAA91" s="51"/>
      <c r="AAB91" s="51"/>
      <c r="AAC91" s="51"/>
      <c r="AAD91" s="53"/>
      <c r="AAK91" s="51"/>
      <c r="AAL91" s="51"/>
      <c r="AAN91" s="51"/>
      <c r="AAO91" s="51"/>
      <c r="AAP91" s="51"/>
      <c r="AAQ91" s="51"/>
      <c r="AAR91" s="51"/>
      <c r="AAS91" s="51"/>
      <c r="AAT91" s="51"/>
      <c r="AAU91" s="51"/>
      <c r="AAV91" s="51"/>
      <c r="AAW91" s="51"/>
      <c r="AAX91" s="53"/>
      <c r="ABE91" s="51"/>
      <c r="ABF91" s="51"/>
      <c r="ABH91" s="51"/>
      <c r="ABI91" s="51"/>
      <c r="ABJ91" s="51"/>
      <c r="ABK91" s="51"/>
      <c r="ABL91" s="51"/>
      <c r="ABM91" s="51"/>
      <c r="ABN91" s="51"/>
      <c r="ABO91" s="51"/>
      <c r="ABP91" s="51"/>
      <c r="ABQ91" s="51"/>
    </row>
    <row r="92" spans="1:745" ht="12.75" hidden="1" x14ac:dyDescent="0.2">
      <c r="A92" s="49"/>
      <c r="B92" s="49"/>
      <c r="C92" s="49"/>
      <c r="D92" s="49"/>
      <c r="E92" s="11"/>
      <c r="F92" s="24"/>
      <c r="G92" s="24"/>
      <c r="H92" s="24"/>
      <c r="I92" s="24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24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24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24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24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24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24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24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24"/>
      <c r="FM92" s="51"/>
      <c r="FN92" s="51"/>
      <c r="FO92" s="51"/>
      <c r="FP92" s="51"/>
      <c r="FQ92" s="51"/>
      <c r="FR92" s="51"/>
      <c r="FS92" s="51"/>
      <c r="FT92" s="51"/>
      <c r="FU92" s="51"/>
      <c r="FV92" s="51"/>
      <c r="FW92" s="51"/>
      <c r="FX92" s="51"/>
      <c r="FY92" s="51"/>
      <c r="FZ92" s="51"/>
      <c r="GA92" s="51"/>
      <c r="GB92" s="51"/>
      <c r="GC92" s="51"/>
      <c r="GD92" s="51"/>
      <c r="GE92" s="51"/>
      <c r="GF92" s="24"/>
      <c r="GG92" s="51"/>
      <c r="GH92" s="51"/>
      <c r="GI92" s="51"/>
      <c r="GJ92" s="51"/>
      <c r="GK92" s="51"/>
      <c r="GL92" s="51"/>
      <c r="GM92" s="51"/>
      <c r="GN92" s="51"/>
      <c r="GO92" s="51"/>
      <c r="GP92" s="51"/>
      <c r="GQ92" s="51"/>
      <c r="GR92" s="51"/>
      <c r="GS92" s="51"/>
      <c r="GT92" s="51"/>
      <c r="GU92" s="51"/>
      <c r="GV92" s="51"/>
      <c r="GW92" s="51"/>
      <c r="GX92" s="51"/>
      <c r="GY92" s="51"/>
      <c r="GZ92" s="24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1"/>
      <c r="HM92" s="51"/>
      <c r="HN92" s="51"/>
      <c r="HO92" s="51"/>
      <c r="HP92" s="51"/>
      <c r="HQ92" s="51"/>
      <c r="HR92" s="51"/>
      <c r="HS92" s="51"/>
      <c r="HT92" s="24"/>
      <c r="HU92" s="51"/>
      <c r="HV92" s="51"/>
      <c r="HW92" s="51"/>
      <c r="HX92" s="51"/>
      <c r="HY92" s="51"/>
      <c r="HZ92" s="51"/>
      <c r="IA92" s="51"/>
      <c r="IB92" s="51"/>
      <c r="IC92" s="51"/>
      <c r="ID92" s="51"/>
      <c r="IE92" s="51"/>
      <c r="IF92" s="51"/>
      <c r="IG92" s="51"/>
      <c r="IH92" s="51"/>
      <c r="II92" s="51"/>
      <c r="IJ92" s="51"/>
      <c r="IK92" s="51"/>
      <c r="IL92" s="51"/>
      <c r="IM92" s="51"/>
      <c r="IN92" s="24"/>
      <c r="IO92" s="51"/>
      <c r="IP92" s="51"/>
      <c r="IQ92" s="51"/>
      <c r="IR92" s="51"/>
      <c r="IS92" s="51"/>
      <c r="IT92" s="51"/>
      <c r="IU92" s="51"/>
      <c r="IV92" s="51"/>
      <c r="IW92" s="51"/>
      <c r="IX92" s="51"/>
      <c r="IY92" s="51"/>
      <c r="IZ92" s="51"/>
      <c r="JA92" s="51"/>
      <c r="JB92" s="51"/>
      <c r="JC92" s="51"/>
      <c r="JD92" s="51"/>
      <c r="JE92" s="51"/>
      <c r="JF92" s="51"/>
      <c r="JG92" s="51"/>
      <c r="JH92" s="24"/>
      <c r="JI92" s="51"/>
      <c r="JJ92" s="51"/>
      <c r="JK92" s="51"/>
      <c r="JL92" s="51"/>
      <c r="JM92" s="51"/>
      <c r="JN92" s="51"/>
      <c r="JO92" s="51"/>
      <c r="JP92" s="51"/>
      <c r="JQ92" s="51"/>
      <c r="JR92" s="51"/>
      <c r="JS92" s="51"/>
      <c r="JT92" s="51"/>
      <c r="JU92" s="51"/>
      <c r="JV92" s="51"/>
      <c r="JW92" s="51"/>
      <c r="JX92" s="51"/>
      <c r="JY92" s="51"/>
      <c r="JZ92" s="51"/>
      <c r="KA92" s="51"/>
      <c r="KB92" s="24"/>
      <c r="KC92" s="51"/>
      <c r="KD92" s="51"/>
      <c r="KE92" s="51"/>
      <c r="KF92" s="51"/>
      <c r="KG92" s="51"/>
      <c r="KH92" s="51"/>
      <c r="KI92" s="51"/>
      <c r="KJ92" s="51"/>
      <c r="KK92" s="51"/>
      <c r="KL92" s="51"/>
      <c r="KM92" s="51"/>
      <c r="KN92" s="51"/>
      <c r="KO92" s="51"/>
      <c r="KP92" s="51"/>
      <c r="KQ92" s="51"/>
      <c r="KR92" s="51"/>
      <c r="KS92" s="51"/>
      <c r="KT92" s="24"/>
      <c r="KU92" s="51"/>
      <c r="KV92" s="51"/>
      <c r="KW92" s="51"/>
      <c r="KX92" s="51"/>
      <c r="KY92" s="51"/>
      <c r="KZ92" s="51"/>
      <c r="LA92" s="51"/>
      <c r="LB92" s="51"/>
      <c r="LC92" s="51"/>
      <c r="LD92" s="51"/>
      <c r="LE92" s="51"/>
      <c r="LF92" s="51"/>
      <c r="LG92" s="51"/>
      <c r="LH92" s="51"/>
      <c r="LI92" s="51"/>
      <c r="LJ92" s="51"/>
      <c r="LK92" s="51"/>
      <c r="LL92" s="51"/>
      <c r="LM92" s="51"/>
      <c r="LN92" s="24"/>
      <c r="LU92" s="51"/>
      <c r="LV92" s="51"/>
      <c r="LX92" s="51"/>
      <c r="LY92" s="51"/>
      <c r="LZ92" s="51"/>
      <c r="MA92" s="51"/>
      <c r="MB92" s="51"/>
      <c r="MC92" s="51"/>
      <c r="MD92" s="51"/>
      <c r="ME92" s="51"/>
      <c r="MF92" s="51"/>
      <c r="MG92" s="51"/>
      <c r="MH92" s="53"/>
      <c r="MO92" s="51"/>
      <c r="MP92" s="51"/>
      <c r="MR92" s="51"/>
      <c r="MS92" s="51"/>
      <c r="MT92" s="51"/>
      <c r="MU92" s="51"/>
      <c r="MV92" s="51"/>
      <c r="MW92" s="51"/>
      <c r="MX92" s="51"/>
      <c r="MY92" s="51"/>
      <c r="MZ92" s="51"/>
      <c r="NA92" s="51"/>
      <c r="NB92" s="53"/>
      <c r="NI92" s="51"/>
      <c r="NJ92" s="51"/>
      <c r="NL92" s="51"/>
      <c r="NM92" s="51"/>
      <c r="NN92" s="51"/>
      <c r="NO92" s="51"/>
      <c r="NP92" s="51"/>
      <c r="NQ92" s="51"/>
      <c r="NR92" s="51"/>
      <c r="NS92" s="51"/>
      <c r="NT92" s="51"/>
      <c r="NU92" s="51"/>
      <c r="NV92" s="53"/>
      <c r="OC92" s="51"/>
      <c r="OD92" s="51"/>
      <c r="OF92" s="51"/>
      <c r="OG92" s="51"/>
      <c r="OH92" s="51"/>
      <c r="OI92" s="51"/>
      <c r="OJ92" s="51"/>
      <c r="OK92" s="51"/>
      <c r="OL92" s="51"/>
      <c r="OM92" s="51"/>
      <c r="ON92" s="51"/>
      <c r="OO92" s="51"/>
      <c r="OP92" s="53"/>
      <c r="OW92" s="51"/>
      <c r="OX92" s="51"/>
      <c r="OZ92" s="51"/>
      <c r="PA92" s="51"/>
      <c r="PB92" s="51"/>
      <c r="PC92" s="51"/>
      <c r="PD92" s="51"/>
      <c r="PE92" s="51"/>
      <c r="PF92" s="51"/>
      <c r="PG92" s="51"/>
      <c r="PH92" s="51"/>
      <c r="PI92" s="51"/>
      <c r="PJ92" s="53"/>
      <c r="PQ92" s="51"/>
      <c r="PR92" s="51"/>
      <c r="PT92" s="51"/>
      <c r="PU92" s="51"/>
      <c r="PV92" s="51"/>
      <c r="PW92" s="51"/>
      <c r="PX92" s="51"/>
      <c r="PY92" s="51"/>
      <c r="PZ92" s="51"/>
      <c r="QA92" s="51"/>
      <c r="QB92" s="51"/>
      <c r="QC92" s="51"/>
      <c r="QD92" s="53"/>
      <c r="QK92" s="51"/>
      <c r="QL92" s="51"/>
      <c r="QN92" s="51"/>
      <c r="QO92" s="51"/>
      <c r="QP92" s="51"/>
      <c r="QQ92" s="51"/>
      <c r="QR92" s="51"/>
      <c r="QS92" s="51"/>
      <c r="QT92" s="51"/>
      <c r="QU92" s="51"/>
      <c r="QV92" s="51"/>
      <c r="QW92" s="51"/>
      <c r="QX92" s="53"/>
      <c r="RE92" s="51"/>
      <c r="RF92" s="51"/>
      <c r="RH92" s="51"/>
      <c r="RI92" s="51"/>
      <c r="RJ92" s="51"/>
      <c r="RK92" s="51"/>
      <c r="RL92" s="51"/>
      <c r="RM92" s="51"/>
      <c r="RN92" s="51"/>
      <c r="RO92" s="51"/>
      <c r="RP92" s="51"/>
      <c r="RQ92" s="51"/>
      <c r="RR92" s="53"/>
      <c r="RY92" s="51"/>
      <c r="RZ92" s="51"/>
      <c r="SB92" s="51"/>
      <c r="SC92" s="51"/>
      <c r="SD92" s="51"/>
      <c r="SE92" s="51"/>
      <c r="SF92" s="51"/>
      <c r="SG92" s="51"/>
      <c r="SH92" s="51"/>
      <c r="SI92" s="51"/>
      <c r="SJ92" s="51"/>
      <c r="SK92" s="51"/>
      <c r="SL92" s="53"/>
      <c r="SS92" s="51"/>
      <c r="ST92" s="51"/>
      <c r="SV92" s="51"/>
      <c r="SW92" s="51"/>
      <c r="SX92" s="51"/>
      <c r="SY92" s="51"/>
      <c r="SZ92" s="51"/>
      <c r="TA92" s="51"/>
      <c r="TB92" s="51"/>
      <c r="TC92" s="51"/>
      <c r="TD92" s="51"/>
      <c r="TE92" s="51"/>
      <c r="TF92" s="53"/>
      <c r="TM92" s="51"/>
      <c r="TN92" s="51"/>
      <c r="TP92" s="51"/>
      <c r="TQ92" s="51"/>
      <c r="TR92" s="51"/>
      <c r="TS92" s="51"/>
      <c r="TT92" s="51"/>
      <c r="TU92" s="51"/>
      <c r="TV92" s="51"/>
      <c r="TW92" s="51"/>
      <c r="TX92" s="51"/>
      <c r="TY92" s="51"/>
      <c r="TZ92" s="53"/>
      <c r="UG92" s="51"/>
      <c r="UH92" s="51"/>
      <c r="UJ92" s="51"/>
      <c r="UK92" s="51"/>
      <c r="UL92" s="51"/>
      <c r="UM92" s="51"/>
      <c r="UN92" s="51"/>
      <c r="UO92" s="51"/>
      <c r="UP92" s="51"/>
      <c r="UQ92" s="51"/>
      <c r="UR92" s="51"/>
      <c r="US92" s="51"/>
      <c r="UT92" s="53"/>
      <c r="VA92" s="51"/>
      <c r="VB92" s="51"/>
      <c r="VD92" s="51"/>
      <c r="VE92" s="51"/>
      <c r="VF92" s="51"/>
      <c r="VG92" s="51"/>
      <c r="VH92" s="51"/>
      <c r="VI92" s="51"/>
      <c r="VJ92" s="51"/>
      <c r="VK92" s="51"/>
      <c r="VL92" s="51"/>
      <c r="VM92" s="51"/>
      <c r="VN92" s="53"/>
      <c r="VU92" s="51"/>
      <c r="VV92" s="51"/>
      <c r="VX92" s="51"/>
      <c r="VY92" s="51"/>
      <c r="VZ92" s="51"/>
      <c r="WA92" s="51"/>
      <c r="WB92" s="51"/>
      <c r="WC92" s="51"/>
      <c r="WD92" s="51"/>
      <c r="WE92" s="51"/>
      <c r="WF92" s="51"/>
      <c r="WG92" s="51"/>
      <c r="WH92" s="53"/>
      <c r="WO92" s="51"/>
      <c r="WP92" s="51"/>
      <c r="WR92" s="51"/>
      <c r="WS92" s="51"/>
      <c r="WT92" s="51"/>
      <c r="WU92" s="51"/>
      <c r="WV92" s="51"/>
      <c r="WW92" s="51"/>
      <c r="WX92" s="51"/>
      <c r="WY92" s="51"/>
      <c r="WZ92" s="51"/>
      <c r="XA92" s="51"/>
      <c r="XB92" s="53"/>
      <c r="XI92" s="51"/>
      <c r="XJ92" s="51"/>
      <c r="XL92" s="51"/>
      <c r="XM92" s="51"/>
      <c r="XN92" s="51"/>
      <c r="XO92" s="51"/>
      <c r="XP92" s="51"/>
      <c r="XQ92" s="51"/>
      <c r="XR92" s="51"/>
      <c r="XS92" s="51"/>
      <c r="XT92" s="51"/>
      <c r="XU92" s="51"/>
      <c r="XV92" s="53"/>
      <c r="YC92" s="51"/>
      <c r="YD92" s="51"/>
      <c r="YF92" s="51"/>
      <c r="YG92" s="51"/>
      <c r="YH92" s="51"/>
      <c r="YI92" s="51"/>
      <c r="YJ92" s="51"/>
      <c r="YK92" s="51"/>
      <c r="YL92" s="51"/>
      <c r="YM92" s="51"/>
      <c r="YN92" s="51"/>
      <c r="YO92" s="51"/>
      <c r="YP92" s="53"/>
      <c r="YW92" s="51"/>
      <c r="YX92" s="51"/>
      <c r="YZ92" s="51"/>
      <c r="ZA92" s="51"/>
      <c r="ZB92" s="51"/>
      <c r="ZC92" s="51"/>
      <c r="ZD92" s="51"/>
      <c r="ZE92" s="51"/>
      <c r="ZF92" s="51"/>
      <c r="ZG92" s="51"/>
      <c r="ZH92" s="51"/>
      <c r="ZI92" s="51"/>
      <c r="ZJ92" s="53"/>
      <c r="ZQ92" s="51"/>
      <c r="ZR92" s="51"/>
      <c r="ZT92" s="51"/>
      <c r="ZU92" s="51"/>
      <c r="ZV92" s="51"/>
      <c r="ZW92" s="51"/>
      <c r="ZX92" s="51"/>
      <c r="ZY92" s="51"/>
      <c r="ZZ92" s="51"/>
      <c r="AAA92" s="51"/>
      <c r="AAB92" s="51"/>
      <c r="AAC92" s="51"/>
      <c r="AAD92" s="53"/>
      <c r="AAK92" s="51"/>
      <c r="AAL92" s="51"/>
      <c r="AAN92" s="51"/>
      <c r="AAO92" s="51"/>
      <c r="AAP92" s="51"/>
      <c r="AAQ92" s="51"/>
      <c r="AAR92" s="51"/>
      <c r="AAS92" s="51"/>
      <c r="AAT92" s="51"/>
      <c r="AAU92" s="51"/>
      <c r="AAV92" s="51"/>
      <c r="AAW92" s="51"/>
      <c r="AAX92" s="53"/>
      <c r="ABE92" s="51"/>
      <c r="ABF92" s="51"/>
      <c r="ABH92" s="51"/>
      <c r="ABI92" s="51"/>
      <c r="ABJ92" s="51"/>
      <c r="ABK92" s="51"/>
      <c r="ABL92" s="51"/>
      <c r="ABM92" s="51"/>
      <c r="ABN92" s="51"/>
      <c r="ABO92" s="51"/>
      <c r="ABP92" s="51"/>
      <c r="ABQ92" s="51"/>
    </row>
    <row r="93" spans="1:745" ht="12.75" hidden="1" x14ac:dyDescent="0.2">
      <c r="A93" s="49"/>
      <c r="B93" s="49"/>
      <c r="C93" s="49"/>
      <c r="D93" s="49"/>
      <c r="E93" s="11"/>
      <c r="F93" s="24"/>
      <c r="G93" s="24"/>
      <c r="H93" s="24"/>
      <c r="I93" s="24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24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24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24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24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24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24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24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24"/>
      <c r="FM93" s="51"/>
      <c r="FN93" s="51"/>
      <c r="FO93" s="51"/>
      <c r="FP93" s="51"/>
      <c r="FQ93" s="51"/>
      <c r="FR93" s="51"/>
      <c r="FS93" s="51"/>
      <c r="FT93" s="51"/>
      <c r="FU93" s="51"/>
      <c r="FV93" s="51"/>
      <c r="FW93" s="51"/>
      <c r="FX93" s="51"/>
      <c r="FY93" s="51"/>
      <c r="FZ93" s="51"/>
      <c r="GA93" s="51"/>
      <c r="GB93" s="51"/>
      <c r="GC93" s="51"/>
      <c r="GD93" s="51"/>
      <c r="GE93" s="51"/>
      <c r="GF93" s="24"/>
      <c r="GG93" s="51"/>
      <c r="GH93" s="51"/>
      <c r="GI93" s="51"/>
      <c r="GJ93" s="51"/>
      <c r="GK93" s="51"/>
      <c r="GL93" s="51"/>
      <c r="GM93" s="51"/>
      <c r="GN93" s="51"/>
      <c r="GO93" s="51"/>
      <c r="GP93" s="51"/>
      <c r="GQ93" s="51"/>
      <c r="GR93" s="51"/>
      <c r="GS93" s="51"/>
      <c r="GT93" s="51"/>
      <c r="GU93" s="51"/>
      <c r="GV93" s="51"/>
      <c r="GW93" s="51"/>
      <c r="GX93" s="51"/>
      <c r="GY93" s="51"/>
      <c r="GZ93" s="24"/>
      <c r="HA93" s="51"/>
      <c r="HB93" s="51"/>
      <c r="HC93" s="51"/>
      <c r="HD93" s="51"/>
      <c r="HE93" s="51"/>
      <c r="HF93" s="51"/>
      <c r="HG93" s="51"/>
      <c r="HH93" s="51"/>
      <c r="HI93" s="51"/>
      <c r="HJ93" s="51"/>
      <c r="HK93" s="51"/>
      <c r="HL93" s="51"/>
      <c r="HM93" s="51"/>
      <c r="HN93" s="51"/>
      <c r="HO93" s="51"/>
      <c r="HP93" s="51"/>
      <c r="HQ93" s="51"/>
      <c r="HR93" s="51"/>
      <c r="HS93" s="51"/>
      <c r="HT93" s="24"/>
      <c r="HU93" s="51"/>
      <c r="HV93" s="51"/>
      <c r="HW93" s="51"/>
      <c r="HX93" s="51"/>
      <c r="HY93" s="51"/>
      <c r="HZ93" s="51"/>
      <c r="IA93" s="51"/>
      <c r="IB93" s="51"/>
      <c r="IC93" s="51"/>
      <c r="ID93" s="51"/>
      <c r="IE93" s="51"/>
      <c r="IF93" s="51"/>
      <c r="IG93" s="51"/>
      <c r="IH93" s="51"/>
      <c r="II93" s="51"/>
      <c r="IJ93" s="51"/>
      <c r="IK93" s="51"/>
      <c r="IL93" s="51"/>
      <c r="IM93" s="51"/>
      <c r="IN93" s="24"/>
      <c r="IO93" s="51"/>
      <c r="IP93" s="51"/>
      <c r="IQ93" s="51"/>
      <c r="IR93" s="51"/>
      <c r="IS93" s="51"/>
      <c r="IT93" s="51"/>
      <c r="IU93" s="51"/>
      <c r="IV93" s="51"/>
      <c r="IW93" s="51"/>
      <c r="IX93" s="51"/>
      <c r="IY93" s="51"/>
      <c r="IZ93" s="51"/>
      <c r="JA93" s="51"/>
      <c r="JB93" s="51"/>
      <c r="JC93" s="51"/>
      <c r="JD93" s="51"/>
      <c r="JE93" s="51"/>
      <c r="JF93" s="51"/>
      <c r="JG93" s="51"/>
      <c r="JH93" s="24"/>
      <c r="JI93" s="51"/>
      <c r="JJ93" s="51"/>
      <c r="JK93" s="51"/>
      <c r="JL93" s="51"/>
      <c r="JM93" s="51"/>
      <c r="JN93" s="51"/>
      <c r="JO93" s="51"/>
      <c r="JP93" s="51"/>
      <c r="JQ93" s="51"/>
      <c r="JR93" s="51"/>
      <c r="JS93" s="51"/>
      <c r="JT93" s="51"/>
      <c r="JU93" s="51"/>
      <c r="JV93" s="51"/>
      <c r="JW93" s="51"/>
      <c r="JX93" s="51"/>
      <c r="JY93" s="51"/>
      <c r="JZ93" s="51"/>
      <c r="KA93" s="51"/>
      <c r="KB93" s="24"/>
      <c r="KC93" s="51"/>
      <c r="KD93" s="51"/>
      <c r="KE93" s="51"/>
      <c r="KF93" s="51"/>
      <c r="KG93" s="51"/>
      <c r="KH93" s="51"/>
      <c r="KI93" s="51"/>
      <c r="KJ93" s="51"/>
      <c r="KK93" s="51"/>
      <c r="KL93" s="51"/>
      <c r="KM93" s="51"/>
      <c r="KN93" s="51"/>
      <c r="KO93" s="51"/>
      <c r="KP93" s="51"/>
      <c r="KQ93" s="51"/>
      <c r="KR93" s="51"/>
      <c r="KS93" s="51"/>
      <c r="KT93" s="24"/>
      <c r="KU93" s="51"/>
      <c r="KV93" s="51"/>
      <c r="KW93" s="51"/>
      <c r="KX93" s="51"/>
      <c r="KY93" s="51"/>
      <c r="KZ93" s="51"/>
      <c r="LA93" s="51"/>
      <c r="LB93" s="51"/>
      <c r="LC93" s="51"/>
      <c r="LD93" s="51"/>
      <c r="LE93" s="51"/>
      <c r="LF93" s="51"/>
      <c r="LG93" s="51"/>
      <c r="LH93" s="51"/>
      <c r="LI93" s="51"/>
      <c r="LJ93" s="51"/>
      <c r="LK93" s="51"/>
      <c r="LL93" s="51"/>
      <c r="LM93" s="51"/>
      <c r="LN93" s="24"/>
      <c r="LU93" s="51"/>
      <c r="LV93" s="51"/>
      <c r="LX93" s="51"/>
      <c r="LY93" s="51"/>
      <c r="LZ93" s="51"/>
      <c r="MA93" s="51"/>
      <c r="MB93" s="51"/>
      <c r="MC93" s="51"/>
      <c r="MD93" s="51"/>
      <c r="ME93" s="51"/>
      <c r="MF93" s="51"/>
      <c r="MG93" s="51"/>
      <c r="MH93" s="53"/>
      <c r="MO93" s="51"/>
      <c r="MP93" s="51"/>
      <c r="MR93" s="51"/>
      <c r="MS93" s="51"/>
      <c r="MT93" s="51"/>
      <c r="MU93" s="51"/>
      <c r="MV93" s="51"/>
      <c r="MW93" s="51"/>
      <c r="MX93" s="51"/>
      <c r="MY93" s="51"/>
      <c r="MZ93" s="51"/>
      <c r="NA93" s="51"/>
      <c r="NB93" s="53"/>
      <c r="NI93" s="51"/>
      <c r="NJ93" s="51"/>
      <c r="NL93" s="51"/>
      <c r="NM93" s="51"/>
      <c r="NN93" s="51"/>
      <c r="NO93" s="51"/>
      <c r="NP93" s="51"/>
      <c r="NQ93" s="51"/>
      <c r="NR93" s="51"/>
      <c r="NS93" s="51"/>
      <c r="NT93" s="51"/>
      <c r="NU93" s="51"/>
      <c r="NV93" s="53"/>
      <c r="OC93" s="51"/>
      <c r="OD93" s="51"/>
      <c r="OF93" s="51"/>
      <c r="OG93" s="51"/>
      <c r="OH93" s="51"/>
      <c r="OI93" s="51"/>
      <c r="OJ93" s="51"/>
      <c r="OK93" s="51"/>
      <c r="OL93" s="51"/>
      <c r="OM93" s="51"/>
      <c r="ON93" s="51"/>
      <c r="OO93" s="51"/>
      <c r="OP93" s="53"/>
      <c r="OW93" s="51"/>
      <c r="OX93" s="51"/>
      <c r="OZ93" s="51"/>
      <c r="PA93" s="51"/>
      <c r="PB93" s="51"/>
      <c r="PC93" s="51"/>
      <c r="PD93" s="51"/>
      <c r="PE93" s="51"/>
      <c r="PF93" s="51"/>
      <c r="PG93" s="51"/>
      <c r="PH93" s="51"/>
      <c r="PI93" s="51"/>
      <c r="PJ93" s="53"/>
      <c r="PQ93" s="51"/>
      <c r="PR93" s="51"/>
      <c r="PT93" s="51"/>
      <c r="PU93" s="51"/>
      <c r="PV93" s="51"/>
      <c r="PW93" s="51"/>
      <c r="PX93" s="51"/>
      <c r="PY93" s="51"/>
      <c r="PZ93" s="51"/>
      <c r="QA93" s="51"/>
      <c r="QB93" s="51"/>
      <c r="QC93" s="51"/>
      <c r="QD93" s="53"/>
      <c r="QK93" s="51"/>
      <c r="QL93" s="51"/>
      <c r="QN93" s="51"/>
      <c r="QO93" s="51"/>
      <c r="QP93" s="51"/>
      <c r="QQ93" s="51"/>
      <c r="QR93" s="51"/>
      <c r="QS93" s="51"/>
      <c r="QT93" s="51"/>
      <c r="QU93" s="51"/>
      <c r="QV93" s="51"/>
      <c r="QW93" s="51"/>
      <c r="QX93" s="53"/>
      <c r="RE93" s="51"/>
      <c r="RF93" s="51"/>
      <c r="RH93" s="51"/>
      <c r="RI93" s="51"/>
      <c r="RJ93" s="51"/>
      <c r="RK93" s="51"/>
      <c r="RL93" s="51"/>
      <c r="RM93" s="51"/>
      <c r="RN93" s="51"/>
      <c r="RO93" s="51"/>
      <c r="RP93" s="51"/>
      <c r="RQ93" s="51"/>
      <c r="RR93" s="53"/>
      <c r="RY93" s="51"/>
      <c r="RZ93" s="51"/>
      <c r="SB93" s="51"/>
      <c r="SC93" s="51"/>
      <c r="SD93" s="51"/>
      <c r="SE93" s="51"/>
      <c r="SF93" s="51"/>
      <c r="SG93" s="51"/>
      <c r="SH93" s="51"/>
      <c r="SI93" s="51"/>
      <c r="SJ93" s="51"/>
      <c r="SK93" s="51"/>
      <c r="SL93" s="53"/>
      <c r="SS93" s="51"/>
      <c r="ST93" s="51"/>
      <c r="SV93" s="51"/>
      <c r="SW93" s="51"/>
      <c r="SX93" s="51"/>
      <c r="SY93" s="51"/>
      <c r="SZ93" s="51"/>
      <c r="TA93" s="51"/>
      <c r="TB93" s="51"/>
      <c r="TC93" s="51"/>
      <c r="TD93" s="51"/>
      <c r="TE93" s="51"/>
      <c r="TF93" s="53"/>
      <c r="TM93" s="51"/>
      <c r="TN93" s="51"/>
      <c r="TP93" s="51"/>
      <c r="TQ93" s="51"/>
      <c r="TR93" s="51"/>
      <c r="TS93" s="51"/>
      <c r="TT93" s="51"/>
      <c r="TU93" s="51"/>
      <c r="TV93" s="51"/>
      <c r="TW93" s="51"/>
      <c r="TX93" s="51"/>
      <c r="TY93" s="51"/>
      <c r="TZ93" s="53"/>
      <c r="UG93" s="51"/>
      <c r="UH93" s="51"/>
      <c r="UJ93" s="51"/>
      <c r="UK93" s="51"/>
      <c r="UL93" s="51"/>
      <c r="UM93" s="51"/>
      <c r="UN93" s="51"/>
      <c r="UO93" s="51"/>
      <c r="UP93" s="51"/>
      <c r="UQ93" s="51"/>
      <c r="UR93" s="51"/>
      <c r="US93" s="51"/>
      <c r="UT93" s="53"/>
      <c r="VA93" s="51"/>
      <c r="VB93" s="51"/>
      <c r="VD93" s="51"/>
      <c r="VE93" s="51"/>
      <c r="VF93" s="51"/>
      <c r="VG93" s="51"/>
      <c r="VH93" s="51"/>
      <c r="VI93" s="51"/>
      <c r="VJ93" s="51"/>
      <c r="VK93" s="51"/>
      <c r="VL93" s="51"/>
      <c r="VM93" s="51"/>
      <c r="VN93" s="53"/>
      <c r="VU93" s="51"/>
      <c r="VV93" s="51"/>
      <c r="VX93" s="51"/>
      <c r="VY93" s="51"/>
      <c r="VZ93" s="51"/>
      <c r="WA93" s="51"/>
      <c r="WB93" s="51"/>
      <c r="WC93" s="51"/>
      <c r="WD93" s="51"/>
      <c r="WE93" s="51"/>
      <c r="WF93" s="51"/>
      <c r="WG93" s="51"/>
      <c r="WH93" s="53"/>
      <c r="WO93" s="51"/>
      <c r="WP93" s="51"/>
      <c r="WR93" s="51"/>
      <c r="WS93" s="51"/>
      <c r="WT93" s="51"/>
      <c r="WU93" s="51"/>
      <c r="WV93" s="51"/>
      <c r="WW93" s="51"/>
      <c r="WX93" s="51"/>
      <c r="WY93" s="51"/>
      <c r="WZ93" s="51"/>
      <c r="XA93" s="51"/>
      <c r="XB93" s="53"/>
      <c r="XI93" s="51"/>
      <c r="XJ93" s="51"/>
      <c r="XL93" s="51"/>
      <c r="XM93" s="51"/>
      <c r="XN93" s="51"/>
      <c r="XO93" s="51"/>
      <c r="XP93" s="51"/>
      <c r="XQ93" s="51"/>
      <c r="XR93" s="51"/>
      <c r="XS93" s="51"/>
      <c r="XT93" s="51"/>
      <c r="XU93" s="51"/>
      <c r="XV93" s="53"/>
      <c r="YC93" s="51"/>
      <c r="YD93" s="51"/>
      <c r="YF93" s="51"/>
      <c r="YG93" s="51"/>
      <c r="YH93" s="51"/>
      <c r="YI93" s="51"/>
      <c r="YJ93" s="51"/>
      <c r="YK93" s="51"/>
      <c r="YL93" s="51"/>
      <c r="YM93" s="51"/>
      <c r="YN93" s="51"/>
      <c r="YO93" s="51"/>
      <c r="YP93" s="53"/>
      <c r="YW93" s="51"/>
      <c r="YX93" s="51"/>
      <c r="YZ93" s="51"/>
      <c r="ZA93" s="51"/>
      <c r="ZB93" s="51"/>
      <c r="ZC93" s="51"/>
      <c r="ZD93" s="51"/>
      <c r="ZE93" s="51"/>
      <c r="ZF93" s="51"/>
      <c r="ZG93" s="51"/>
      <c r="ZH93" s="51"/>
      <c r="ZI93" s="51"/>
      <c r="ZJ93" s="53"/>
      <c r="ZQ93" s="51"/>
      <c r="ZR93" s="51"/>
      <c r="ZT93" s="51"/>
      <c r="ZU93" s="51"/>
      <c r="ZV93" s="51"/>
      <c r="ZW93" s="51"/>
      <c r="ZX93" s="51"/>
      <c r="ZY93" s="51"/>
      <c r="ZZ93" s="51"/>
      <c r="AAA93" s="51"/>
      <c r="AAB93" s="51"/>
      <c r="AAC93" s="51"/>
      <c r="AAD93" s="53"/>
      <c r="AAK93" s="51"/>
      <c r="AAL93" s="51"/>
      <c r="AAN93" s="51"/>
      <c r="AAO93" s="51"/>
      <c r="AAP93" s="51"/>
      <c r="AAQ93" s="51"/>
      <c r="AAR93" s="51"/>
      <c r="AAS93" s="51"/>
      <c r="AAT93" s="51"/>
      <c r="AAU93" s="51"/>
      <c r="AAV93" s="51"/>
      <c r="AAW93" s="51"/>
      <c r="AAX93" s="53"/>
      <c r="ABE93" s="51"/>
      <c r="ABF93" s="51"/>
      <c r="ABH93" s="51"/>
      <c r="ABI93" s="51"/>
      <c r="ABJ93" s="51"/>
      <c r="ABK93" s="51"/>
      <c r="ABL93" s="51"/>
      <c r="ABM93" s="51"/>
      <c r="ABN93" s="51"/>
      <c r="ABO93" s="51"/>
      <c r="ABP93" s="51"/>
      <c r="ABQ93" s="51"/>
    </row>
    <row r="94" spans="1:745" ht="12.75" hidden="1" x14ac:dyDescent="0.2">
      <c r="A94" s="49"/>
      <c r="B94" s="49"/>
      <c r="C94" s="49"/>
      <c r="D94" s="49"/>
      <c r="E94" s="11"/>
      <c r="F94" s="24"/>
      <c r="G94" s="24"/>
      <c r="H94" s="24"/>
      <c r="I94" s="24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24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24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24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24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24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24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24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24"/>
      <c r="FM94" s="51"/>
      <c r="FN94" s="51"/>
      <c r="FO94" s="51"/>
      <c r="FP94" s="51"/>
      <c r="FQ94" s="51"/>
      <c r="FR94" s="51"/>
      <c r="FS94" s="51"/>
      <c r="FT94" s="51"/>
      <c r="FU94" s="51"/>
      <c r="FV94" s="51"/>
      <c r="FW94" s="51"/>
      <c r="FX94" s="51"/>
      <c r="FY94" s="51"/>
      <c r="FZ94" s="51"/>
      <c r="GA94" s="51"/>
      <c r="GB94" s="51"/>
      <c r="GC94" s="51"/>
      <c r="GD94" s="51"/>
      <c r="GE94" s="51"/>
      <c r="GF94" s="24"/>
      <c r="GG94" s="51"/>
      <c r="GH94" s="51"/>
      <c r="GI94" s="51"/>
      <c r="GJ94" s="51"/>
      <c r="GK94" s="51"/>
      <c r="GL94" s="51"/>
      <c r="GM94" s="51"/>
      <c r="GN94" s="51"/>
      <c r="GO94" s="51"/>
      <c r="GP94" s="51"/>
      <c r="GQ94" s="51"/>
      <c r="GR94" s="51"/>
      <c r="GS94" s="51"/>
      <c r="GT94" s="51"/>
      <c r="GU94" s="51"/>
      <c r="GV94" s="51"/>
      <c r="GW94" s="51"/>
      <c r="GX94" s="51"/>
      <c r="GY94" s="51"/>
      <c r="GZ94" s="24"/>
      <c r="HA94" s="51"/>
      <c r="HB94" s="51"/>
      <c r="HC94" s="51"/>
      <c r="HD94" s="51"/>
      <c r="HE94" s="51"/>
      <c r="HF94" s="51"/>
      <c r="HG94" s="51"/>
      <c r="HH94" s="51"/>
      <c r="HI94" s="51"/>
      <c r="HJ94" s="51"/>
      <c r="HK94" s="51"/>
      <c r="HL94" s="51"/>
      <c r="HM94" s="51"/>
      <c r="HN94" s="51"/>
      <c r="HO94" s="51"/>
      <c r="HP94" s="51"/>
      <c r="HQ94" s="51"/>
      <c r="HR94" s="51"/>
      <c r="HS94" s="51"/>
      <c r="HT94" s="24"/>
      <c r="HU94" s="51"/>
      <c r="HV94" s="51"/>
      <c r="HW94" s="51"/>
      <c r="HX94" s="51"/>
      <c r="HY94" s="51"/>
      <c r="HZ94" s="51"/>
      <c r="IA94" s="51"/>
      <c r="IB94" s="51"/>
      <c r="IC94" s="51"/>
      <c r="ID94" s="51"/>
      <c r="IE94" s="51"/>
      <c r="IF94" s="51"/>
      <c r="IG94" s="51"/>
      <c r="IH94" s="51"/>
      <c r="II94" s="51"/>
      <c r="IJ94" s="51"/>
      <c r="IK94" s="51"/>
      <c r="IL94" s="51"/>
      <c r="IM94" s="51"/>
      <c r="IN94" s="24"/>
      <c r="IO94" s="51"/>
      <c r="IP94" s="51"/>
      <c r="IQ94" s="51"/>
      <c r="IR94" s="51"/>
      <c r="IS94" s="51"/>
      <c r="IT94" s="51"/>
      <c r="IU94" s="51"/>
      <c r="IV94" s="51"/>
      <c r="IW94" s="51"/>
      <c r="IX94" s="51"/>
      <c r="IY94" s="51"/>
      <c r="IZ94" s="51"/>
      <c r="JA94" s="51"/>
      <c r="JB94" s="51"/>
      <c r="JC94" s="51"/>
      <c r="JD94" s="51"/>
      <c r="JE94" s="51"/>
      <c r="JF94" s="51"/>
      <c r="JG94" s="51"/>
      <c r="JH94" s="24"/>
      <c r="JI94" s="51"/>
      <c r="JJ94" s="51"/>
      <c r="JK94" s="51"/>
      <c r="JL94" s="51"/>
      <c r="JM94" s="51"/>
      <c r="JN94" s="51"/>
      <c r="JO94" s="51"/>
      <c r="JP94" s="51"/>
      <c r="JQ94" s="51"/>
      <c r="JR94" s="51"/>
      <c r="JS94" s="51"/>
      <c r="JT94" s="51"/>
      <c r="JU94" s="51"/>
      <c r="JV94" s="51"/>
      <c r="JW94" s="51"/>
      <c r="JX94" s="51"/>
      <c r="JY94" s="51"/>
      <c r="JZ94" s="51"/>
      <c r="KA94" s="51"/>
      <c r="KB94" s="24"/>
      <c r="KC94" s="51"/>
      <c r="KD94" s="51"/>
      <c r="KE94" s="51"/>
      <c r="KF94" s="51"/>
      <c r="KG94" s="51"/>
      <c r="KH94" s="51"/>
      <c r="KI94" s="51"/>
      <c r="KJ94" s="51"/>
      <c r="KK94" s="51"/>
      <c r="KL94" s="51"/>
      <c r="KM94" s="51"/>
      <c r="KN94" s="51"/>
      <c r="KO94" s="51"/>
      <c r="KP94" s="51"/>
      <c r="KQ94" s="51"/>
      <c r="KR94" s="51"/>
      <c r="KS94" s="51"/>
      <c r="KT94" s="24"/>
      <c r="KU94" s="51"/>
      <c r="KV94" s="51"/>
      <c r="KW94" s="51"/>
      <c r="KX94" s="51"/>
      <c r="KY94" s="51"/>
      <c r="KZ94" s="51"/>
      <c r="LA94" s="51"/>
      <c r="LB94" s="51"/>
      <c r="LC94" s="51"/>
      <c r="LD94" s="51"/>
      <c r="LE94" s="51"/>
      <c r="LF94" s="51"/>
      <c r="LG94" s="51"/>
      <c r="LH94" s="51"/>
      <c r="LI94" s="51"/>
      <c r="LJ94" s="51"/>
      <c r="LK94" s="51"/>
      <c r="LL94" s="51"/>
      <c r="LM94" s="51"/>
      <c r="LN94" s="24"/>
      <c r="LU94" s="51"/>
      <c r="LV94" s="51"/>
      <c r="LX94" s="51"/>
      <c r="LY94" s="51"/>
      <c r="LZ94" s="51"/>
      <c r="MA94" s="51"/>
      <c r="MB94" s="51"/>
      <c r="MC94" s="51"/>
      <c r="MD94" s="51"/>
      <c r="ME94" s="51"/>
      <c r="MF94" s="51"/>
      <c r="MG94" s="51"/>
      <c r="MH94" s="53"/>
      <c r="MO94" s="51"/>
      <c r="MP94" s="51"/>
      <c r="MR94" s="51"/>
      <c r="MS94" s="51"/>
      <c r="MT94" s="51"/>
      <c r="MU94" s="51"/>
      <c r="MV94" s="51"/>
      <c r="MW94" s="51"/>
      <c r="MX94" s="51"/>
      <c r="MY94" s="51"/>
      <c r="MZ94" s="51"/>
      <c r="NA94" s="51"/>
      <c r="NB94" s="53"/>
      <c r="NI94" s="51"/>
      <c r="NJ94" s="51"/>
      <c r="NL94" s="51"/>
      <c r="NM94" s="51"/>
      <c r="NN94" s="51"/>
      <c r="NO94" s="51"/>
      <c r="NP94" s="51"/>
      <c r="NQ94" s="51"/>
      <c r="NR94" s="51"/>
      <c r="NS94" s="51"/>
      <c r="NT94" s="51"/>
      <c r="NU94" s="51"/>
      <c r="NV94" s="53"/>
      <c r="OC94" s="51"/>
      <c r="OD94" s="51"/>
      <c r="OF94" s="51"/>
      <c r="OG94" s="51"/>
      <c r="OH94" s="51"/>
      <c r="OI94" s="51"/>
      <c r="OJ94" s="51"/>
      <c r="OK94" s="51"/>
      <c r="OL94" s="51"/>
      <c r="OM94" s="51"/>
      <c r="ON94" s="51"/>
      <c r="OO94" s="51"/>
      <c r="OP94" s="53"/>
      <c r="OW94" s="51"/>
      <c r="OX94" s="51"/>
      <c r="OZ94" s="51"/>
      <c r="PA94" s="51"/>
      <c r="PB94" s="51"/>
      <c r="PC94" s="51"/>
      <c r="PD94" s="51"/>
      <c r="PE94" s="51"/>
      <c r="PF94" s="51"/>
      <c r="PG94" s="51"/>
      <c r="PH94" s="51"/>
      <c r="PI94" s="51"/>
      <c r="PJ94" s="53"/>
      <c r="PQ94" s="51"/>
      <c r="PR94" s="51"/>
      <c r="PT94" s="51"/>
      <c r="PU94" s="51"/>
      <c r="PV94" s="51"/>
      <c r="PW94" s="51"/>
      <c r="PX94" s="51"/>
      <c r="PY94" s="51"/>
      <c r="PZ94" s="51"/>
      <c r="QA94" s="51"/>
      <c r="QB94" s="51"/>
      <c r="QC94" s="51"/>
      <c r="QD94" s="53"/>
      <c r="QK94" s="51"/>
      <c r="QL94" s="51"/>
      <c r="QN94" s="51"/>
      <c r="QO94" s="51"/>
      <c r="QP94" s="51"/>
      <c r="QQ94" s="51"/>
      <c r="QR94" s="51"/>
      <c r="QS94" s="51"/>
      <c r="QT94" s="51"/>
      <c r="QU94" s="51"/>
      <c r="QV94" s="51"/>
      <c r="QW94" s="51"/>
      <c r="QX94" s="53"/>
      <c r="RE94" s="51"/>
      <c r="RF94" s="51"/>
      <c r="RH94" s="51"/>
      <c r="RI94" s="51"/>
      <c r="RJ94" s="51"/>
      <c r="RK94" s="51"/>
      <c r="RL94" s="51"/>
      <c r="RM94" s="51"/>
      <c r="RN94" s="51"/>
      <c r="RO94" s="51"/>
      <c r="RP94" s="51"/>
      <c r="RQ94" s="51"/>
      <c r="RR94" s="53"/>
      <c r="RY94" s="51"/>
      <c r="RZ94" s="51"/>
      <c r="SB94" s="51"/>
      <c r="SC94" s="51"/>
      <c r="SD94" s="51"/>
      <c r="SE94" s="51"/>
      <c r="SF94" s="51"/>
      <c r="SG94" s="51"/>
      <c r="SH94" s="51"/>
      <c r="SI94" s="51"/>
      <c r="SJ94" s="51"/>
      <c r="SK94" s="51"/>
      <c r="SL94" s="53"/>
      <c r="SS94" s="51"/>
      <c r="ST94" s="51"/>
      <c r="SV94" s="51"/>
      <c r="SW94" s="51"/>
      <c r="SX94" s="51"/>
      <c r="SY94" s="51"/>
      <c r="SZ94" s="51"/>
      <c r="TA94" s="51"/>
      <c r="TB94" s="51"/>
      <c r="TC94" s="51"/>
      <c r="TD94" s="51"/>
      <c r="TE94" s="51"/>
      <c r="TF94" s="53"/>
      <c r="TM94" s="51"/>
      <c r="TN94" s="51"/>
      <c r="TP94" s="51"/>
      <c r="TQ94" s="51"/>
      <c r="TR94" s="51"/>
      <c r="TS94" s="51"/>
      <c r="TT94" s="51"/>
      <c r="TU94" s="51"/>
      <c r="TV94" s="51"/>
      <c r="TW94" s="51"/>
      <c r="TX94" s="51"/>
      <c r="TY94" s="51"/>
      <c r="TZ94" s="53"/>
      <c r="UG94" s="51"/>
      <c r="UH94" s="51"/>
      <c r="UJ94" s="51"/>
      <c r="UK94" s="51"/>
      <c r="UL94" s="51"/>
      <c r="UM94" s="51"/>
      <c r="UN94" s="51"/>
      <c r="UO94" s="51"/>
      <c r="UP94" s="51"/>
      <c r="UQ94" s="51"/>
      <c r="UR94" s="51"/>
      <c r="US94" s="51"/>
      <c r="UT94" s="53"/>
      <c r="VA94" s="51"/>
      <c r="VB94" s="51"/>
      <c r="VD94" s="51"/>
      <c r="VE94" s="51"/>
      <c r="VF94" s="51"/>
      <c r="VG94" s="51"/>
      <c r="VH94" s="51"/>
      <c r="VI94" s="51"/>
      <c r="VJ94" s="51"/>
      <c r="VK94" s="51"/>
      <c r="VL94" s="51"/>
      <c r="VM94" s="51"/>
      <c r="VN94" s="53"/>
      <c r="VU94" s="51"/>
      <c r="VV94" s="51"/>
      <c r="VX94" s="51"/>
      <c r="VY94" s="51"/>
      <c r="VZ94" s="51"/>
      <c r="WA94" s="51"/>
      <c r="WB94" s="51"/>
      <c r="WC94" s="51"/>
      <c r="WD94" s="51"/>
      <c r="WE94" s="51"/>
      <c r="WF94" s="51"/>
      <c r="WG94" s="51"/>
      <c r="WH94" s="53"/>
      <c r="WO94" s="51"/>
      <c r="WP94" s="51"/>
      <c r="WR94" s="51"/>
      <c r="WS94" s="51"/>
      <c r="WT94" s="51"/>
      <c r="WU94" s="51"/>
      <c r="WV94" s="51"/>
      <c r="WW94" s="51"/>
      <c r="WX94" s="51"/>
      <c r="WY94" s="51"/>
      <c r="WZ94" s="51"/>
      <c r="XA94" s="51"/>
      <c r="XB94" s="53"/>
      <c r="XI94" s="51"/>
      <c r="XJ94" s="51"/>
      <c r="XL94" s="51"/>
      <c r="XM94" s="51"/>
      <c r="XN94" s="51"/>
      <c r="XO94" s="51"/>
      <c r="XP94" s="51"/>
      <c r="XQ94" s="51"/>
      <c r="XR94" s="51"/>
      <c r="XS94" s="51"/>
      <c r="XT94" s="51"/>
      <c r="XU94" s="51"/>
      <c r="XV94" s="53"/>
      <c r="YC94" s="51"/>
      <c r="YD94" s="51"/>
      <c r="YF94" s="51"/>
      <c r="YG94" s="51"/>
      <c r="YH94" s="51"/>
      <c r="YI94" s="51"/>
      <c r="YJ94" s="51"/>
      <c r="YK94" s="51"/>
      <c r="YL94" s="51"/>
      <c r="YM94" s="51"/>
      <c r="YN94" s="51"/>
      <c r="YO94" s="51"/>
      <c r="YP94" s="53"/>
      <c r="YW94" s="51"/>
      <c r="YX94" s="51"/>
      <c r="YZ94" s="51"/>
      <c r="ZA94" s="51"/>
      <c r="ZB94" s="51"/>
      <c r="ZC94" s="51"/>
      <c r="ZD94" s="51"/>
      <c r="ZE94" s="51"/>
      <c r="ZF94" s="51"/>
      <c r="ZG94" s="51"/>
      <c r="ZH94" s="51"/>
      <c r="ZI94" s="51"/>
      <c r="ZJ94" s="53"/>
      <c r="ZQ94" s="51"/>
      <c r="ZR94" s="51"/>
      <c r="ZT94" s="51"/>
      <c r="ZU94" s="51"/>
      <c r="ZV94" s="51"/>
      <c r="ZW94" s="51"/>
      <c r="ZX94" s="51"/>
      <c r="ZY94" s="51"/>
      <c r="ZZ94" s="51"/>
      <c r="AAA94" s="51"/>
      <c r="AAB94" s="51"/>
      <c r="AAC94" s="51"/>
      <c r="AAD94" s="53"/>
      <c r="AAK94" s="51"/>
      <c r="AAL94" s="51"/>
      <c r="AAN94" s="51"/>
      <c r="AAO94" s="51"/>
      <c r="AAP94" s="51"/>
      <c r="AAQ94" s="51"/>
      <c r="AAR94" s="51"/>
      <c r="AAS94" s="51"/>
      <c r="AAT94" s="51"/>
      <c r="AAU94" s="51"/>
      <c r="AAV94" s="51"/>
      <c r="AAW94" s="51"/>
      <c r="AAX94" s="53"/>
      <c r="ABE94" s="51"/>
      <c r="ABF94" s="51"/>
      <c r="ABH94" s="51"/>
      <c r="ABI94" s="51"/>
      <c r="ABJ94" s="51"/>
      <c r="ABK94" s="51"/>
      <c r="ABL94" s="51"/>
      <c r="ABM94" s="51"/>
      <c r="ABN94" s="51"/>
      <c r="ABO94" s="51"/>
      <c r="ABP94" s="51"/>
      <c r="ABQ94" s="51"/>
    </row>
    <row r="95" spans="1:745" ht="12.75" hidden="1" x14ac:dyDescent="0.2">
      <c r="A95" s="49"/>
      <c r="B95" s="49"/>
      <c r="C95" s="49"/>
      <c r="D95" s="49"/>
      <c r="E95" s="11"/>
      <c r="F95" s="24"/>
      <c r="G95" s="24"/>
      <c r="H95" s="24"/>
      <c r="I95" s="24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24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24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24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24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24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24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24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24"/>
      <c r="FM95" s="51"/>
      <c r="FN95" s="51"/>
      <c r="FO95" s="51"/>
      <c r="FP95" s="51"/>
      <c r="FQ95" s="51"/>
      <c r="FR95" s="51"/>
      <c r="FS95" s="51"/>
      <c r="FT95" s="51"/>
      <c r="FU95" s="51"/>
      <c r="FV95" s="51"/>
      <c r="FW95" s="51"/>
      <c r="FX95" s="51"/>
      <c r="FY95" s="51"/>
      <c r="FZ95" s="51"/>
      <c r="GA95" s="51"/>
      <c r="GB95" s="51"/>
      <c r="GC95" s="51"/>
      <c r="GD95" s="51"/>
      <c r="GE95" s="51"/>
      <c r="GF95" s="24"/>
      <c r="GG95" s="51"/>
      <c r="GH95" s="51"/>
      <c r="GI95" s="51"/>
      <c r="GJ95" s="51"/>
      <c r="GK95" s="51"/>
      <c r="GL95" s="51"/>
      <c r="GM95" s="51"/>
      <c r="GN95" s="51"/>
      <c r="GO95" s="51"/>
      <c r="GP95" s="51"/>
      <c r="GQ95" s="51"/>
      <c r="GR95" s="51"/>
      <c r="GS95" s="51"/>
      <c r="GT95" s="51"/>
      <c r="GU95" s="51"/>
      <c r="GV95" s="51"/>
      <c r="GW95" s="51"/>
      <c r="GX95" s="51"/>
      <c r="GY95" s="51"/>
      <c r="GZ95" s="24"/>
      <c r="HA95" s="51"/>
      <c r="HB95" s="51"/>
      <c r="HC95" s="51"/>
      <c r="HD95" s="51"/>
      <c r="HE95" s="51"/>
      <c r="HF95" s="51"/>
      <c r="HG95" s="51"/>
      <c r="HH95" s="51"/>
      <c r="HI95" s="51"/>
      <c r="HJ95" s="51"/>
      <c r="HK95" s="51"/>
      <c r="HL95" s="51"/>
      <c r="HM95" s="51"/>
      <c r="HN95" s="51"/>
      <c r="HO95" s="51"/>
      <c r="HP95" s="51"/>
      <c r="HQ95" s="51"/>
      <c r="HR95" s="51"/>
      <c r="HS95" s="51"/>
      <c r="HT95" s="24"/>
      <c r="HU95" s="51"/>
      <c r="HV95" s="51"/>
      <c r="HW95" s="51"/>
      <c r="HX95" s="51"/>
      <c r="HY95" s="51"/>
      <c r="HZ95" s="51"/>
      <c r="IA95" s="51"/>
      <c r="IB95" s="51"/>
      <c r="IC95" s="51"/>
      <c r="ID95" s="51"/>
      <c r="IE95" s="51"/>
      <c r="IF95" s="51"/>
      <c r="IG95" s="51"/>
      <c r="IH95" s="51"/>
      <c r="II95" s="51"/>
      <c r="IJ95" s="51"/>
      <c r="IK95" s="51"/>
      <c r="IL95" s="51"/>
      <c r="IM95" s="51"/>
      <c r="IN95" s="24"/>
      <c r="IO95" s="51"/>
      <c r="IP95" s="51"/>
      <c r="IQ95" s="51"/>
      <c r="IR95" s="51"/>
      <c r="IS95" s="51"/>
      <c r="IT95" s="51"/>
      <c r="IU95" s="51"/>
      <c r="IV95" s="51"/>
      <c r="IW95" s="51"/>
      <c r="IX95" s="51"/>
      <c r="IY95" s="51"/>
      <c r="IZ95" s="51"/>
      <c r="JA95" s="51"/>
      <c r="JB95" s="51"/>
      <c r="JC95" s="51"/>
      <c r="JD95" s="51"/>
      <c r="JE95" s="51"/>
      <c r="JF95" s="51"/>
      <c r="JG95" s="51"/>
      <c r="JH95" s="24"/>
      <c r="JI95" s="51"/>
      <c r="JJ95" s="51"/>
      <c r="JK95" s="51"/>
      <c r="JL95" s="51"/>
      <c r="JM95" s="51"/>
      <c r="JN95" s="51"/>
      <c r="JO95" s="51"/>
      <c r="JP95" s="51"/>
      <c r="JQ95" s="51"/>
      <c r="JR95" s="51"/>
      <c r="JS95" s="51"/>
      <c r="JT95" s="51"/>
      <c r="JU95" s="51"/>
      <c r="JV95" s="51"/>
      <c r="JW95" s="51"/>
      <c r="JX95" s="51"/>
      <c r="JY95" s="51"/>
      <c r="JZ95" s="51"/>
      <c r="KA95" s="51"/>
      <c r="KB95" s="24"/>
      <c r="KC95" s="51"/>
      <c r="KD95" s="51"/>
      <c r="KE95" s="51"/>
      <c r="KF95" s="51"/>
      <c r="KG95" s="51"/>
      <c r="KH95" s="51"/>
      <c r="KI95" s="51"/>
      <c r="KJ95" s="51"/>
      <c r="KK95" s="51"/>
      <c r="KL95" s="51"/>
      <c r="KM95" s="51"/>
      <c r="KN95" s="51"/>
      <c r="KO95" s="51"/>
      <c r="KP95" s="51"/>
      <c r="KQ95" s="51"/>
      <c r="KR95" s="51"/>
      <c r="KS95" s="51"/>
      <c r="KT95" s="24"/>
      <c r="KU95" s="51"/>
      <c r="KV95" s="51"/>
      <c r="KW95" s="51"/>
      <c r="KX95" s="51"/>
      <c r="KY95" s="51"/>
      <c r="KZ95" s="51"/>
      <c r="LA95" s="51"/>
      <c r="LB95" s="51"/>
      <c r="LC95" s="51"/>
      <c r="LD95" s="51"/>
      <c r="LE95" s="51"/>
      <c r="LF95" s="51"/>
      <c r="LG95" s="51"/>
      <c r="LH95" s="51"/>
      <c r="LI95" s="51"/>
      <c r="LJ95" s="51"/>
      <c r="LK95" s="51"/>
      <c r="LL95" s="51"/>
      <c r="LM95" s="51"/>
      <c r="LN95" s="24"/>
      <c r="LU95" s="51"/>
      <c r="LV95" s="51"/>
      <c r="LX95" s="51"/>
      <c r="LY95" s="51"/>
      <c r="LZ95" s="51"/>
      <c r="MA95" s="51"/>
      <c r="MB95" s="51"/>
      <c r="MC95" s="51"/>
      <c r="MD95" s="51"/>
      <c r="ME95" s="51"/>
      <c r="MF95" s="51"/>
      <c r="MG95" s="51"/>
      <c r="MH95" s="53"/>
      <c r="MO95" s="51"/>
      <c r="MP95" s="51"/>
      <c r="MR95" s="51"/>
      <c r="MS95" s="51"/>
      <c r="MT95" s="51"/>
      <c r="MU95" s="51"/>
      <c r="MV95" s="51"/>
      <c r="MW95" s="51"/>
      <c r="MX95" s="51"/>
      <c r="MY95" s="51"/>
      <c r="MZ95" s="51"/>
      <c r="NA95" s="51"/>
      <c r="NB95" s="53"/>
      <c r="NI95" s="51"/>
      <c r="NJ95" s="51"/>
      <c r="NL95" s="51"/>
      <c r="NM95" s="51"/>
      <c r="NN95" s="51"/>
      <c r="NO95" s="51"/>
      <c r="NP95" s="51"/>
      <c r="NQ95" s="51"/>
      <c r="NR95" s="51"/>
      <c r="NS95" s="51"/>
      <c r="NT95" s="51"/>
      <c r="NU95" s="51"/>
      <c r="NV95" s="53"/>
      <c r="OC95" s="51"/>
      <c r="OD95" s="51"/>
      <c r="OF95" s="51"/>
      <c r="OG95" s="51"/>
      <c r="OH95" s="51"/>
      <c r="OI95" s="51"/>
      <c r="OJ95" s="51"/>
      <c r="OK95" s="51"/>
      <c r="OL95" s="51"/>
      <c r="OM95" s="51"/>
      <c r="ON95" s="51"/>
      <c r="OO95" s="51"/>
      <c r="OP95" s="53"/>
      <c r="OW95" s="51"/>
      <c r="OX95" s="51"/>
      <c r="OZ95" s="51"/>
      <c r="PA95" s="51"/>
      <c r="PB95" s="51"/>
      <c r="PC95" s="51"/>
      <c r="PD95" s="51"/>
      <c r="PE95" s="51"/>
      <c r="PF95" s="51"/>
      <c r="PG95" s="51"/>
      <c r="PH95" s="51"/>
      <c r="PI95" s="51"/>
      <c r="PJ95" s="53"/>
      <c r="PQ95" s="51"/>
      <c r="PR95" s="51"/>
      <c r="PT95" s="51"/>
      <c r="PU95" s="51"/>
      <c r="PV95" s="51"/>
      <c r="PW95" s="51"/>
      <c r="PX95" s="51"/>
      <c r="PY95" s="51"/>
      <c r="PZ95" s="51"/>
      <c r="QA95" s="51"/>
      <c r="QB95" s="51"/>
      <c r="QC95" s="51"/>
      <c r="QD95" s="53"/>
      <c r="QK95" s="51"/>
      <c r="QL95" s="51"/>
      <c r="QN95" s="51"/>
      <c r="QO95" s="51"/>
      <c r="QP95" s="51"/>
      <c r="QQ95" s="51"/>
      <c r="QR95" s="51"/>
      <c r="QS95" s="51"/>
      <c r="QT95" s="51"/>
      <c r="QU95" s="51"/>
      <c r="QV95" s="51"/>
      <c r="QW95" s="51"/>
      <c r="QX95" s="53"/>
      <c r="RE95" s="51"/>
      <c r="RF95" s="51"/>
      <c r="RH95" s="51"/>
      <c r="RI95" s="51"/>
      <c r="RJ95" s="51"/>
      <c r="RK95" s="51"/>
      <c r="RL95" s="51"/>
      <c r="RM95" s="51"/>
      <c r="RN95" s="51"/>
      <c r="RO95" s="51"/>
      <c r="RP95" s="51"/>
      <c r="RQ95" s="51"/>
      <c r="RR95" s="53"/>
      <c r="RY95" s="51"/>
      <c r="RZ95" s="51"/>
      <c r="SB95" s="51"/>
      <c r="SC95" s="51"/>
      <c r="SD95" s="51"/>
      <c r="SE95" s="51"/>
      <c r="SF95" s="51"/>
      <c r="SG95" s="51"/>
      <c r="SH95" s="51"/>
      <c r="SI95" s="51"/>
      <c r="SJ95" s="51"/>
      <c r="SK95" s="51"/>
      <c r="SL95" s="53"/>
      <c r="SS95" s="51"/>
      <c r="ST95" s="51"/>
      <c r="SV95" s="51"/>
      <c r="SW95" s="51"/>
      <c r="SX95" s="51"/>
      <c r="SY95" s="51"/>
      <c r="SZ95" s="51"/>
      <c r="TA95" s="51"/>
      <c r="TB95" s="51"/>
      <c r="TC95" s="51"/>
      <c r="TD95" s="51"/>
      <c r="TE95" s="51"/>
      <c r="TF95" s="53"/>
      <c r="TM95" s="51"/>
      <c r="TN95" s="51"/>
      <c r="TP95" s="51"/>
      <c r="TQ95" s="51"/>
      <c r="TR95" s="51"/>
      <c r="TS95" s="51"/>
      <c r="TT95" s="51"/>
      <c r="TU95" s="51"/>
      <c r="TV95" s="51"/>
      <c r="TW95" s="51"/>
      <c r="TX95" s="51"/>
      <c r="TY95" s="51"/>
      <c r="TZ95" s="53"/>
      <c r="UG95" s="51"/>
      <c r="UH95" s="51"/>
      <c r="UJ95" s="51"/>
      <c r="UK95" s="51"/>
      <c r="UL95" s="51"/>
      <c r="UM95" s="51"/>
      <c r="UN95" s="51"/>
      <c r="UO95" s="51"/>
      <c r="UP95" s="51"/>
      <c r="UQ95" s="51"/>
      <c r="UR95" s="51"/>
      <c r="US95" s="51"/>
      <c r="UT95" s="53"/>
      <c r="VA95" s="51"/>
      <c r="VB95" s="51"/>
      <c r="VD95" s="51"/>
      <c r="VE95" s="51"/>
      <c r="VF95" s="51"/>
      <c r="VG95" s="51"/>
      <c r="VH95" s="51"/>
      <c r="VI95" s="51"/>
      <c r="VJ95" s="51"/>
      <c r="VK95" s="51"/>
      <c r="VL95" s="51"/>
      <c r="VM95" s="51"/>
      <c r="VN95" s="53"/>
      <c r="VU95" s="51"/>
      <c r="VV95" s="51"/>
      <c r="VX95" s="51"/>
      <c r="VY95" s="51"/>
      <c r="VZ95" s="51"/>
      <c r="WA95" s="51"/>
      <c r="WB95" s="51"/>
      <c r="WC95" s="51"/>
      <c r="WD95" s="51"/>
      <c r="WE95" s="51"/>
      <c r="WF95" s="51"/>
      <c r="WG95" s="51"/>
      <c r="WH95" s="53"/>
      <c r="WO95" s="51"/>
      <c r="WP95" s="51"/>
      <c r="WR95" s="51"/>
      <c r="WS95" s="51"/>
      <c r="WT95" s="51"/>
      <c r="WU95" s="51"/>
      <c r="WV95" s="51"/>
      <c r="WW95" s="51"/>
      <c r="WX95" s="51"/>
      <c r="WY95" s="51"/>
      <c r="WZ95" s="51"/>
      <c r="XA95" s="51"/>
      <c r="XB95" s="53"/>
      <c r="XI95" s="51"/>
      <c r="XJ95" s="51"/>
      <c r="XL95" s="51"/>
      <c r="XM95" s="51"/>
      <c r="XN95" s="51"/>
      <c r="XO95" s="51"/>
      <c r="XP95" s="51"/>
      <c r="XQ95" s="51"/>
      <c r="XR95" s="51"/>
      <c r="XS95" s="51"/>
      <c r="XT95" s="51"/>
      <c r="XU95" s="51"/>
      <c r="XV95" s="53"/>
      <c r="YC95" s="51"/>
      <c r="YD95" s="51"/>
      <c r="YF95" s="51"/>
      <c r="YG95" s="51"/>
      <c r="YH95" s="51"/>
      <c r="YI95" s="51"/>
      <c r="YJ95" s="51"/>
      <c r="YK95" s="51"/>
      <c r="YL95" s="51"/>
      <c r="YM95" s="51"/>
      <c r="YN95" s="51"/>
      <c r="YO95" s="51"/>
      <c r="YP95" s="53"/>
      <c r="YW95" s="51"/>
      <c r="YX95" s="51"/>
      <c r="YZ95" s="51"/>
      <c r="ZA95" s="51"/>
      <c r="ZB95" s="51"/>
      <c r="ZC95" s="51"/>
      <c r="ZD95" s="51"/>
      <c r="ZE95" s="51"/>
      <c r="ZF95" s="51"/>
      <c r="ZG95" s="51"/>
      <c r="ZH95" s="51"/>
      <c r="ZI95" s="51"/>
      <c r="ZJ95" s="53"/>
      <c r="ZQ95" s="51"/>
      <c r="ZR95" s="51"/>
      <c r="ZT95" s="51"/>
      <c r="ZU95" s="51"/>
      <c r="ZV95" s="51"/>
      <c r="ZW95" s="51"/>
      <c r="ZX95" s="51"/>
      <c r="ZY95" s="51"/>
      <c r="ZZ95" s="51"/>
      <c r="AAA95" s="51"/>
      <c r="AAB95" s="51"/>
      <c r="AAC95" s="51"/>
      <c r="AAD95" s="53"/>
      <c r="AAK95" s="51"/>
      <c r="AAL95" s="51"/>
      <c r="AAN95" s="51"/>
      <c r="AAO95" s="51"/>
      <c r="AAP95" s="51"/>
      <c r="AAQ95" s="51"/>
      <c r="AAR95" s="51"/>
      <c r="AAS95" s="51"/>
      <c r="AAT95" s="51"/>
      <c r="AAU95" s="51"/>
      <c r="AAV95" s="51"/>
      <c r="AAW95" s="51"/>
      <c r="AAX95" s="53"/>
      <c r="ABE95" s="51"/>
      <c r="ABF95" s="51"/>
      <c r="ABH95" s="51"/>
      <c r="ABI95" s="51"/>
      <c r="ABJ95" s="51"/>
      <c r="ABK95" s="51"/>
      <c r="ABL95" s="51"/>
      <c r="ABM95" s="51"/>
      <c r="ABN95" s="51"/>
      <c r="ABO95" s="51"/>
      <c r="ABP95" s="51"/>
      <c r="ABQ95" s="51"/>
    </row>
    <row r="96" spans="1:745" ht="12.75" hidden="1" x14ac:dyDescent="0.2">
      <c r="A96" s="49"/>
      <c r="B96" s="49"/>
      <c r="C96" s="49"/>
      <c r="D96" s="49"/>
      <c r="E96" s="11"/>
      <c r="F96" s="24"/>
      <c r="G96" s="24"/>
      <c r="H96" s="24"/>
      <c r="I96" s="24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24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24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24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24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24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24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24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24"/>
      <c r="FM96" s="51"/>
      <c r="FN96" s="51"/>
      <c r="FO96" s="51"/>
      <c r="FP96" s="51"/>
      <c r="FQ96" s="51"/>
      <c r="FR96" s="51"/>
      <c r="FS96" s="51"/>
      <c r="FT96" s="51"/>
      <c r="FU96" s="51"/>
      <c r="FV96" s="51"/>
      <c r="FW96" s="51"/>
      <c r="FX96" s="51"/>
      <c r="FY96" s="51"/>
      <c r="FZ96" s="51"/>
      <c r="GA96" s="51"/>
      <c r="GB96" s="51"/>
      <c r="GC96" s="51"/>
      <c r="GD96" s="51"/>
      <c r="GE96" s="51"/>
      <c r="GF96" s="24"/>
      <c r="GG96" s="51"/>
      <c r="GH96" s="51"/>
      <c r="GI96" s="51"/>
      <c r="GJ96" s="51"/>
      <c r="GK96" s="51"/>
      <c r="GL96" s="51"/>
      <c r="GM96" s="51"/>
      <c r="GN96" s="51"/>
      <c r="GO96" s="51"/>
      <c r="GP96" s="51"/>
      <c r="GQ96" s="51"/>
      <c r="GR96" s="51"/>
      <c r="GS96" s="51"/>
      <c r="GT96" s="51"/>
      <c r="GU96" s="51"/>
      <c r="GV96" s="51"/>
      <c r="GW96" s="51"/>
      <c r="GX96" s="51"/>
      <c r="GY96" s="51"/>
      <c r="GZ96" s="24"/>
      <c r="HA96" s="51"/>
      <c r="HB96" s="51"/>
      <c r="HC96" s="51"/>
      <c r="HD96" s="51"/>
      <c r="HE96" s="51"/>
      <c r="HF96" s="51"/>
      <c r="HG96" s="51"/>
      <c r="HH96" s="51"/>
      <c r="HI96" s="51"/>
      <c r="HJ96" s="51"/>
      <c r="HK96" s="51"/>
      <c r="HL96" s="51"/>
      <c r="HM96" s="51"/>
      <c r="HN96" s="51"/>
      <c r="HO96" s="51"/>
      <c r="HP96" s="51"/>
      <c r="HQ96" s="51"/>
      <c r="HR96" s="51"/>
      <c r="HS96" s="51"/>
      <c r="HT96" s="24"/>
      <c r="HU96" s="51"/>
      <c r="HV96" s="51"/>
      <c r="HW96" s="51"/>
      <c r="HX96" s="51"/>
      <c r="HY96" s="51"/>
      <c r="HZ96" s="51"/>
      <c r="IA96" s="51"/>
      <c r="IB96" s="51"/>
      <c r="IC96" s="51"/>
      <c r="ID96" s="51"/>
      <c r="IE96" s="51"/>
      <c r="IF96" s="51"/>
      <c r="IG96" s="51"/>
      <c r="IH96" s="51"/>
      <c r="II96" s="51"/>
      <c r="IJ96" s="51"/>
      <c r="IK96" s="51"/>
      <c r="IL96" s="51"/>
      <c r="IM96" s="51"/>
      <c r="IN96" s="24"/>
      <c r="IO96" s="51"/>
      <c r="IP96" s="51"/>
      <c r="IQ96" s="51"/>
      <c r="IR96" s="51"/>
      <c r="IS96" s="51"/>
      <c r="IT96" s="51"/>
      <c r="IU96" s="51"/>
      <c r="IV96" s="51"/>
      <c r="IW96" s="51"/>
      <c r="IX96" s="51"/>
      <c r="IY96" s="51"/>
      <c r="IZ96" s="51"/>
      <c r="JA96" s="51"/>
      <c r="JB96" s="51"/>
      <c r="JC96" s="51"/>
      <c r="JD96" s="51"/>
      <c r="JE96" s="51"/>
      <c r="JF96" s="51"/>
      <c r="JG96" s="51"/>
      <c r="JH96" s="24"/>
      <c r="JI96" s="51"/>
      <c r="JJ96" s="51"/>
      <c r="JK96" s="51"/>
      <c r="JL96" s="51"/>
      <c r="JM96" s="51"/>
      <c r="JN96" s="51"/>
      <c r="JO96" s="51"/>
      <c r="JP96" s="51"/>
      <c r="JQ96" s="51"/>
      <c r="JR96" s="51"/>
      <c r="JS96" s="51"/>
      <c r="JT96" s="51"/>
      <c r="JU96" s="51"/>
      <c r="JV96" s="51"/>
      <c r="JW96" s="51"/>
      <c r="JX96" s="51"/>
      <c r="JY96" s="51"/>
      <c r="JZ96" s="51"/>
      <c r="KA96" s="51"/>
      <c r="KB96" s="24"/>
      <c r="KC96" s="51"/>
      <c r="KD96" s="51"/>
      <c r="KE96" s="51"/>
      <c r="KF96" s="51"/>
      <c r="KG96" s="51"/>
      <c r="KH96" s="51"/>
      <c r="KI96" s="51"/>
      <c r="KJ96" s="51"/>
      <c r="KK96" s="51"/>
      <c r="KL96" s="51"/>
      <c r="KM96" s="51"/>
      <c r="KN96" s="51"/>
      <c r="KO96" s="51"/>
      <c r="KP96" s="51"/>
      <c r="KQ96" s="51"/>
      <c r="KR96" s="51"/>
      <c r="KS96" s="51"/>
      <c r="KT96" s="24"/>
      <c r="KU96" s="51"/>
      <c r="KV96" s="51"/>
      <c r="KW96" s="51"/>
      <c r="KX96" s="51"/>
      <c r="KY96" s="51"/>
      <c r="KZ96" s="51"/>
      <c r="LA96" s="51"/>
      <c r="LB96" s="51"/>
      <c r="LC96" s="51"/>
      <c r="LD96" s="51"/>
      <c r="LE96" s="51"/>
      <c r="LF96" s="51"/>
      <c r="LG96" s="51"/>
      <c r="LH96" s="51"/>
      <c r="LI96" s="51"/>
      <c r="LJ96" s="51"/>
      <c r="LK96" s="51"/>
      <c r="LL96" s="51"/>
      <c r="LM96" s="51"/>
      <c r="LN96" s="24"/>
      <c r="LU96" s="51"/>
      <c r="LV96" s="51"/>
      <c r="LX96" s="51"/>
      <c r="LY96" s="51"/>
      <c r="LZ96" s="51"/>
      <c r="MA96" s="51"/>
      <c r="MB96" s="51"/>
      <c r="MC96" s="51"/>
      <c r="MD96" s="51"/>
      <c r="ME96" s="51"/>
      <c r="MF96" s="51"/>
      <c r="MG96" s="51"/>
      <c r="MH96" s="53"/>
      <c r="MO96" s="51"/>
      <c r="MP96" s="51"/>
      <c r="MR96" s="51"/>
      <c r="MS96" s="51"/>
      <c r="MT96" s="51"/>
      <c r="MU96" s="51"/>
      <c r="MV96" s="51"/>
      <c r="MW96" s="51"/>
      <c r="MX96" s="51"/>
      <c r="MY96" s="51"/>
      <c r="MZ96" s="51"/>
      <c r="NA96" s="51"/>
      <c r="NB96" s="53"/>
      <c r="NI96" s="51"/>
      <c r="NJ96" s="51"/>
      <c r="NL96" s="51"/>
      <c r="NM96" s="51"/>
      <c r="NN96" s="51"/>
      <c r="NO96" s="51"/>
      <c r="NP96" s="51"/>
      <c r="NQ96" s="51"/>
      <c r="NR96" s="51"/>
      <c r="NS96" s="51"/>
      <c r="NT96" s="51"/>
      <c r="NU96" s="51"/>
      <c r="NV96" s="53"/>
      <c r="OC96" s="51"/>
      <c r="OD96" s="51"/>
      <c r="OF96" s="51"/>
      <c r="OG96" s="51"/>
      <c r="OH96" s="51"/>
      <c r="OI96" s="51"/>
      <c r="OJ96" s="51"/>
      <c r="OK96" s="51"/>
      <c r="OL96" s="51"/>
      <c r="OM96" s="51"/>
      <c r="ON96" s="51"/>
      <c r="OO96" s="51"/>
      <c r="OP96" s="53"/>
      <c r="OW96" s="51"/>
      <c r="OX96" s="51"/>
      <c r="OZ96" s="51"/>
      <c r="PA96" s="51"/>
      <c r="PB96" s="51"/>
      <c r="PC96" s="51"/>
      <c r="PD96" s="51"/>
      <c r="PE96" s="51"/>
      <c r="PF96" s="51"/>
      <c r="PG96" s="51"/>
      <c r="PH96" s="51"/>
      <c r="PI96" s="51"/>
      <c r="PJ96" s="53"/>
      <c r="PQ96" s="51"/>
      <c r="PR96" s="51"/>
      <c r="PT96" s="51"/>
      <c r="PU96" s="51"/>
      <c r="PV96" s="51"/>
      <c r="PW96" s="51"/>
      <c r="PX96" s="51"/>
      <c r="PY96" s="51"/>
      <c r="PZ96" s="51"/>
      <c r="QA96" s="51"/>
      <c r="QB96" s="51"/>
      <c r="QC96" s="51"/>
      <c r="QD96" s="53"/>
      <c r="QK96" s="51"/>
      <c r="QL96" s="51"/>
      <c r="QN96" s="51"/>
      <c r="QO96" s="51"/>
      <c r="QP96" s="51"/>
      <c r="QQ96" s="51"/>
      <c r="QR96" s="51"/>
      <c r="QS96" s="51"/>
      <c r="QT96" s="51"/>
      <c r="QU96" s="51"/>
      <c r="QV96" s="51"/>
      <c r="QW96" s="51"/>
      <c r="QX96" s="53"/>
      <c r="RE96" s="51"/>
      <c r="RF96" s="51"/>
      <c r="RH96" s="51"/>
      <c r="RI96" s="51"/>
      <c r="RJ96" s="51"/>
      <c r="RK96" s="51"/>
      <c r="RL96" s="51"/>
      <c r="RM96" s="51"/>
      <c r="RN96" s="51"/>
      <c r="RO96" s="51"/>
      <c r="RP96" s="51"/>
      <c r="RQ96" s="51"/>
      <c r="RR96" s="53"/>
      <c r="RY96" s="51"/>
      <c r="RZ96" s="51"/>
      <c r="SB96" s="51"/>
      <c r="SC96" s="51"/>
      <c r="SD96" s="51"/>
      <c r="SE96" s="51"/>
      <c r="SF96" s="51"/>
      <c r="SG96" s="51"/>
      <c r="SH96" s="51"/>
      <c r="SI96" s="51"/>
      <c r="SJ96" s="51"/>
      <c r="SK96" s="51"/>
      <c r="SL96" s="53"/>
      <c r="SS96" s="51"/>
      <c r="ST96" s="51"/>
      <c r="SV96" s="51"/>
      <c r="SW96" s="51"/>
      <c r="SX96" s="51"/>
      <c r="SY96" s="51"/>
      <c r="SZ96" s="51"/>
      <c r="TA96" s="51"/>
      <c r="TB96" s="51"/>
      <c r="TC96" s="51"/>
      <c r="TD96" s="51"/>
      <c r="TE96" s="51"/>
      <c r="TF96" s="53"/>
      <c r="TM96" s="51"/>
      <c r="TN96" s="51"/>
      <c r="TP96" s="51"/>
      <c r="TQ96" s="51"/>
      <c r="TR96" s="51"/>
      <c r="TS96" s="51"/>
      <c r="TT96" s="51"/>
      <c r="TU96" s="51"/>
      <c r="TV96" s="51"/>
      <c r="TW96" s="51"/>
      <c r="TX96" s="51"/>
      <c r="TY96" s="51"/>
      <c r="TZ96" s="53"/>
      <c r="UG96" s="51"/>
      <c r="UH96" s="51"/>
      <c r="UJ96" s="51"/>
      <c r="UK96" s="51"/>
      <c r="UL96" s="51"/>
      <c r="UM96" s="51"/>
      <c r="UN96" s="51"/>
      <c r="UO96" s="51"/>
      <c r="UP96" s="51"/>
      <c r="UQ96" s="51"/>
      <c r="UR96" s="51"/>
      <c r="US96" s="51"/>
      <c r="UT96" s="53"/>
      <c r="VA96" s="51"/>
      <c r="VB96" s="51"/>
      <c r="VD96" s="51"/>
      <c r="VE96" s="51"/>
      <c r="VF96" s="51"/>
      <c r="VG96" s="51"/>
      <c r="VH96" s="51"/>
      <c r="VI96" s="51"/>
      <c r="VJ96" s="51"/>
      <c r="VK96" s="51"/>
      <c r="VL96" s="51"/>
      <c r="VM96" s="51"/>
      <c r="VN96" s="53"/>
      <c r="VU96" s="51"/>
      <c r="VV96" s="51"/>
      <c r="VX96" s="51"/>
      <c r="VY96" s="51"/>
      <c r="VZ96" s="51"/>
      <c r="WA96" s="51"/>
      <c r="WB96" s="51"/>
      <c r="WC96" s="51"/>
      <c r="WD96" s="51"/>
      <c r="WE96" s="51"/>
      <c r="WF96" s="51"/>
      <c r="WG96" s="51"/>
      <c r="WH96" s="53"/>
      <c r="WO96" s="51"/>
      <c r="WP96" s="51"/>
      <c r="WR96" s="51"/>
      <c r="WS96" s="51"/>
      <c r="WT96" s="51"/>
      <c r="WU96" s="51"/>
      <c r="WV96" s="51"/>
      <c r="WW96" s="51"/>
      <c r="WX96" s="51"/>
      <c r="WY96" s="51"/>
      <c r="WZ96" s="51"/>
      <c r="XA96" s="51"/>
      <c r="XB96" s="53"/>
      <c r="XI96" s="51"/>
      <c r="XJ96" s="51"/>
      <c r="XL96" s="51"/>
      <c r="XM96" s="51"/>
      <c r="XN96" s="51"/>
      <c r="XO96" s="51"/>
      <c r="XP96" s="51"/>
      <c r="XQ96" s="51"/>
      <c r="XR96" s="51"/>
      <c r="XS96" s="51"/>
      <c r="XT96" s="51"/>
      <c r="XU96" s="51"/>
      <c r="XV96" s="53"/>
      <c r="YC96" s="51"/>
      <c r="YD96" s="51"/>
      <c r="YF96" s="51"/>
      <c r="YG96" s="51"/>
      <c r="YH96" s="51"/>
      <c r="YI96" s="51"/>
      <c r="YJ96" s="51"/>
      <c r="YK96" s="51"/>
      <c r="YL96" s="51"/>
      <c r="YM96" s="51"/>
      <c r="YN96" s="51"/>
      <c r="YO96" s="51"/>
      <c r="YP96" s="53"/>
      <c r="YW96" s="51"/>
      <c r="YX96" s="51"/>
      <c r="YZ96" s="51"/>
      <c r="ZA96" s="51"/>
      <c r="ZB96" s="51"/>
      <c r="ZC96" s="51"/>
      <c r="ZD96" s="51"/>
      <c r="ZE96" s="51"/>
      <c r="ZF96" s="51"/>
      <c r="ZG96" s="51"/>
      <c r="ZH96" s="51"/>
      <c r="ZI96" s="51"/>
      <c r="ZJ96" s="53"/>
      <c r="ZQ96" s="51"/>
      <c r="ZR96" s="51"/>
      <c r="ZT96" s="51"/>
      <c r="ZU96" s="51"/>
      <c r="ZV96" s="51"/>
      <c r="ZW96" s="51"/>
      <c r="ZX96" s="51"/>
      <c r="ZY96" s="51"/>
      <c r="ZZ96" s="51"/>
      <c r="AAA96" s="51"/>
      <c r="AAB96" s="51"/>
      <c r="AAC96" s="51"/>
      <c r="AAD96" s="53"/>
      <c r="AAK96" s="51"/>
      <c r="AAL96" s="51"/>
      <c r="AAN96" s="51"/>
      <c r="AAO96" s="51"/>
      <c r="AAP96" s="51"/>
      <c r="AAQ96" s="51"/>
      <c r="AAR96" s="51"/>
      <c r="AAS96" s="51"/>
      <c r="AAT96" s="51"/>
      <c r="AAU96" s="51"/>
      <c r="AAV96" s="51"/>
      <c r="AAW96" s="51"/>
      <c r="AAX96" s="53"/>
      <c r="ABE96" s="51"/>
      <c r="ABF96" s="51"/>
      <c r="ABH96" s="51"/>
      <c r="ABI96" s="51"/>
      <c r="ABJ96" s="51"/>
      <c r="ABK96" s="51"/>
      <c r="ABL96" s="51"/>
      <c r="ABM96" s="51"/>
      <c r="ABN96" s="51"/>
      <c r="ABO96" s="51"/>
      <c r="ABP96" s="51"/>
      <c r="ABQ96" s="51"/>
    </row>
    <row r="97" spans="1:745" ht="12.75" hidden="1" x14ac:dyDescent="0.2">
      <c r="A97" s="49"/>
      <c r="B97" s="49"/>
      <c r="C97" s="49"/>
      <c r="D97" s="49"/>
      <c r="E97" s="11"/>
      <c r="F97" s="24"/>
      <c r="G97" s="24"/>
      <c r="H97" s="24"/>
      <c r="I97" s="24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24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24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24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24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24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24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24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24"/>
      <c r="FM97" s="51"/>
      <c r="FN97" s="51"/>
      <c r="FO97" s="51"/>
      <c r="FP97" s="51"/>
      <c r="FQ97" s="51"/>
      <c r="FR97" s="51"/>
      <c r="FS97" s="51"/>
      <c r="FT97" s="51"/>
      <c r="FU97" s="51"/>
      <c r="FV97" s="51"/>
      <c r="FW97" s="51"/>
      <c r="FX97" s="51"/>
      <c r="FY97" s="51"/>
      <c r="FZ97" s="51"/>
      <c r="GA97" s="51"/>
      <c r="GB97" s="51"/>
      <c r="GC97" s="51"/>
      <c r="GD97" s="51"/>
      <c r="GE97" s="51"/>
      <c r="GF97" s="24"/>
      <c r="GG97" s="51"/>
      <c r="GH97" s="51"/>
      <c r="GI97" s="51"/>
      <c r="GJ97" s="51"/>
      <c r="GK97" s="51"/>
      <c r="GL97" s="51"/>
      <c r="GM97" s="51"/>
      <c r="GN97" s="51"/>
      <c r="GO97" s="51"/>
      <c r="GP97" s="51"/>
      <c r="GQ97" s="51"/>
      <c r="GR97" s="51"/>
      <c r="GS97" s="51"/>
      <c r="GT97" s="51"/>
      <c r="GU97" s="51"/>
      <c r="GV97" s="51"/>
      <c r="GW97" s="51"/>
      <c r="GX97" s="51"/>
      <c r="GY97" s="51"/>
      <c r="GZ97" s="24"/>
      <c r="HA97" s="51"/>
      <c r="HB97" s="51"/>
      <c r="HC97" s="51"/>
      <c r="HD97" s="51"/>
      <c r="HE97" s="51"/>
      <c r="HF97" s="51"/>
      <c r="HG97" s="51"/>
      <c r="HH97" s="51"/>
      <c r="HI97" s="51"/>
      <c r="HJ97" s="51"/>
      <c r="HK97" s="51"/>
      <c r="HL97" s="51"/>
      <c r="HM97" s="51"/>
      <c r="HN97" s="51"/>
      <c r="HO97" s="51"/>
      <c r="HP97" s="51"/>
      <c r="HQ97" s="51"/>
      <c r="HR97" s="51"/>
      <c r="HS97" s="51"/>
      <c r="HT97" s="24"/>
      <c r="HU97" s="51"/>
      <c r="HV97" s="51"/>
      <c r="HW97" s="51"/>
      <c r="HX97" s="51"/>
      <c r="HY97" s="51"/>
      <c r="HZ97" s="51"/>
      <c r="IA97" s="51"/>
      <c r="IB97" s="51"/>
      <c r="IC97" s="51"/>
      <c r="ID97" s="51"/>
      <c r="IE97" s="51"/>
      <c r="IF97" s="51"/>
      <c r="IG97" s="51"/>
      <c r="IH97" s="51"/>
      <c r="II97" s="51"/>
      <c r="IJ97" s="51"/>
      <c r="IK97" s="51"/>
      <c r="IL97" s="51"/>
      <c r="IM97" s="51"/>
      <c r="IN97" s="24"/>
      <c r="IO97" s="51"/>
      <c r="IP97" s="51"/>
      <c r="IQ97" s="51"/>
      <c r="IR97" s="51"/>
      <c r="IS97" s="51"/>
      <c r="IT97" s="51"/>
      <c r="IU97" s="51"/>
      <c r="IV97" s="51"/>
      <c r="IW97" s="51"/>
      <c r="IX97" s="51"/>
      <c r="IY97" s="51"/>
      <c r="IZ97" s="51"/>
      <c r="JA97" s="51"/>
      <c r="JB97" s="51"/>
      <c r="JC97" s="51"/>
      <c r="JD97" s="51"/>
      <c r="JE97" s="51"/>
      <c r="JF97" s="51"/>
      <c r="JG97" s="51"/>
      <c r="JH97" s="24"/>
      <c r="JI97" s="51"/>
      <c r="JJ97" s="51"/>
      <c r="JK97" s="51"/>
      <c r="JL97" s="51"/>
      <c r="JM97" s="51"/>
      <c r="JN97" s="51"/>
      <c r="JO97" s="51"/>
      <c r="JP97" s="51"/>
      <c r="JQ97" s="51"/>
      <c r="JR97" s="51"/>
      <c r="JS97" s="51"/>
      <c r="JT97" s="51"/>
      <c r="JU97" s="51"/>
      <c r="JV97" s="51"/>
      <c r="JW97" s="51"/>
      <c r="JX97" s="51"/>
      <c r="JY97" s="51"/>
      <c r="JZ97" s="51"/>
      <c r="KA97" s="51"/>
      <c r="KB97" s="24"/>
      <c r="KC97" s="51"/>
      <c r="KD97" s="51"/>
      <c r="KE97" s="51"/>
      <c r="KF97" s="51"/>
      <c r="KG97" s="51"/>
      <c r="KH97" s="51"/>
      <c r="KI97" s="51"/>
      <c r="KJ97" s="51"/>
      <c r="KK97" s="51"/>
      <c r="KL97" s="51"/>
      <c r="KM97" s="51"/>
      <c r="KN97" s="51"/>
      <c r="KO97" s="51"/>
      <c r="KP97" s="51"/>
      <c r="KQ97" s="51"/>
      <c r="KR97" s="51"/>
      <c r="KS97" s="51"/>
      <c r="KT97" s="24"/>
      <c r="KU97" s="51"/>
      <c r="KV97" s="51"/>
      <c r="KW97" s="51"/>
      <c r="KX97" s="51"/>
      <c r="KY97" s="51"/>
      <c r="KZ97" s="51"/>
      <c r="LA97" s="51"/>
      <c r="LB97" s="51"/>
      <c r="LC97" s="51"/>
      <c r="LD97" s="51"/>
      <c r="LE97" s="51"/>
      <c r="LF97" s="51"/>
      <c r="LG97" s="51"/>
      <c r="LH97" s="51"/>
      <c r="LI97" s="51"/>
      <c r="LJ97" s="51"/>
      <c r="LK97" s="51"/>
      <c r="LL97" s="51"/>
      <c r="LM97" s="51"/>
      <c r="LN97" s="24"/>
      <c r="LU97" s="51"/>
      <c r="LV97" s="51"/>
      <c r="LX97" s="51"/>
      <c r="LY97" s="51"/>
      <c r="LZ97" s="51"/>
      <c r="MA97" s="51"/>
      <c r="MB97" s="51"/>
      <c r="MC97" s="51"/>
      <c r="MD97" s="51"/>
      <c r="ME97" s="51"/>
      <c r="MF97" s="51"/>
      <c r="MG97" s="51"/>
      <c r="MH97" s="53"/>
      <c r="MO97" s="51"/>
      <c r="MP97" s="51"/>
      <c r="MR97" s="51"/>
      <c r="MS97" s="51"/>
      <c r="MT97" s="51"/>
      <c r="MU97" s="51"/>
      <c r="MV97" s="51"/>
      <c r="MW97" s="51"/>
      <c r="MX97" s="51"/>
      <c r="MY97" s="51"/>
      <c r="MZ97" s="51"/>
      <c r="NA97" s="51"/>
      <c r="NB97" s="53"/>
      <c r="NI97" s="51"/>
      <c r="NJ97" s="51"/>
      <c r="NL97" s="51"/>
      <c r="NM97" s="51"/>
      <c r="NN97" s="51"/>
      <c r="NO97" s="51"/>
      <c r="NP97" s="51"/>
      <c r="NQ97" s="51"/>
      <c r="NR97" s="51"/>
      <c r="NS97" s="51"/>
      <c r="NT97" s="51"/>
      <c r="NU97" s="51"/>
      <c r="NV97" s="53"/>
      <c r="OC97" s="51"/>
      <c r="OD97" s="51"/>
      <c r="OF97" s="51"/>
      <c r="OG97" s="51"/>
      <c r="OH97" s="51"/>
      <c r="OI97" s="51"/>
      <c r="OJ97" s="51"/>
      <c r="OK97" s="51"/>
      <c r="OL97" s="51"/>
      <c r="OM97" s="51"/>
      <c r="ON97" s="51"/>
      <c r="OO97" s="51"/>
      <c r="OP97" s="53"/>
      <c r="OW97" s="51"/>
      <c r="OX97" s="51"/>
      <c r="OZ97" s="51"/>
      <c r="PA97" s="51"/>
      <c r="PB97" s="51"/>
      <c r="PC97" s="51"/>
      <c r="PD97" s="51"/>
      <c r="PE97" s="51"/>
      <c r="PF97" s="51"/>
      <c r="PG97" s="51"/>
      <c r="PH97" s="51"/>
      <c r="PI97" s="51"/>
      <c r="PJ97" s="53"/>
      <c r="PQ97" s="51"/>
      <c r="PR97" s="51"/>
      <c r="PT97" s="51"/>
      <c r="PU97" s="51"/>
      <c r="PV97" s="51"/>
      <c r="PW97" s="51"/>
      <c r="PX97" s="51"/>
      <c r="PY97" s="51"/>
      <c r="PZ97" s="51"/>
      <c r="QA97" s="51"/>
      <c r="QB97" s="51"/>
      <c r="QC97" s="51"/>
      <c r="QD97" s="53"/>
      <c r="QK97" s="51"/>
      <c r="QL97" s="51"/>
      <c r="QN97" s="51"/>
      <c r="QO97" s="51"/>
      <c r="QP97" s="51"/>
      <c r="QQ97" s="51"/>
      <c r="QR97" s="51"/>
      <c r="QS97" s="51"/>
      <c r="QT97" s="51"/>
      <c r="QU97" s="51"/>
      <c r="QV97" s="51"/>
      <c r="QW97" s="51"/>
      <c r="QX97" s="53"/>
      <c r="RE97" s="51"/>
      <c r="RF97" s="51"/>
      <c r="RH97" s="51"/>
      <c r="RI97" s="51"/>
      <c r="RJ97" s="51"/>
      <c r="RK97" s="51"/>
      <c r="RL97" s="51"/>
      <c r="RM97" s="51"/>
      <c r="RN97" s="51"/>
      <c r="RO97" s="51"/>
      <c r="RP97" s="51"/>
      <c r="RQ97" s="51"/>
      <c r="RR97" s="53"/>
      <c r="RY97" s="51"/>
      <c r="RZ97" s="51"/>
      <c r="SB97" s="51"/>
      <c r="SC97" s="51"/>
      <c r="SD97" s="51"/>
      <c r="SE97" s="51"/>
      <c r="SF97" s="51"/>
      <c r="SG97" s="51"/>
      <c r="SH97" s="51"/>
      <c r="SI97" s="51"/>
      <c r="SJ97" s="51"/>
      <c r="SK97" s="51"/>
      <c r="SL97" s="53"/>
      <c r="SS97" s="51"/>
      <c r="ST97" s="51"/>
      <c r="SV97" s="51"/>
      <c r="SW97" s="51"/>
      <c r="SX97" s="51"/>
      <c r="SY97" s="51"/>
      <c r="SZ97" s="51"/>
      <c r="TA97" s="51"/>
      <c r="TB97" s="51"/>
      <c r="TC97" s="51"/>
      <c r="TD97" s="51"/>
      <c r="TE97" s="51"/>
      <c r="TF97" s="53"/>
      <c r="TM97" s="51"/>
      <c r="TN97" s="51"/>
      <c r="TP97" s="51"/>
      <c r="TQ97" s="51"/>
      <c r="TR97" s="51"/>
      <c r="TS97" s="51"/>
      <c r="TT97" s="51"/>
      <c r="TU97" s="51"/>
      <c r="TV97" s="51"/>
      <c r="TW97" s="51"/>
      <c r="TX97" s="51"/>
      <c r="TY97" s="51"/>
      <c r="TZ97" s="53"/>
      <c r="UG97" s="51"/>
      <c r="UH97" s="51"/>
      <c r="UJ97" s="51"/>
      <c r="UK97" s="51"/>
      <c r="UL97" s="51"/>
      <c r="UM97" s="51"/>
      <c r="UN97" s="51"/>
      <c r="UO97" s="51"/>
      <c r="UP97" s="51"/>
      <c r="UQ97" s="51"/>
      <c r="UR97" s="51"/>
      <c r="US97" s="51"/>
      <c r="UT97" s="53"/>
      <c r="VA97" s="51"/>
      <c r="VB97" s="51"/>
      <c r="VD97" s="51"/>
      <c r="VE97" s="51"/>
      <c r="VF97" s="51"/>
      <c r="VG97" s="51"/>
      <c r="VH97" s="51"/>
      <c r="VI97" s="51"/>
      <c r="VJ97" s="51"/>
      <c r="VK97" s="51"/>
      <c r="VL97" s="51"/>
      <c r="VM97" s="51"/>
      <c r="VN97" s="53"/>
      <c r="VU97" s="51"/>
      <c r="VV97" s="51"/>
      <c r="VX97" s="51"/>
      <c r="VY97" s="51"/>
      <c r="VZ97" s="51"/>
      <c r="WA97" s="51"/>
      <c r="WB97" s="51"/>
      <c r="WC97" s="51"/>
      <c r="WD97" s="51"/>
      <c r="WE97" s="51"/>
      <c r="WF97" s="51"/>
      <c r="WG97" s="51"/>
      <c r="WH97" s="53"/>
      <c r="WO97" s="51"/>
      <c r="WP97" s="51"/>
      <c r="WR97" s="51"/>
      <c r="WS97" s="51"/>
      <c r="WT97" s="51"/>
      <c r="WU97" s="51"/>
      <c r="WV97" s="51"/>
      <c r="WW97" s="51"/>
      <c r="WX97" s="51"/>
      <c r="WY97" s="51"/>
      <c r="WZ97" s="51"/>
      <c r="XA97" s="51"/>
      <c r="XB97" s="53"/>
      <c r="XI97" s="51"/>
      <c r="XJ97" s="51"/>
      <c r="XL97" s="51"/>
      <c r="XM97" s="51"/>
      <c r="XN97" s="51"/>
      <c r="XO97" s="51"/>
      <c r="XP97" s="51"/>
      <c r="XQ97" s="51"/>
      <c r="XR97" s="51"/>
      <c r="XS97" s="51"/>
      <c r="XT97" s="51"/>
      <c r="XU97" s="51"/>
      <c r="XV97" s="53"/>
      <c r="YC97" s="51"/>
      <c r="YD97" s="51"/>
      <c r="YF97" s="51"/>
      <c r="YG97" s="51"/>
      <c r="YH97" s="51"/>
      <c r="YI97" s="51"/>
      <c r="YJ97" s="51"/>
      <c r="YK97" s="51"/>
      <c r="YL97" s="51"/>
      <c r="YM97" s="51"/>
      <c r="YN97" s="51"/>
      <c r="YO97" s="51"/>
      <c r="YP97" s="53"/>
      <c r="YW97" s="51"/>
      <c r="YX97" s="51"/>
      <c r="YZ97" s="51"/>
      <c r="ZA97" s="51"/>
      <c r="ZB97" s="51"/>
      <c r="ZC97" s="51"/>
      <c r="ZD97" s="51"/>
      <c r="ZE97" s="51"/>
      <c r="ZF97" s="51"/>
      <c r="ZG97" s="51"/>
      <c r="ZH97" s="51"/>
      <c r="ZI97" s="51"/>
      <c r="ZJ97" s="53"/>
      <c r="ZQ97" s="51"/>
      <c r="ZR97" s="51"/>
      <c r="ZT97" s="51"/>
      <c r="ZU97" s="51"/>
      <c r="ZV97" s="51"/>
      <c r="ZW97" s="51"/>
      <c r="ZX97" s="51"/>
      <c r="ZY97" s="51"/>
      <c r="ZZ97" s="51"/>
      <c r="AAA97" s="51"/>
      <c r="AAB97" s="51"/>
      <c r="AAC97" s="51"/>
      <c r="AAD97" s="53"/>
      <c r="AAK97" s="51"/>
      <c r="AAL97" s="51"/>
      <c r="AAN97" s="51"/>
      <c r="AAO97" s="51"/>
      <c r="AAP97" s="51"/>
      <c r="AAQ97" s="51"/>
      <c r="AAR97" s="51"/>
      <c r="AAS97" s="51"/>
      <c r="AAT97" s="51"/>
      <c r="AAU97" s="51"/>
      <c r="AAV97" s="51"/>
      <c r="AAW97" s="51"/>
      <c r="AAX97" s="53"/>
      <c r="ABE97" s="51"/>
      <c r="ABF97" s="51"/>
      <c r="ABH97" s="51"/>
      <c r="ABI97" s="51"/>
      <c r="ABJ97" s="51"/>
      <c r="ABK97" s="51"/>
      <c r="ABL97" s="51"/>
      <c r="ABM97" s="51"/>
      <c r="ABN97" s="51"/>
      <c r="ABO97" s="51"/>
      <c r="ABP97" s="51"/>
      <c r="ABQ97" s="51"/>
    </row>
    <row r="98" spans="1:745" ht="12.75" hidden="1" x14ac:dyDescent="0.2">
      <c r="A98" s="49"/>
      <c r="B98" s="49"/>
      <c r="C98" s="49"/>
      <c r="D98" s="49"/>
      <c r="E98" s="11"/>
      <c r="F98" s="24"/>
      <c r="G98" s="24"/>
      <c r="H98" s="24"/>
      <c r="I98" s="24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24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24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24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24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24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24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24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24"/>
      <c r="FM98" s="51"/>
      <c r="FN98" s="51"/>
      <c r="FO98" s="51"/>
      <c r="FP98" s="51"/>
      <c r="FQ98" s="51"/>
      <c r="FR98" s="51"/>
      <c r="FS98" s="51"/>
      <c r="FT98" s="51"/>
      <c r="FU98" s="51"/>
      <c r="FV98" s="51"/>
      <c r="FW98" s="51"/>
      <c r="FX98" s="51"/>
      <c r="FY98" s="51"/>
      <c r="FZ98" s="51"/>
      <c r="GA98" s="51"/>
      <c r="GB98" s="51"/>
      <c r="GC98" s="51"/>
      <c r="GD98" s="51"/>
      <c r="GE98" s="51"/>
      <c r="GF98" s="24"/>
      <c r="GG98" s="51"/>
      <c r="GH98" s="51"/>
      <c r="GI98" s="51"/>
      <c r="GJ98" s="51"/>
      <c r="GK98" s="51"/>
      <c r="GL98" s="51"/>
      <c r="GM98" s="51"/>
      <c r="GN98" s="51"/>
      <c r="GO98" s="51"/>
      <c r="GP98" s="51"/>
      <c r="GQ98" s="51"/>
      <c r="GR98" s="51"/>
      <c r="GS98" s="51"/>
      <c r="GT98" s="51"/>
      <c r="GU98" s="51"/>
      <c r="GV98" s="51"/>
      <c r="GW98" s="51"/>
      <c r="GX98" s="51"/>
      <c r="GY98" s="51"/>
      <c r="GZ98" s="24"/>
      <c r="HA98" s="51"/>
      <c r="HB98" s="51"/>
      <c r="HC98" s="51"/>
      <c r="HD98" s="51"/>
      <c r="HE98" s="51"/>
      <c r="HF98" s="51"/>
      <c r="HG98" s="51"/>
      <c r="HH98" s="51"/>
      <c r="HI98" s="51"/>
      <c r="HJ98" s="51"/>
      <c r="HK98" s="51"/>
      <c r="HL98" s="51"/>
      <c r="HM98" s="51"/>
      <c r="HN98" s="51"/>
      <c r="HO98" s="51"/>
      <c r="HP98" s="51"/>
      <c r="HQ98" s="51"/>
      <c r="HR98" s="51"/>
      <c r="HS98" s="51"/>
      <c r="HT98" s="24"/>
      <c r="HU98" s="51"/>
      <c r="HV98" s="51"/>
      <c r="HW98" s="51"/>
      <c r="HX98" s="51"/>
      <c r="HY98" s="51"/>
      <c r="HZ98" s="51"/>
      <c r="IA98" s="51"/>
      <c r="IB98" s="51"/>
      <c r="IC98" s="51"/>
      <c r="ID98" s="51"/>
      <c r="IE98" s="51"/>
      <c r="IF98" s="51"/>
      <c r="IG98" s="51"/>
      <c r="IH98" s="51"/>
      <c r="II98" s="51"/>
      <c r="IJ98" s="51"/>
      <c r="IK98" s="51"/>
      <c r="IL98" s="51"/>
      <c r="IM98" s="51"/>
      <c r="IN98" s="24"/>
      <c r="IO98" s="51"/>
      <c r="IP98" s="51"/>
      <c r="IQ98" s="51"/>
      <c r="IR98" s="51"/>
      <c r="IS98" s="51"/>
      <c r="IT98" s="51"/>
      <c r="IU98" s="51"/>
      <c r="IV98" s="51"/>
      <c r="IW98" s="51"/>
      <c r="IX98" s="51"/>
      <c r="IY98" s="51"/>
      <c r="IZ98" s="51"/>
      <c r="JA98" s="51"/>
      <c r="JB98" s="51"/>
      <c r="JC98" s="51"/>
      <c r="JD98" s="51"/>
      <c r="JE98" s="51"/>
      <c r="JF98" s="51"/>
      <c r="JG98" s="51"/>
      <c r="JH98" s="24"/>
      <c r="JI98" s="51"/>
      <c r="JJ98" s="51"/>
      <c r="JK98" s="51"/>
      <c r="JL98" s="51"/>
      <c r="JM98" s="51"/>
      <c r="JN98" s="51"/>
      <c r="JO98" s="51"/>
      <c r="JP98" s="51"/>
      <c r="JQ98" s="51"/>
      <c r="JR98" s="51"/>
      <c r="JS98" s="51"/>
      <c r="JT98" s="51"/>
      <c r="JU98" s="51"/>
      <c r="JV98" s="51"/>
      <c r="JW98" s="51"/>
      <c r="JX98" s="51"/>
      <c r="JY98" s="51"/>
      <c r="JZ98" s="51"/>
      <c r="KA98" s="51"/>
      <c r="KB98" s="24"/>
      <c r="KC98" s="51"/>
      <c r="KD98" s="51"/>
      <c r="KE98" s="51"/>
      <c r="KF98" s="51"/>
      <c r="KG98" s="51"/>
      <c r="KH98" s="51"/>
      <c r="KI98" s="51"/>
      <c r="KJ98" s="51"/>
      <c r="KK98" s="51"/>
      <c r="KL98" s="51"/>
      <c r="KM98" s="51"/>
      <c r="KN98" s="51"/>
      <c r="KO98" s="51"/>
      <c r="KP98" s="51"/>
      <c r="KQ98" s="51"/>
      <c r="KR98" s="51"/>
      <c r="KS98" s="51"/>
      <c r="KT98" s="24"/>
      <c r="KU98" s="51"/>
      <c r="KV98" s="51"/>
      <c r="KW98" s="51"/>
      <c r="KX98" s="51"/>
      <c r="KY98" s="51"/>
      <c r="KZ98" s="51"/>
      <c r="LA98" s="51"/>
      <c r="LB98" s="51"/>
      <c r="LC98" s="51"/>
      <c r="LD98" s="51"/>
      <c r="LE98" s="51"/>
      <c r="LF98" s="51"/>
      <c r="LG98" s="51"/>
      <c r="LH98" s="51"/>
      <c r="LI98" s="51"/>
      <c r="LJ98" s="51"/>
      <c r="LK98" s="51"/>
      <c r="LL98" s="51"/>
      <c r="LM98" s="51"/>
      <c r="LN98" s="24"/>
      <c r="LU98" s="51"/>
      <c r="LV98" s="51"/>
      <c r="LX98" s="51"/>
      <c r="LY98" s="51"/>
      <c r="LZ98" s="51"/>
      <c r="MA98" s="51"/>
      <c r="MB98" s="51"/>
      <c r="MC98" s="51"/>
      <c r="MD98" s="51"/>
      <c r="ME98" s="51"/>
      <c r="MF98" s="51"/>
      <c r="MG98" s="51"/>
      <c r="MH98" s="53"/>
      <c r="MO98" s="51"/>
      <c r="MP98" s="51"/>
      <c r="MR98" s="51"/>
      <c r="MS98" s="51"/>
      <c r="MT98" s="51"/>
      <c r="MU98" s="51"/>
      <c r="MV98" s="51"/>
      <c r="MW98" s="51"/>
      <c r="MX98" s="51"/>
      <c r="MY98" s="51"/>
      <c r="MZ98" s="51"/>
      <c r="NA98" s="51"/>
      <c r="NB98" s="53"/>
      <c r="NI98" s="51"/>
      <c r="NJ98" s="51"/>
      <c r="NL98" s="51"/>
      <c r="NM98" s="51"/>
      <c r="NN98" s="51"/>
      <c r="NO98" s="51"/>
      <c r="NP98" s="51"/>
      <c r="NQ98" s="51"/>
      <c r="NR98" s="51"/>
      <c r="NS98" s="51"/>
      <c r="NT98" s="51"/>
      <c r="NU98" s="51"/>
      <c r="NV98" s="53"/>
      <c r="OC98" s="51"/>
      <c r="OD98" s="51"/>
      <c r="OF98" s="51"/>
      <c r="OG98" s="51"/>
      <c r="OH98" s="51"/>
      <c r="OI98" s="51"/>
      <c r="OJ98" s="51"/>
      <c r="OK98" s="51"/>
      <c r="OL98" s="51"/>
      <c r="OM98" s="51"/>
      <c r="ON98" s="51"/>
      <c r="OO98" s="51"/>
      <c r="OP98" s="53"/>
      <c r="OW98" s="51"/>
      <c r="OX98" s="51"/>
      <c r="OZ98" s="51"/>
      <c r="PA98" s="51"/>
      <c r="PB98" s="51"/>
      <c r="PC98" s="51"/>
      <c r="PD98" s="51"/>
      <c r="PE98" s="51"/>
      <c r="PF98" s="51"/>
      <c r="PG98" s="51"/>
      <c r="PH98" s="51"/>
      <c r="PI98" s="51"/>
      <c r="PJ98" s="53"/>
      <c r="PQ98" s="51"/>
      <c r="PR98" s="51"/>
      <c r="PT98" s="51"/>
      <c r="PU98" s="51"/>
      <c r="PV98" s="51"/>
      <c r="PW98" s="51"/>
      <c r="PX98" s="51"/>
      <c r="PY98" s="51"/>
      <c r="PZ98" s="51"/>
      <c r="QA98" s="51"/>
      <c r="QB98" s="51"/>
      <c r="QC98" s="51"/>
      <c r="QD98" s="53"/>
      <c r="QK98" s="51"/>
      <c r="QL98" s="51"/>
      <c r="QN98" s="51"/>
      <c r="QO98" s="51"/>
      <c r="QP98" s="51"/>
      <c r="QQ98" s="51"/>
      <c r="QR98" s="51"/>
      <c r="QS98" s="51"/>
      <c r="QT98" s="51"/>
      <c r="QU98" s="51"/>
      <c r="QV98" s="51"/>
      <c r="QW98" s="51"/>
      <c r="QX98" s="53"/>
      <c r="RE98" s="51"/>
      <c r="RF98" s="51"/>
      <c r="RH98" s="51"/>
      <c r="RI98" s="51"/>
      <c r="RJ98" s="51"/>
      <c r="RK98" s="51"/>
      <c r="RL98" s="51"/>
      <c r="RM98" s="51"/>
      <c r="RN98" s="51"/>
      <c r="RO98" s="51"/>
      <c r="RP98" s="51"/>
      <c r="RQ98" s="51"/>
      <c r="RR98" s="53"/>
      <c r="RY98" s="51"/>
      <c r="RZ98" s="51"/>
      <c r="SB98" s="51"/>
      <c r="SC98" s="51"/>
      <c r="SD98" s="51"/>
      <c r="SE98" s="51"/>
      <c r="SF98" s="51"/>
      <c r="SG98" s="51"/>
      <c r="SH98" s="51"/>
      <c r="SI98" s="51"/>
      <c r="SJ98" s="51"/>
      <c r="SK98" s="51"/>
      <c r="SL98" s="53"/>
      <c r="SS98" s="51"/>
      <c r="ST98" s="51"/>
      <c r="SV98" s="51"/>
      <c r="SW98" s="51"/>
      <c r="SX98" s="51"/>
      <c r="SY98" s="51"/>
      <c r="SZ98" s="51"/>
      <c r="TA98" s="51"/>
      <c r="TB98" s="51"/>
      <c r="TC98" s="51"/>
      <c r="TD98" s="51"/>
      <c r="TE98" s="51"/>
      <c r="TF98" s="53"/>
      <c r="TM98" s="51"/>
      <c r="TN98" s="51"/>
      <c r="TP98" s="51"/>
      <c r="TQ98" s="51"/>
      <c r="TR98" s="51"/>
      <c r="TS98" s="51"/>
      <c r="TT98" s="51"/>
      <c r="TU98" s="51"/>
      <c r="TV98" s="51"/>
      <c r="TW98" s="51"/>
      <c r="TX98" s="51"/>
      <c r="TY98" s="51"/>
      <c r="TZ98" s="53"/>
      <c r="UG98" s="51"/>
      <c r="UH98" s="51"/>
      <c r="UJ98" s="51"/>
      <c r="UK98" s="51"/>
      <c r="UL98" s="51"/>
      <c r="UM98" s="51"/>
      <c r="UN98" s="51"/>
      <c r="UO98" s="51"/>
      <c r="UP98" s="51"/>
      <c r="UQ98" s="51"/>
      <c r="UR98" s="51"/>
      <c r="US98" s="51"/>
      <c r="UT98" s="53"/>
      <c r="VA98" s="51"/>
      <c r="VB98" s="51"/>
      <c r="VD98" s="51"/>
      <c r="VE98" s="51"/>
      <c r="VF98" s="51"/>
      <c r="VG98" s="51"/>
      <c r="VH98" s="51"/>
      <c r="VI98" s="51"/>
      <c r="VJ98" s="51"/>
      <c r="VK98" s="51"/>
      <c r="VL98" s="51"/>
      <c r="VM98" s="51"/>
      <c r="VN98" s="53"/>
      <c r="VU98" s="51"/>
      <c r="VV98" s="51"/>
      <c r="VX98" s="51"/>
      <c r="VY98" s="51"/>
      <c r="VZ98" s="51"/>
      <c r="WA98" s="51"/>
      <c r="WB98" s="51"/>
      <c r="WC98" s="51"/>
      <c r="WD98" s="51"/>
      <c r="WE98" s="51"/>
      <c r="WF98" s="51"/>
      <c r="WG98" s="51"/>
      <c r="WH98" s="53"/>
      <c r="WO98" s="51"/>
      <c r="WP98" s="51"/>
      <c r="WR98" s="51"/>
      <c r="WS98" s="51"/>
      <c r="WT98" s="51"/>
      <c r="WU98" s="51"/>
      <c r="WV98" s="51"/>
      <c r="WW98" s="51"/>
      <c r="WX98" s="51"/>
      <c r="WY98" s="51"/>
      <c r="WZ98" s="51"/>
      <c r="XA98" s="51"/>
      <c r="XB98" s="53"/>
      <c r="XI98" s="51"/>
      <c r="XJ98" s="51"/>
      <c r="XL98" s="51"/>
      <c r="XM98" s="51"/>
      <c r="XN98" s="51"/>
      <c r="XO98" s="51"/>
      <c r="XP98" s="51"/>
      <c r="XQ98" s="51"/>
      <c r="XR98" s="51"/>
      <c r="XS98" s="51"/>
      <c r="XT98" s="51"/>
      <c r="XU98" s="51"/>
      <c r="XV98" s="53"/>
      <c r="YC98" s="51"/>
      <c r="YD98" s="51"/>
      <c r="YF98" s="51"/>
      <c r="YG98" s="51"/>
      <c r="YH98" s="51"/>
      <c r="YI98" s="51"/>
      <c r="YJ98" s="51"/>
      <c r="YK98" s="51"/>
      <c r="YL98" s="51"/>
      <c r="YM98" s="51"/>
      <c r="YN98" s="51"/>
      <c r="YO98" s="51"/>
      <c r="YP98" s="53"/>
      <c r="YW98" s="51"/>
      <c r="YX98" s="51"/>
      <c r="YZ98" s="51"/>
      <c r="ZA98" s="51"/>
      <c r="ZB98" s="51"/>
      <c r="ZC98" s="51"/>
      <c r="ZD98" s="51"/>
      <c r="ZE98" s="51"/>
      <c r="ZF98" s="51"/>
      <c r="ZG98" s="51"/>
      <c r="ZH98" s="51"/>
      <c r="ZI98" s="51"/>
      <c r="ZJ98" s="53"/>
      <c r="ZQ98" s="51"/>
      <c r="ZR98" s="51"/>
      <c r="ZT98" s="51"/>
      <c r="ZU98" s="51"/>
      <c r="ZV98" s="51"/>
      <c r="ZW98" s="51"/>
      <c r="ZX98" s="51"/>
      <c r="ZY98" s="51"/>
      <c r="ZZ98" s="51"/>
      <c r="AAA98" s="51"/>
      <c r="AAB98" s="51"/>
      <c r="AAC98" s="51"/>
      <c r="AAD98" s="53"/>
      <c r="AAK98" s="51"/>
      <c r="AAL98" s="51"/>
      <c r="AAN98" s="51"/>
      <c r="AAO98" s="51"/>
      <c r="AAP98" s="51"/>
      <c r="AAQ98" s="51"/>
      <c r="AAR98" s="51"/>
      <c r="AAS98" s="51"/>
      <c r="AAT98" s="51"/>
      <c r="AAU98" s="51"/>
      <c r="AAV98" s="51"/>
      <c r="AAW98" s="51"/>
      <c r="AAX98" s="53"/>
      <c r="ABE98" s="51"/>
      <c r="ABF98" s="51"/>
      <c r="ABH98" s="51"/>
      <c r="ABI98" s="51"/>
      <c r="ABJ98" s="51"/>
      <c r="ABK98" s="51"/>
      <c r="ABL98" s="51"/>
      <c r="ABM98" s="51"/>
      <c r="ABN98" s="51"/>
      <c r="ABO98" s="51"/>
      <c r="ABP98" s="51"/>
      <c r="ABQ98" s="51"/>
    </row>
    <row r="99" spans="1:745" ht="12.75" hidden="1" x14ac:dyDescent="0.2">
      <c r="A99" s="49"/>
      <c r="B99" s="49"/>
      <c r="C99" s="49"/>
      <c r="D99" s="49"/>
      <c r="E99" s="11"/>
      <c r="F99" s="24"/>
      <c r="G99" s="24"/>
      <c r="H99" s="24"/>
      <c r="I99" s="24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24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24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24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24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24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24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24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24"/>
      <c r="FM99" s="51"/>
      <c r="FN99" s="51"/>
      <c r="FO99" s="51"/>
      <c r="FP99" s="51"/>
      <c r="FQ99" s="51"/>
      <c r="FR99" s="51"/>
      <c r="FS99" s="51"/>
      <c r="FT99" s="51"/>
      <c r="FU99" s="51"/>
      <c r="FV99" s="51"/>
      <c r="FW99" s="51"/>
      <c r="FX99" s="51"/>
      <c r="FY99" s="51"/>
      <c r="FZ99" s="51"/>
      <c r="GA99" s="51"/>
      <c r="GB99" s="51"/>
      <c r="GC99" s="51"/>
      <c r="GD99" s="51"/>
      <c r="GE99" s="51"/>
      <c r="GF99" s="24"/>
      <c r="GG99" s="51"/>
      <c r="GH99" s="51"/>
      <c r="GI99" s="51"/>
      <c r="GJ99" s="51"/>
      <c r="GK99" s="51"/>
      <c r="GL99" s="51"/>
      <c r="GM99" s="51"/>
      <c r="GN99" s="51"/>
      <c r="GO99" s="51"/>
      <c r="GP99" s="51"/>
      <c r="GQ99" s="51"/>
      <c r="GR99" s="51"/>
      <c r="GS99" s="51"/>
      <c r="GT99" s="51"/>
      <c r="GU99" s="51"/>
      <c r="GV99" s="51"/>
      <c r="GW99" s="51"/>
      <c r="GX99" s="51"/>
      <c r="GY99" s="51"/>
      <c r="GZ99" s="24"/>
      <c r="HA99" s="51"/>
      <c r="HB99" s="51"/>
      <c r="HC99" s="51"/>
      <c r="HD99" s="51"/>
      <c r="HE99" s="51"/>
      <c r="HF99" s="51"/>
      <c r="HG99" s="51"/>
      <c r="HH99" s="51"/>
      <c r="HI99" s="51"/>
      <c r="HJ99" s="51"/>
      <c r="HK99" s="51"/>
      <c r="HL99" s="51"/>
      <c r="HM99" s="51"/>
      <c r="HN99" s="51"/>
      <c r="HO99" s="51"/>
      <c r="HP99" s="51"/>
      <c r="HQ99" s="51"/>
      <c r="HR99" s="51"/>
      <c r="HS99" s="51"/>
      <c r="HT99" s="24"/>
      <c r="HU99" s="51"/>
      <c r="HV99" s="51"/>
      <c r="HW99" s="51"/>
      <c r="HX99" s="51"/>
      <c r="HY99" s="51"/>
      <c r="HZ99" s="51"/>
      <c r="IA99" s="51"/>
      <c r="IB99" s="51"/>
      <c r="IC99" s="51"/>
      <c r="ID99" s="51"/>
      <c r="IE99" s="51"/>
      <c r="IF99" s="51"/>
      <c r="IG99" s="51"/>
      <c r="IH99" s="51"/>
      <c r="II99" s="51"/>
      <c r="IJ99" s="51"/>
      <c r="IK99" s="51"/>
      <c r="IL99" s="51"/>
      <c r="IM99" s="51"/>
      <c r="IN99" s="24"/>
      <c r="IO99" s="51"/>
      <c r="IP99" s="51"/>
      <c r="IQ99" s="51"/>
      <c r="IR99" s="51"/>
      <c r="IS99" s="51"/>
      <c r="IT99" s="51"/>
      <c r="IU99" s="51"/>
      <c r="IV99" s="51"/>
      <c r="IW99" s="51"/>
      <c r="IX99" s="51"/>
      <c r="IY99" s="51"/>
      <c r="IZ99" s="51"/>
      <c r="JA99" s="51"/>
      <c r="JB99" s="51"/>
      <c r="JC99" s="51"/>
      <c r="JD99" s="51"/>
      <c r="JE99" s="51"/>
      <c r="JF99" s="51"/>
      <c r="JG99" s="51"/>
      <c r="JH99" s="24"/>
      <c r="JI99" s="51"/>
      <c r="JJ99" s="51"/>
      <c r="JK99" s="51"/>
      <c r="JL99" s="51"/>
      <c r="JM99" s="51"/>
      <c r="JN99" s="51"/>
      <c r="JO99" s="51"/>
      <c r="JP99" s="51"/>
      <c r="JQ99" s="51"/>
      <c r="JR99" s="51"/>
      <c r="JS99" s="51"/>
      <c r="JT99" s="51"/>
      <c r="JU99" s="51"/>
      <c r="JV99" s="51"/>
      <c r="JW99" s="51"/>
      <c r="JX99" s="51"/>
      <c r="JY99" s="51"/>
      <c r="JZ99" s="51"/>
      <c r="KA99" s="51"/>
      <c r="KB99" s="24"/>
      <c r="KC99" s="51"/>
      <c r="KD99" s="51"/>
      <c r="KE99" s="51"/>
      <c r="KF99" s="51"/>
      <c r="KG99" s="51"/>
      <c r="KH99" s="51"/>
      <c r="KI99" s="51"/>
      <c r="KJ99" s="51"/>
      <c r="KK99" s="51"/>
      <c r="KL99" s="51"/>
      <c r="KM99" s="51"/>
      <c r="KN99" s="51"/>
      <c r="KO99" s="51"/>
      <c r="KP99" s="51"/>
      <c r="KQ99" s="51"/>
      <c r="KR99" s="51"/>
      <c r="KS99" s="51"/>
      <c r="KT99" s="24"/>
      <c r="KU99" s="51"/>
      <c r="KV99" s="51"/>
      <c r="KW99" s="51"/>
      <c r="KX99" s="51"/>
      <c r="KY99" s="51"/>
      <c r="KZ99" s="51"/>
      <c r="LA99" s="51"/>
      <c r="LB99" s="51"/>
      <c r="LC99" s="51"/>
      <c r="LD99" s="51"/>
      <c r="LE99" s="51"/>
      <c r="LF99" s="51"/>
      <c r="LG99" s="51"/>
      <c r="LH99" s="51"/>
      <c r="LI99" s="51"/>
      <c r="LJ99" s="51"/>
      <c r="LK99" s="51"/>
      <c r="LL99" s="51"/>
      <c r="LM99" s="51"/>
      <c r="LN99" s="24"/>
      <c r="LU99" s="51"/>
      <c r="LV99" s="51"/>
      <c r="LX99" s="51"/>
      <c r="LY99" s="51"/>
      <c r="LZ99" s="51"/>
      <c r="MA99" s="51"/>
      <c r="MB99" s="51"/>
      <c r="MC99" s="51"/>
      <c r="MD99" s="51"/>
      <c r="ME99" s="51"/>
      <c r="MF99" s="51"/>
      <c r="MG99" s="51"/>
      <c r="MH99" s="53"/>
      <c r="MO99" s="51"/>
      <c r="MP99" s="51"/>
      <c r="MR99" s="51"/>
      <c r="MS99" s="51"/>
      <c r="MT99" s="51"/>
      <c r="MU99" s="51"/>
      <c r="MV99" s="51"/>
      <c r="MW99" s="51"/>
      <c r="MX99" s="51"/>
      <c r="MY99" s="51"/>
      <c r="MZ99" s="51"/>
      <c r="NA99" s="51"/>
      <c r="NB99" s="53"/>
      <c r="NI99" s="51"/>
      <c r="NJ99" s="51"/>
      <c r="NL99" s="51"/>
      <c r="NM99" s="51"/>
      <c r="NN99" s="51"/>
      <c r="NO99" s="51"/>
      <c r="NP99" s="51"/>
      <c r="NQ99" s="51"/>
      <c r="NR99" s="51"/>
      <c r="NS99" s="51"/>
      <c r="NT99" s="51"/>
      <c r="NU99" s="51"/>
      <c r="NV99" s="53"/>
      <c r="OC99" s="51"/>
      <c r="OD99" s="51"/>
      <c r="OF99" s="51"/>
      <c r="OG99" s="51"/>
      <c r="OH99" s="51"/>
      <c r="OI99" s="51"/>
      <c r="OJ99" s="51"/>
      <c r="OK99" s="51"/>
      <c r="OL99" s="51"/>
      <c r="OM99" s="51"/>
      <c r="ON99" s="51"/>
      <c r="OO99" s="51"/>
      <c r="OP99" s="53"/>
      <c r="OW99" s="51"/>
      <c r="OX99" s="51"/>
      <c r="OZ99" s="51"/>
      <c r="PA99" s="51"/>
      <c r="PB99" s="51"/>
      <c r="PC99" s="51"/>
      <c r="PD99" s="51"/>
      <c r="PE99" s="51"/>
      <c r="PF99" s="51"/>
      <c r="PG99" s="51"/>
      <c r="PH99" s="51"/>
      <c r="PI99" s="51"/>
      <c r="PJ99" s="53"/>
      <c r="PQ99" s="51"/>
      <c r="PR99" s="51"/>
      <c r="PT99" s="51"/>
      <c r="PU99" s="51"/>
      <c r="PV99" s="51"/>
      <c r="PW99" s="51"/>
      <c r="PX99" s="51"/>
      <c r="PY99" s="51"/>
      <c r="PZ99" s="51"/>
      <c r="QA99" s="51"/>
      <c r="QB99" s="51"/>
      <c r="QC99" s="51"/>
      <c r="QD99" s="53"/>
      <c r="QK99" s="51"/>
      <c r="QL99" s="51"/>
      <c r="QN99" s="51"/>
      <c r="QO99" s="51"/>
      <c r="QP99" s="51"/>
      <c r="QQ99" s="51"/>
      <c r="QR99" s="51"/>
      <c r="QS99" s="51"/>
      <c r="QT99" s="51"/>
      <c r="QU99" s="51"/>
      <c r="QV99" s="51"/>
      <c r="QW99" s="51"/>
      <c r="QX99" s="53"/>
      <c r="RE99" s="51"/>
      <c r="RF99" s="51"/>
      <c r="RH99" s="51"/>
      <c r="RI99" s="51"/>
      <c r="RJ99" s="51"/>
      <c r="RK99" s="51"/>
      <c r="RL99" s="51"/>
      <c r="RM99" s="51"/>
      <c r="RN99" s="51"/>
      <c r="RO99" s="51"/>
      <c r="RP99" s="51"/>
      <c r="RQ99" s="51"/>
      <c r="RR99" s="53"/>
      <c r="RY99" s="51"/>
      <c r="RZ99" s="51"/>
      <c r="SB99" s="51"/>
      <c r="SC99" s="51"/>
      <c r="SD99" s="51"/>
      <c r="SE99" s="51"/>
      <c r="SF99" s="51"/>
      <c r="SG99" s="51"/>
      <c r="SH99" s="51"/>
      <c r="SI99" s="51"/>
      <c r="SJ99" s="51"/>
      <c r="SK99" s="51"/>
      <c r="SL99" s="53"/>
      <c r="SS99" s="51"/>
      <c r="ST99" s="51"/>
      <c r="SV99" s="51"/>
      <c r="SW99" s="51"/>
      <c r="SX99" s="51"/>
      <c r="SY99" s="51"/>
      <c r="SZ99" s="51"/>
      <c r="TA99" s="51"/>
      <c r="TB99" s="51"/>
      <c r="TC99" s="51"/>
      <c r="TD99" s="51"/>
      <c r="TE99" s="51"/>
      <c r="TF99" s="53"/>
      <c r="TM99" s="51"/>
      <c r="TN99" s="51"/>
      <c r="TP99" s="51"/>
      <c r="TQ99" s="51"/>
      <c r="TR99" s="51"/>
      <c r="TS99" s="51"/>
      <c r="TT99" s="51"/>
      <c r="TU99" s="51"/>
      <c r="TV99" s="51"/>
      <c r="TW99" s="51"/>
      <c r="TX99" s="51"/>
      <c r="TY99" s="51"/>
      <c r="TZ99" s="53"/>
      <c r="UG99" s="51"/>
      <c r="UH99" s="51"/>
      <c r="UJ99" s="51"/>
      <c r="UK99" s="51"/>
      <c r="UL99" s="51"/>
      <c r="UM99" s="51"/>
      <c r="UN99" s="51"/>
      <c r="UO99" s="51"/>
      <c r="UP99" s="51"/>
      <c r="UQ99" s="51"/>
      <c r="UR99" s="51"/>
      <c r="US99" s="51"/>
      <c r="UT99" s="53"/>
      <c r="VA99" s="51"/>
      <c r="VB99" s="51"/>
      <c r="VD99" s="51"/>
      <c r="VE99" s="51"/>
      <c r="VF99" s="51"/>
      <c r="VG99" s="51"/>
      <c r="VH99" s="51"/>
      <c r="VI99" s="51"/>
      <c r="VJ99" s="51"/>
      <c r="VK99" s="51"/>
      <c r="VL99" s="51"/>
      <c r="VM99" s="51"/>
      <c r="VN99" s="53"/>
      <c r="VU99" s="51"/>
      <c r="VV99" s="51"/>
      <c r="VX99" s="51"/>
      <c r="VY99" s="51"/>
      <c r="VZ99" s="51"/>
      <c r="WA99" s="51"/>
      <c r="WB99" s="51"/>
      <c r="WC99" s="51"/>
      <c r="WD99" s="51"/>
      <c r="WE99" s="51"/>
      <c r="WF99" s="51"/>
      <c r="WG99" s="51"/>
      <c r="WH99" s="53"/>
      <c r="WO99" s="51"/>
      <c r="WP99" s="51"/>
      <c r="WR99" s="51"/>
      <c r="WS99" s="51"/>
      <c r="WT99" s="51"/>
      <c r="WU99" s="51"/>
      <c r="WV99" s="51"/>
      <c r="WW99" s="51"/>
      <c r="WX99" s="51"/>
      <c r="WY99" s="51"/>
      <c r="WZ99" s="51"/>
      <c r="XA99" s="51"/>
      <c r="XB99" s="53"/>
      <c r="XI99" s="51"/>
      <c r="XJ99" s="51"/>
      <c r="XL99" s="51"/>
      <c r="XM99" s="51"/>
      <c r="XN99" s="51"/>
      <c r="XO99" s="51"/>
      <c r="XP99" s="51"/>
      <c r="XQ99" s="51"/>
      <c r="XR99" s="51"/>
      <c r="XS99" s="51"/>
      <c r="XT99" s="51"/>
      <c r="XU99" s="51"/>
      <c r="XV99" s="53"/>
      <c r="YC99" s="51"/>
      <c r="YD99" s="51"/>
      <c r="YF99" s="51"/>
      <c r="YG99" s="51"/>
      <c r="YH99" s="51"/>
      <c r="YI99" s="51"/>
      <c r="YJ99" s="51"/>
      <c r="YK99" s="51"/>
      <c r="YL99" s="51"/>
      <c r="YM99" s="51"/>
      <c r="YN99" s="51"/>
      <c r="YO99" s="51"/>
      <c r="YP99" s="53"/>
      <c r="YW99" s="51"/>
      <c r="YX99" s="51"/>
      <c r="YZ99" s="51"/>
      <c r="ZA99" s="51"/>
      <c r="ZB99" s="51"/>
      <c r="ZC99" s="51"/>
      <c r="ZD99" s="51"/>
      <c r="ZE99" s="51"/>
      <c r="ZF99" s="51"/>
      <c r="ZG99" s="51"/>
      <c r="ZH99" s="51"/>
      <c r="ZI99" s="51"/>
      <c r="ZJ99" s="53"/>
      <c r="ZQ99" s="51"/>
      <c r="ZR99" s="51"/>
      <c r="ZT99" s="51"/>
      <c r="ZU99" s="51"/>
      <c r="ZV99" s="51"/>
      <c r="ZW99" s="51"/>
      <c r="ZX99" s="51"/>
      <c r="ZY99" s="51"/>
      <c r="ZZ99" s="51"/>
      <c r="AAA99" s="51"/>
      <c r="AAB99" s="51"/>
      <c r="AAC99" s="51"/>
      <c r="AAD99" s="53"/>
      <c r="AAK99" s="51"/>
      <c r="AAL99" s="51"/>
      <c r="AAN99" s="51"/>
      <c r="AAO99" s="51"/>
      <c r="AAP99" s="51"/>
      <c r="AAQ99" s="51"/>
      <c r="AAR99" s="51"/>
      <c r="AAS99" s="51"/>
      <c r="AAT99" s="51"/>
      <c r="AAU99" s="51"/>
      <c r="AAV99" s="51"/>
      <c r="AAW99" s="51"/>
      <c r="AAX99" s="53"/>
      <c r="ABE99" s="51"/>
      <c r="ABF99" s="51"/>
      <c r="ABH99" s="51"/>
      <c r="ABI99" s="51"/>
      <c r="ABJ99" s="51"/>
      <c r="ABK99" s="51"/>
      <c r="ABL99" s="51"/>
      <c r="ABM99" s="51"/>
      <c r="ABN99" s="51"/>
      <c r="ABO99" s="51"/>
      <c r="ABP99" s="51"/>
      <c r="ABQ99" s="51"/>
    </row>
    <row r="100" spans="1:745" ht="12.75" hidden="1" x14ac:dyDescent="0.2">
      <c r="A100" s="49"/>
      <c r="B100" s="49"/>
      <c r="C100" s="49"/>
      <c r="D100" s="49"/>
      <c r="E100" s="11"/>
      <c r="F100" s="24"/>
      <c r="G100" s="24"/>
      <c r="H100" s="24"/>
      <c r="I100" s="24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24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24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24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24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24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24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24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24"/>
      <c r="FM100" s="51"/>
      <c r="FN100" s="51"/>
      <c r="FO100" s="51"/>
      <c r="FP100" s="51"/>
      <c r="FQ100" s="51"/>
      <c r="FR100" s="51"/>
      <c r="FS100" s="51"/>
      <c r="FT100" s="51"/>
      <c r="FU100" s="51"/>
      <c r="FV100" s="51"/>
      <c r="FW100" s="51"/>
      <c r="FX100" s="51"/>
      <c r="FY100" s="51"/>
      <c r="FZ100" s="51"/>
      <c r="GA100" s="51"/>
      <c r="GB100" s="51"/>
      <c r="GC100" s="51"/>
      <c r="GD100" s="51"/>
      <c r="GE100" s="51"/>
      <c r="GF100" s="24"/>
      <c r="GG100" s="51"/>
      <c r="GH100" s="51"/>
      <c r="GI100" s="51"/>
      <c r="GJ100" s="51"/>
      <c r="GK100" s="51"/>
      <c r="GL100" s="51"/>
      <c r="GM100" s="51"/>
      <c r="GN100" s="51"/>
      <c r="GO100" s="51"/>
      <c r="GP100" s="51"/>
      <c r="GQ100" s="51"/>
      <c r="GR100" s="51"/>
      <c r="GS100" s="51"/>
      <c r="GT100" s="51"/>
      <c r="GU100" s="51"/>
      <c r="GV100" s="51"/>
      <c r="GW100" s="51"/>
      <c r="GX100" s="51"/>
      <c r="GY100" s="51"/>
      <c r="GZ100" s="24"/>
      <c r="HA100" s="51"/>
      <c r="HB100" s="51"/>
      <c r="HC100" s="51"/>
      <c r="HD100" s="51"/>
      <c r="HE100" s="51"/>
      <c r="HF100" s="51"/>
      <c r="HG100" s="51"/>
      <c r="HH100" s="51"/>
      <c r="HI100" s="51"/>
      <c r="HJ100" s="51"/>
      <c r="HK100" s="51"/>
      <c r="HL100" s="51"/>
      <c r="HM100" s="51"/>
      <c r="HN100" s="51"/>
      <c r="HO100" s="51"/>
      <c r="HP100" s="51"/>
      <c r="HQ100" s="51"/>
      <c r="HR100" s="51"/>
      <c r="HS100" s="51"/>
      <c r="HT100" s="24"/>
      <c r="HU100" s="51"/>
      <c r="HV100" s="51"/>
      <c r="HW100" s="51"/>
      <c r="HX100" s="51"/>
      <c r="HY100" s="51"/>
      <c r="HZ100" s="51"/>
      <c r="IA100" s="51"/>
      <c r="IB100" s="51"/>
      <c r="IC100" s="51"/>
      <c r="ID100" s="51"/>
      <c r="IE100" s="51"/>
      <c r="IF100" s="51"/>
      <c r="IG100" s="51"/>
      <c r="IH100" s="51"/>
      <c r="II100" s="51"/>
      <c r="IJ100" s="51"/>
      <c r="IK100" s="51"/>
      <c r="IL100" s="51"/>
      <c r="IM100" s="51"/>
      <c r="IN100" s="24"/>
      <c r="IO100" s="51"/>
      <c r="IP100" s="51"/>
      <c r="IQ100" s="51"/>
      <c r="IR100" s="51"/>
      <c r="IS100" s="51"/>
      <c r="IT100" s="51"/>
      <c r="IU100" s="51"/>
      <c r="IV100" s="51"/>
      <c r="IW100" s="51"/>
      <c r="IX100" s="51"/>
      <c r="IY100" s="51"/>
      <c r="IZ100" s="51"/>
      <c r="JA100" s="51"/>
      <c r="JB100" s="51"/>
      <c r="JC100" s="51"/>
      <c r="JD100" s="51"/>
      <c r="JE100" s="51"/>
      <c r="JF100" s="51"/>
      <c r="JG100" s="51"/>
      <c r="JH100" s="24"/>
      <c r="JI100" s="51"/>
      <c r="JJ100" s="51"/>
      <c r="JK100" s="51"/>
      <c r="JL100" s="51"/>
      <c r="JM100" s="51"/>
      <c r="JN100" s="51"/>
      <c r="JO100" s="51"/>
      <c r="JP100" s="51"/>
      <c r="JQ100" s="51"/>
      <c r="JR100" s="51"/>
      <c r="JS100" s="51"/>
      <c r="JT100" s="51"/>
      <c r="JU100" s="51"/>
      <c r="JV100" s="51"/>
      <c r="JW100" s="51"/>
      <c r="JX100" s="51"/>
      <c r="JY100" s="51"/>
      <c r="JZ100" s="51"/>
      <c r="KA100" s="51"/>
      <c r="KB100" s="24"/>
      <c r="KC100" s="51"/>
      <c r="KD100" s="51"/>
      <c r="KE100" s="51"/>
      <c r="KF100" s="51"/>
      <c r="KG100" s="51"/>
      <c r="KH100" s="51"/>
      <c r="KI100" s="51"/>
      <c r="KJ100" s="51"/>
      <c r="KK100" s="51"/>
      <c r="KL100" s="51"/>
      <c r="KM100" s="51"/>
      <c r="KN100" s="51"/>
      <c r="KO100" s="51"/>
      <c r="KP100" s="51"/>
      <c r="KQ100" s="51"/>
      <c r="KR100" s="51"/>
      <c r="KS100" s="51"/>
      <c r="KT100" s="24"/>
      <c r="KU100" s="51"/>
      <c r="KV100" s="51"/>
      <c r="KW100" s="51"/>
      <c r="KX100" s="51"/>
      <c r="KY100" s="51"/>
      <c r="KZ100" s="51"/>
      <c r="LA100" s="51"/>
      <c r="LB100" s="51"/>
      <c r="LC100" s="51"/>
      <c r="LD100" s="51"/>
      <c r="LE100" s="51"/>
      <c r="LF100" s="51"/>
      <c r="LG100" s="51"/>
      <c r="LH100" s="51"/>
      <c r="LI100" s="51"/>
      <c r="LJ100" s="51"/>
      <c r="LK100" s="51"/>
      <c r="LL100" s="51"/>
      <c r="LM100" s="51"/>
      <c r="LN100" s="24"/>
      <c r="LU100" s="51"/>
      <c r="LV100" s="51"/>
      <c r="LX100" s="51"/>
      <c r="LY100" s="51"/>
      <c r="LZ100" s="51"/>
      <c r="MA100" s="51"/>
      <c r="MB100" s="51"/>
      <c r="MC100" s="51"/>
      <c r="MD100" s="51"/>
      <c r="ME100" s="51"/>
      <c r="MF100" s="51"/>
      <c r="MG100" s="51"/>
      <c r="MH100" s="53"/>
      <c r="MO100" s="51"/>
      <c r="MP100" s="51"/>
      <c r="MR100" s="51"/>
      <c r="MS100" s="51"/>
      <c r="MT100" s="51"/>
      <c r="MU100" s="51"/>
      <c r="MV100" s="51"/>
      <c r="MW100" s="51"/>
      <c r="MX100" s="51"/>
      <c r="MY100" s="51"/>
      <c r="MZ100" s="51"/>
      <c r="NA100" s="51"/>
      <c r="NB100" s="53"/>
      <c r="NI100" s="51"/>
      <c r="NJ100" s="51"/>
      <c r="NL100" s="51"/>
      <c r="NM100" s="51"/>
      <c r="NN100" s="51"/>
      <c r="NO100" s="51"/>
      <c r="NP100" s="51"/>
      <c r="NQ100" s="51"/>
      <c r="NR100" s="51"/>
      <c r="NS100" s="51"/>
      <c r="NT100" s="51"/>
      <c r="NU100" s="51"/>
      <c r="NV100" s="53"/>
      <c r="OC100" s="51"/>
      <c r="OD100" s="51"/>
      <c r="OF100" s="51"/>
      <c r="OG100" s="51"/>
      <c r="OH100" s="51"/>
      <c r="OI100" s="51"/>
      <c r="OJ100" s="51"/>
      <c r="OK100" s="51"/>
      <c r="OL100" s="51"/>
      <c r="OM100" s="51"/>
      <c r="ON100" s="51"/>
      <c r="OO100" s="51"/>
      <c r="OP100" s="53"/>
      <c r="OW100" s="51"/>
      <c r="OX100" s="51"/>
      <c r="OZ100" s="51"/>
      <c r="PA100" s="51"/>
      <c r="PB100" s="51"/>
      <c r="PC100" s="51"/>
      <c r="PD100" s="51"/>
      <c r="PE100" s="51"/>
      <c r="PF100" s="51"/>
      <c r="PG100" s="51"/>
      <c r="PH100" s="51"/>
      <c r="PI100" s="51"/>
      <c r="PJ100" s="53"/>
      <c r="PQ100" s="51"/>
      <c r="PR100" s="51"/>
      <c r="PT100" s="51"/>
      <c r="PU100" s="51"/>
      <c r="PV100" s="51"/>
      <c r="PW100" s="51"/>
      <c r="PX100" s="51"/>
      <c r="PY100" s="51"/>
      <c r="PZ100" s="51"/>
      <c r="QA100" s="51"/>
      <c r="QB100" s="51"/>
      <c r="QC100" s="51"/>
      <c r="QD100" s="53"/>
      <c r="QK100" s="51"/>
      <c r="QL100" s="51"/>
      <c r="QN100" s="51"/>
      <c r="QO100" s="51"/>
      <c r="QP100" s="51"/>
      <c r="QQ100" s="51"/>
      <c r="QR100" s="51"/>
      <c r="QS100" s="51"/>
      <c r="QT100" s="51"/>
      <c r="QU100" s="51"/>
      <c r="QV100" s="51"/>
      <c r="QW100" s="51"/>
      <c r="QX100" s="53"/>
      <c r="RE100" s="51"/>
      <c r="RF100" s="51"/>
      <c r="RH100" s="51"/>
      <c r="RI100" s="51"/>
      <c r="RJ100" s="51"/>
      <c r="RK100" s="51"/>
      <c r="RL100" s="51"/>
      <c r="RM100" s="51"/>
      <c r="RN100" s="51"/>
      <c r="RO100" s="51"/>
      <c r="RP100" s="51"/>
      <c r="RQ100" s="51"/>
      <c r="RR100" s="53"/>
      <c r="RY100" s="51"/>
      <c r="RZ100" s="51"/>
      <c r="SB100" s="51"/>
      <c r="SC100" s="51"/>
      <c r="SD100" s="51"/>
      <c r="SE100" s="51"/>
      <c r="SF100" s="51"/>
      <c r="SG100" s="51"/>
      <c r="SH100" s="51"/>
      <c r="SI100" s="51"/>
      <c r="SJ100" s="51"/>
      <c r="SK100" s="51"/>
      <c r="SL100" s="53"/>
      <c r="SS100" s="51"/>
      <c r="ST100" s="51"/>
      <c r="SV100" s="51"/>
      <c r="SW100" s="51"/>
      <c r="SX100" s="51"/>
      <c r="SY100" s="51"/>
      <c r="SZ100" s="51"/>
      <c r="TA100" s="51"/>
      <c r="TB100" s="51"/>
      <c r="TC100" s="51"/>
      <c r="TD100" s="51"/>
      <c r="TE100" s="51"/>
      <c r="TF100" s="53"/>
      <c r="TM100" s="51"/>
      <c r="TN100" s="51"/>
      <c r="TP100" s="51"/>
      <c r="TQ100" s="51"/>
      <c r="TR100" s="51"/>
      <c r="TS100" s="51"/>
      <c r="TT100" s="51"/>
      <c r="TU100" s="51"/>
      <c r="TV100" s="51"/>
      <c r="TW100" s="51"/>
      <c r="TX100" s="51"/>
      <c r="TY100" s="51"/>
      <c r="TZ100" s="53"/>
      <c r="UG100" s="51"/>
      <c r="UH100" s="51"/>
      <c r="UJ100" s="51"/>
      <c r="UK100" s="51"/>
      <c r="UL100" s="51"/>
      <c r="UM100" s="51"/>
      <c r="UN100" s="51"/>
      <c r="UO100" s="51"/>
      <c r="UP100" s="51"/>
      <c r="UQ100" s="51"/>
      <c r="UR100" s="51"/>
      <c r="US100" s="51"/>
      <c r="UT100" s="53"/>
      <c r="VA100" s="51"/>
      <c r="VB100" s="51"/>
      <c r="VD100" s="51"/>
      <c r="VE100" s="51"/>
      <c r="VF100" s="51"/>
      <c r="VG100" s="51"/>
      <c r="VH100" s="51"/>
      <c r="VI100" s="51"/>
      <c r="VJ100" s="51"/>
      <c r="VK100" s="51"/>
      <c r="VL100" s="51"/>
      <c r="VM100" s="51"/>
      <c r="VN100" s="53"/>
      <c r="VU100" s="51"/>
      <c r="VV100" s="51"/>
      <c r="VX100" s="51"/>
      <c r="VY100" s="51"/>
      <c r="VZ100" s="51"/>
      <c r="WA100" s="51"/>
      <c r="WB100" s="51"/>
      <c r="WC100" s="51"/>
      <c r="WD100" s="51"/>
      <c r="WE100" s="51"/>
      <c r="WF100" s="51"/>
      <c r="WG100" s="51"/>
      <c r="WH100" s="53"/>
      <c r="WO100" s="51"/>
      <c r="WP100" s="51"/>
      <c r="WR100" s="51"/>
      <c r="WS100" s="51"/>
      <c r="WT100" s="51"/>
      <c r="WU100" s="51"/>
      <c r="WV100" s="51"/>
      <c r="WW100" s="51"/>
      <c r="WX100" s="51"/>
      <c r="WY100" s="51"/>
      <c r="WZ100" s="51"/>
      <c r="XA100" s="51"/>
      <c r="XB100" s="53"/>
      <c r="XI100" s="51"/>
      <c r="XJ100" s="51"/>
      <c r="XL100" s="51"/>
      <c r="XM100" s="51"/>
      <c r="XN100" s="51"/>
      <c r="XO100" s="51"/>
      <c r="XP100" s="51"/>
      <c r="XQ100" s="51"/>
      <c r="XR100" s="51"/>
      <c r="XS100" s="51"/>
      <c r="XT100" s="51"/>
      <c r="XU100" s="51"/>
      <c r="XV100" s="53"/>
      <c r="YC100" s="51"/>
      <c r="YD100" s="51"/>
      <c r="YF100" s="51"/>
      <c r="YG100" s="51"/>
      <c r="YH100" s="51"/>
      <c r="YI100" s="51"/>
      <c r="YJ100" s="51"/>
      <c r="YK100" s="51"/>
      <c r="YL100" s="51"/>
      <c r="YM100" s="51"/>
      <c r="YN100" s="51"/>
      <c r="YO100" s="51"/>
      <c r="YP100" s="53"/>
      <c r="YW100" s="51"/>
      <c r="YX100" s="51"/>
      <c r="YZ100" s="51"/>
      <c r="ZA100" s="51"/>
      <c r="ZB100" s="51"/>
      <c r="ZC100" s="51"/>
      <c r="ZD100" s="51"/>
      <c r="ZE100" s="51"/>
      <c r="ZF100" s="51"/>
      <c r="ZG100" s="51"/>
      <c r="ZH100" s="51"/>
      <c r="ZI100" s="51"/>
      <c r="ZJ100" s="53"/>
      <c r="ZQ100" s="51"/>
      <c r="ZR100" s="51"/>
      <c r="ZT100" s="51"/>
      <c r="ZU100" s="51"/>
      <c r="ZV100" s="51"/>
      <c r="ZW100" s="51"/>
      <c r="ZX100" s="51"/>
      <c r="ZY100" s="51"/>
      <c r="ZZ100" s="51"/>
      <c r="AAA100" s="51"/>
      <c r="AAB100" s="51"/>
      <c r="AAC100" s="51"/>
      <c r="AAD100" s="53"/>
      <c r="AAK100" s="51"/>
      <c r="AAL100" s="51"/>
      <c r="AAN100" s="51"/>
      <c r="AAO100" s="51"/>
      <c r="AAP100" s="51"/>
      <c r="AAQ100" s="51"/>
      <c r="AAR100" s="51"/>
      <c r="AAS100" s="51"/>
      <c r="AAT100" s="51"/>
      <c r="AAU100" s="51"/>
      <c r="AAV100" s="51"/>
      <c r="AAW100" s="51"/>
      <c r="AAX100" s="53"/>
      <c r="ABE100" s="51"/>
      <c r="ABF100" s="51"/>
      <c r="ABH100" s="51"/>
      <c r="ABI100" s="51"/>
      <c r="ABJ100" s="51"/>
      <c r="ABK100" s="51"/>
      <c r="ABL100" s="51"/>
      <c r="ABM100" s="51"/>
      <c r="ABN100" s="51"/>
      <c r="ABO100" s="51"/>
      <c r="ABP100" s="51"/>
      <c r="ABQ100" s="51"/>
    </row>
    <row r="101" spans="1:745" ht="12.75" hidden="1" x14ac:dyDescent="0.2">
      <c r="A101" s="49"/>
      <c r="B101" s="49"/>
      <c r="C101" s="49"/>
      <c r="D101" s="49"/>
      <c r="E101" s="11"/>
      <c r="F101" s="24"/>
      <c r="G101" s="24"/>
      <c r="H101" s="24"/>
      <c r="I101" s="24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24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24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24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24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24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24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24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24"/>
      <c r="FM101" s="51"/>
      <c r="FN101" s="51"/>
      <c r="FO101" s="51"/>
      <c r="FP101" s="51"/>
      <c r="FQ101" s="51"/>
      <c r="FR101" s="51"/>
      <c r="FS101" s="51"/>
      <c r="FT101" s="51"/>
      <c r="FU101" s="51"/>
      <c r="FV101" s="51"/>
      <c r="FW101" s="51"/>
      <c r="FX101" s="51"/>
      <c r="FY101" s="51"/>
      <c r="FZ101" s="51"/>
      <c r="GA101" s="51"/>
      <c r="GB101" s="51"/>
      <c r="GC101" s="51"/>
      <c r="GD101" s="51"/>
      <c r="GE101" s="51"/>
      <c r="GF101" s="24"/>
      <c r="GG101" s="51"/>
      <c r="GH101" s="51"/>
      <c r="GI101" s="51"/>
      <c r="GJ101" s="51"/>
      <c r="GK101" s="51"/>
      <c r="GL101" s="51"/>
      <c r="GM101" s="51"/>
      <c r="GN101" s="51"/>
      <c r="GO101" s="51"/>
      <c r="GP101" s="51"/>
      <c r="GQ101" s="51"/>
      <c r="GR101" s="51"/>
      <c r="GS101" s="51"/>
      <c r="GT101" s="51"/>
      <c r="GU101" s="51"/>
      <c r="GV101" s="51"/>
      <c r="GW101" s="51"/>
      <c r="GX101" s="51"/>
      <c r="GY101" s="51"/>
      <c r="GZ101" s="24"/>
      <c r="HA101" s="51"/>
      <c r="HB101" s="51"/>
      <c r="HC101" s="51"/>
      <c r="HD101" s="51"/>
      <c r="HE101" s="51"/>
      <c r="HF101" s="51"/>
      <c r="HG101" s="51"/>
      <c r="HH101" s="51"/>
      <c r="HI101" s="51"/>
      <c r="HJ101" s="51"/>
      <c r="HK101" s="51"/>
      <c r="HL101" s="51"/>
      <c r="HM101" s="51"/>
      <c r="HN101" s="51"/>
      <c r="HO101" s="51"/>
      <c r="HP101" s="51"/>
      <c r="HQ101" s="51"/>
      <c r="HR101" s="51"/>
      <c r="HS101" s="51"/>
      <c r="HT101" s="24"/>
      <c r="HU101" s="51"/>
      <c r="HV101" s="51"/>
      <c r="HW101" s="51"/>
      <c r="HX101" s="51"/>
      <c r="HY101" s="51"/>
      <c r="HZ101" s="51"/>
      <c r="IA101" s="51"/>
      <c r="IB101" s="51"/>
      <c r="IC101" s="51"/>
      <c r="ID101" s="51"/>
      <c r="IE101" s="51"/>
      <c r="IF101" s="51"/>
      <c r="IG101" s="51"/>
      <c r="IH101" s="51"/>
      <c r="II101" s="51"/>
      <c r="IJ101" s="51"/>
      <c r="IK101" s="51"/>
      <c r="IL101" s="51"/>
      <c r="IM101" s="51"/>
      <c r="IN101" s="24"/>
      <c r="IO101" s="51"/>
      <c r="IP101" s="51"/>
      <c r="IQ101" s="51"/>
      <c r="IR101" s="51"/>
      <c r="IS101" s="51"/>
      <c r="IT101" s="51"/>
      <c r="IU101" s="51"/>
      <c r="IV101" s="51"/>
      <c r="IW101" s="51"/>
      <c r="IX101" s="51"/>
      <c r="IY101" s="51"/>
      <c r="IZ101" s="51"/>
      <c r="JA101" s="51"/>
      <c r="JB101" s="51"/>
      <c r="JC101" s="51"/>
      <c r="JD101" s="51"/>
      <c r="JE101" s="51"/>
      <c r="JF101" s="51"/>
      <c r="JG101" s="51"/>
      <c r="JH101" s="24"/>
      <c r="JI101" s="51"/>
      <c r="JJ101" s="51"/>
      <c r="JK101" s="51"/>
      <c r="JL101" s="51"/>
      <c r="JM101" s="51"/>
      <c r="JN101" s="51"/>
      <c r="JO101" s="51"/>
      <c r="JP101" s="51"/>
      <c r="JQ101" s="51"/>
      <c r="JR101" s="51"/>
      <c r="JS101" s="51"/>
      <c r="JT101" s="51"/>
      <c r="JU101" s="51"/>
      <c r="JV101" s="51"/>
      <c r="JW101" s="51"/>
      <c r="JX101" s="51"/>
      <c r="JY101" s="51"/>
      <c r="JZ101" s="51"/>
      <c r="KA101" s="51"/>
      <c r="KB101" s="24"/>
      <c r="KC101" s="51"/>
      <c r="KD101" s="51"/>
      <c r="KE101" s="51"/>
      <c r="KF101" s="51"/>
      <c r="KG101" s="51"/>
      <c r="KH101" s="51"/>
      <c r="KI101" s="51"/>
      <c r="KJ101" s="51"/>
      <c r="KK101" s="51"/>
      <c r="KL101" s="51"/>
      <c r="KM101" s="51"/>
      <c r="KN101" s="51"/>
      <c r="KO101" s="51"/>
      <c r="KP101" s="51"/>
      <c r="KQ101" s="51"/>
      <c r="KR101" s="51"/>
      <c r="KS101" s="51"/>
      <c r="KT101" s="24"/>
      <c r="KU101" s="51"/>
      <c r="KV101" s="51"/>
      <c r="KW101" s="51"/>
      <c r="KX101" s="51"/>
      <c r="KY101" s="51"/>
      <c r="KZ101" s="51"/>
      <c r="LA101" s="51"/>
      <c r="LB101" s="51"/>
      <c r="LC101" s="51"/>
      <c r="LD101" s="51"/>
      <c r="LE101" s="51"/>
      <c r="LF101" s="51"/>
      <c r="LG101" s="51"/>
      <c r="LH101" s="51"/>
      <c r="LI101" s="51"/>
      <c r="LJ101" s="51"/>
      <c r="LK101" s="51"/>
      <c r="LL101" s="51"/>
      <c r="LM101" s="51"/>
      <c r="LN101" s="24"/>
      <c r="LU101" s="51"/>
      <c r="LV101" s="51"/>
      <c r="LX101" s="51"/>
      <c r="LY101" s="51"/>
      <c r="LZ101" s="51"/>
      <c r="MA101" s="51"/>
      <c r="MB101" s="51"/>
      <c r="MC101" s="51"/>
      <c r="MD101" s="51"/>
      <c r="ME101" s="51"/>
      <c r="MF101" s="51"/>
      <c r="MG101" s="51"/>
      <c r="MH101" s="53"/>
      <c r="MO101" s="51"/>
      <c r="MP101" s="51"/>
      <c r="MR101" s="51"/>
      <c r="MS101" s="51"/>
      <c r="MT101" s="51"/>
      <c r="MU101" s="51"/>
      <c r="MV101" s="51"/>
      <c r="MW101" s="51"/>
      <c r="MX101" s="51"/>
      <c r="MY101" s="51"/>
      <c r="MZ101" s="51"/>
      <c r="NA101" s="51"/>
      <c r="NB101" s="53"/>
      <c r="NI101" s="51"/>
      <c r="NJ101" s="51"/>
      <c r="NL101" s="51"/>
      <c r="NM101" s="51"/>
      <c r="NN101" s="51"/>
      <c r="NO101" s="51"/>
      <c r="NP101" s="51"/>
      <c r="NQ101" s="51"/>
      <c r="NR101" s="51"/>
      <c r="NS101" s="51"/>
      <c r="NT101" s="51"/>
      <c r="NU101" s="51"/>
      <c r="NV101" s="53"/>
      <c r="OC101" s="51"/>
      <c r="OD101" s="51"/>
      <c r="OF101" s="51"/>
      <c r="OG101" s="51"/>
      <c r="OH101" s="51"/>
      <c r="OI101" s="51"/>
      <c r="OJ101" s="51"/>
      <c r="OK101" s="51"/>
      <c r="OL101" s="51"/>
      <c r="OM101" s="51"/>
      <c r="ON101" s="51"/>
      <c r="OO101" s="51"/>
      <c r="OP101" s="53"/>
      <c r="OW101" s="51"/>
      <c r="OX101" s="51"/>
      <c r="OZ101" s="51"/>
      <c r="PA101" s="51"/>
      <c r="PB101" s="51"/>
      <c r="PC101" s="51"/>
      <c r="PD101" s="51"/>
      <c r="PE101" s="51"/>
      <c r="PF101" s="51"/>
      <c r="PG101" s="51"/>
      <c r="PH101" s="51"/>
      <c r="PI101" s="51"/>
      <c r="PJ101" s="53"/>
      <c r="PQ101" s="51"/>
      <c r="PR101" s="51"/>
      <c r="PT101" s="51"/>
      <c r="PU101" s="51"/>
      <c r="PV101" s="51"/>
      <c r="PW101" s="51"/>
      <c r="PX101" s="51"/>
      <c r="PY101" s="51"/>
      <c r="PZ101" s="51"/>
      <c r="QA101" s="51"/>
      <c r="QB101" s="51"/>
      <c r="QC101" s="51"/>
      <c r="QD101" s="53"/>
      <c r="QK101" s="51"/>
      <c r="QL101" s="51"/>
      <c r="QN101" s="51"/>
      <c r="QO101" s="51"/>
      <c r="QP101" s="51"/>
      <c r="QQ101" s="51"/>
      <c r="QR101" s="51"/>
      <c r="QS101" s="51"/>
      <c r="QT101" s="51"/>
      <c r="QU101" s="51"/>
      <c r="QV101" s="51"/>
      <c r="QW101" s="51"/>
      <c r="QX101" s="53"/>
      <c r="RE101" s="51"/>
      <c r="RF101" s="51"/>
      <c r="RH101" s="51"/>
      <c r="RI101" s="51"/>
      <c r="RJ101" s="51"/>
      <c r="RK101" s="51"/>
      <c r="RL101" s="51"/>
      <c r="RM101" s="51"/>
      <c r="RN101" s="51"/>
      <c r="RO101" s="51"/>
      <c r="RP101" s="51"/>
      <c r="RQ101" s="51"/>
      <c r="RR101" s="53"/>
      <c r="RY101" s="51"/>
      <c r="RZ101" s="51"/>
      <c r="SB101" s="51"/>
      <c r="SC101" s="51"/>
      <c r="SD101" s="51"/>
      <c r="SE101" s="51"/>
      <c r="SF101" s="51"/>
      <c r="SG101" s="51"/>
      <c r="SH101" s="51"/>
      <c r="SI101" s="51"/>
      <c r="SJ101" s="51"/>
      <c r="SK101" s="51"/>
      <c r="SL101" s="53"/>
      <c r="SS101" s="51"/>
      <c r="ST101" s="51"/>
      <c r="SV101" s="51"/>
      <c r="SW101" s="51"/>
      <c r="SX101" s="51"/>
      <c r="SY101" s="51"/>
      <c r="SZ101" s="51"/>
      <c r="TA101" s="51"/>
      <c r="TB101" s="51"/>
      <c r="TC101" s="51"/>
      <c r="TD101" s="51"/>
      <c r="TE101" s="51"/>
      <c r="TF101" s="53"/>
      <c r="TM101" s="51"/>
      <c r="TN101" s="51"/>
      <c r="TP101" s="51"/>
      <c r="TQ101" s="51"/>
      <c r="TR101" s="51"/>
      <c r="TS101" s="51"/>
      <c r="TT101" s="51"/>
      <c r="TU101" s="51"/>
      <c r="TV101" s="51"/>
      <c r="TW101" s="51"/>
      <c r="TX101" s="51"/>
      <c r="TY101" s="51"/>
      <c r="TZ101" s="53"/>
      <c r="UG101" s="51"/>
      <c r="UH101" s="51"/>
      <c r="UJ101" s="51"/>
      <c r="UK101" s="51"/>
      <c r="UL101" s="51"/>
      <c r="UM101" s="51"/>
      <c r="UN101" s="51"/>
      <c r="UO101" s="51"/>
      <c r="UP101" s="51"/>
      <c r="UQ101" s="51"/>
      <c r="UR101" s="51"/>
      <c r="US101" s="51"/>
      <c r="UT101" s="53"/>
      <c r="VA101" s="51"/>
      <c r="VB101" s="51"/>
      <c r="VD101" s="51"/>
      <c r="VE101" s="51"/>
      <c r="VF101" s="51"/>
      <c r="VG101" s="51"/>
      <c r="VH101" s="51"/>
      <c r="VI101" s="51"/>
      <c r="VJ101" s="51"/>
      <c r="VK101" s="51"/>
      <c r="VL101" s="51"/>
      <c r="VM101" s="51"/>
      <c r="VN101" s="53"/>
      <c r="VU101" s="51"/>
      <c r="VV101" s="51"/>
      <c r="VX101" s="51"/>
      <c r="VY101" s="51"/>
      <c r="VZ101" s="51"/>
      <c r="WA101" s="51"/>
      <c r="WB101" s="51"/>
      <c r="WC101" s="51"/>
      <c r="WD101" s="51"/>
      <c r="WE101" s="51"/>
      <c r="WF101" s="51"/>
      <c r="WG101" s="51"/>
      <c r="WH101" s="53"/>
      <c r="WO101" s="51"/>
      <c r="WP101" s="51"/>
      <c r="WR101" s="51"/>
      <c r="WS101" s="51"/>
      <c r="WT101" s="51"/>
      <c r="WU101" s="51"/>
      <c r="WV101" s="51"/>
      <c r="WW101" s="51"/>
      <c r="WX101" s="51"/>
      <c r="WY101" s="51"/>
      <c r="WZ101" s="51"/>
      <c r="XA101" s="51"/>
      <c r="XB101" s="53"/>
      <c r="XI101" s="51"/>
      <c r="XJ101" s="51"/>
      <c r="XL101" s="51"/>
      <c r="XM101" s="51"/>
      <c r="XN101" s="51"/>
      <c r="XO101" s="51"/>
      <c r="XP101" s="51"/>
      <c r="XQ101" s="51"/>
      <c r="XR101" s="51"/>
      <c r="XS101" s="51"/>
      <c r="XT101" s="51"/>
      <c r="XU101" s="51"/>
      <c r="XV101" s="53"/>
      <c r="YC101" s="51"/>
      <c r="YD101" s="51"/>
      <c r="YF101" s="51"/>
      <c r="YG101" s="51"/>
      <c r="YH101" s="51"/>
      <c r="YI101" s="51"/>
      <c r="YJ101" s="51"/>
      <c r="YK101" s="51"/>
      <c r="YL101" s="51"/>
      <c r="YM101" s="51"/>
      <c r="YN101" s="51"/>
      <c r="YO101" s="51"/>
      <c r="YP101" s="53"/>
      <c r="YW101" s="51"/>
      <c r="YX101" s="51"/>
      <c r="YZ101" s="51"/>
      <c r="ZA101" s="51"/>
      <c r="ZB101" s="51"/>
      <c r="ZC101" s="51"/>
      <c r="ZD101" s="51"/>
      <c r="ZE101" s="51"/>
      <c r="ZF101" s="51"/>
      <c r="ZG101" s="51"/>
      <c r="ZH101" s="51"/>
      <c r="ZI101" s="51"/>
      <c r="ZJ101" s="53"/>
      <c r="ZQ101" s="51"/>
      <c r="ZR101" s="51"/>
      <c r="ZT101" s="51"/>
      <c r="ZU101" s="51"/>
      <c r="ZV101" s="51"/>
      <c r="ZW101" s="51"/>
      <c r="ZX101" s="51"/>
      <c r="ZY101" s="51"/>
      <c r="ZZ101" s="51"/>
      <c r="AAA101" s="51"/>
      <c r="AAB101" s="51"/>
      <c r="AAC101" s="51"/>
      <c r="AAD101" s="53"/>
      <c r="AAK101" s="51"/>
      <c r="AAL101" s="51"/>
      <c r="AAN101" s="51"/>
      <c r="AAO101" s="51"/>
      <c r="AAP101" s="51"/>
      <c r="AAQ101" s="51"/>
      <c r="AAR101" s="51"/>
      <c r="AAS101" s="51"/>
      <c r="AAT101" s="51"/>
      <c r="AAU101" s="51"/>
      <c r="AAV101" s="51"/>
      <c r="AAW101" s="51"/>
      <c r="AAX101" s="53"/>
      <c r="ABE101" s="51"/>
      <c r="ABF101" s="51"/>
      <c r="ABH101" s="51"/>
      <c r="ABI101" s="51"/>
      <c r="ABJ101" s="51"/>
      <c r="ABK101" s="51"/>
      <c r="ABL101" s="51"/>
      <c r="ABM101" s="51"/>
      <c r="ABN101" s="51"/>
      <c r="ABO101" s="51"/>
      <c r="ABP101" s="51"/>
      <c r="ABQ101" s="51"/>
    </row>
    <row r="102" spans="1:745" ht="15.75" customHeight="1" x14ac:dyDescent="0.2"/>
    <row r="103" spans="1:745" ht="15.75" customHeight="1" x14ac:dyDescent="0.2"/>
  </sheetData>
  <autoFilter ref="A2:ACS101" xr:uid="{00000000-0001-0000-0100-000000000000}">
    <filterColumn colId="28">
      <filters>
        <filter val="Yes"/>
      </filters>
    </filterColumn>
    <sortState xmlns:xlrd2="http://schemas.microsoft.com/office/spreadsheetml/2017/richdata2" ref="A3:ACS101">
      <sortCondition ref="B2:B101"/>
    </sortState>
  </autoFilter>
  <mergeCells count="40">
    <mergeCell ref="MI1:NA1"/>
    <mergeCell ref="ES1:FK1"/>
    <mergeCell ref="FM1:GE1"/>
    <mergeCell ref="GG1:GY1"/>
    <mergeCell ref="HA1:HS1"/>
    <mergeCell ref="HU1:IM1"/>
    <mergeCell ref="IO1:JG1"/>
    <mergeCell ref="JI1:KA1"/>
    <mergeCell ref="DE1:DW1"/>
    <mergeCell ref="DY1:EQ1"/>
    <mergeCell ref="KC1:KS1"/>
    <mergeCell ref="KU1:LM1"/>
    <mergeCell ref="LO1:MG1"/>
    <mergeCell ref="I1:AA1"/>
    <mergeCell ref="AC1:AU1"/>
    <mergeCell ref="AW1:BO1"/>
    <mergeCell ref="BQ1:CI1"/>
    <mergeCell ref="CK1:DC1"/>
    <mergeCell ref="NC1:NU1"/>
    <mergeCell ref="ABW1:ACD1"/>
    <mergeCell ref="ACG1:ACN1"/>
    <mergeCell ref="QE1:QW1"/>
    <mergeCell ref="QY1:RQ1"/>
    <mergeCell ref="RS1:SK1"/>
    <mergeCell ref="SM1:TE1"/>
    <mergeCell ref="TG1:TY1"/>
    <mergeCell ref="UA1:US1"/>
    <mergeCell ref="UU1:VM1"/>
    <mergeCell ref="VO1:WG1"/>
    <mergeCell ref="WI1:XA1"/>
    <mergeCell ref="XC1:XU1"/>
    <mergeCell ref="AAE1:AAW1"/>
    <mergeCell ref="AAY1:ABQ1"/>
    <mergeCell ref="ACQ1:ACS1"/>
    <mergeCell ref="NW1:OO1"/>
    <mergeCell ref="OQ1:PI1"/>
    <mergeCell ref="PK1:QC1"/>
    <mergeCell ref="XW1:YO1"/>
    <mergeCell ref="YQ1:ZI1"/>
    <mergeCell ref="ZK1:AAC1"/>
  </mergeCell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FB42BF-AE29-48EB-9DCD-21E4FA7504F8}">
          <x14:formula1>
            <xm:f>'Do not Change'!$A$1:$A$2</xm:f>
          </x14:formula1>
          <xm:sqref>H3:I101 Q4:Q101 L3:L101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436EA-FC21-47E1-9AAF-9954927ECF35}">
  <dimension ref="A1:U16"/>
  <sheetViews>
    <sheetView showGridLines="0" workbookViewId="0">
      <selection activeCell="I6" sqref="I6"/>
    </sheetView>
  </sheetViews>
  <sheetFormatPr defaultRowHeight="12.75" x14ac:dyDescent="0.2"/>
  <cols>
    <col min="1" max="1" width="10" bestFit="1" customWidth="1"/>
    <col min="2" max="2" width="20.5703125" bestFit="1" customWidth="1"/>
    <col min="3" max="3" width="16.140625" bestFit="1" customWidth="1"/>
    <col min="4" max="7" width="9.42578125" customWidth="1"/>
    <col min="8" max="8" width="10.28515625" customWidth="1"/>
    <col min="9" max="18" width="9.42578125" customWidth="1"/>
    <col min="19" max="19" width="11" bestFit="1" customWidth="1"/>
    <col min="20" max="22" width="9.42578125" customWidth="1"/>
  </cols>
  <sheetData>
    <row r="1" spans="1:21" x14ac:dyDescent="0.2">
      <c r="A1" s="204" t="s">
        <v>300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</row>
    <row r="2" spans="1:21" x14ac:dyDescent="0.2">
      <c r="A2" s="204"/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</row>
    <row r="3" spans="1:21" ht="23.25" x14ac:dyDescent="0.2">
      <c r="D3" s="59">
        <v>0</v>
      </c>
      <c r="E3" s="59">
        <f>D3+11</f>
        <v>11</v>
      </c>
      <c r="F3" s="59">
        <f t="shared" ref="F3:U3" si="0">E3+11</f>
        <v>22</v>
      </c>
      <c r="G3" s="59">
        <f t="shared" si="0"/>
        <v>33</v>
      </c>
      <c r="H3" s="59">
        <f t="shared" si="0"/>
        <v>44</v>
      </c>
      <c r="I3" s="59">
        <f t="shared" si="0"/>
        <v>55</v>
      </c>
      <c r="J3" s="59">
        <f t="shared" si="0"/>
        <v>66</v>
      </c>
      <c r="K3" s="59">
        <f t="shared" si="0"/>
        <v>77</v>
      </c>
      <c r="L3" s="59">
        <f t="shared" si="0"/>
        <v>88</v>
      </c>
      <c r="M3" s="59">
        <f t="shared" si="0"/>
        <v>99</v>
      </c>
      <c r="N3" s="59">
        <f t="shared" si="0"/>
        <v>110</v>
      </c>
      <c r="O3" s="59">
        <f t="shared" si="0"/>
        <v>121</v>
      </c>
      <c r="P3" s="59">
        <f t="shared" si="0"/>
        <v>132</v>
      </c>
      <c r="Q3" s="59">
        <f t="shared" si="0"/>
        <v>143</v>
      </c>
      <c r="R3" s="59">
        <f t="shared" si="0"/>
        <v>154</v>
      </c>
      <c r="S3" s="59">
        <f t="shared" si="0"/>
        <v>165</v>
      </c>
      <c r="T3" s="59">
        <f t="shared" si="0"/>
        <v>176</v>
      </c>
      <c r="U3" s="59">
        <f t="shared" si="0"/>
        <v>187</v>
      </c>
    </row>
    <row r="4" spans="1:21" x14ac:dyDescent="0.2">
      <c r="A4" s="48" t="s">
        <v>211</v>
      </c>
      <c r="B4" s="48" t="s">
        <v>215</v>
      </c>
      <c r="C4" s="60" t="s">
        <v>217</v>
      </c>
      <c r="D4" s="61" t="s">
        <v>151</v>
      </c>
      <c r="E4" s="61" t="s">
        <v>227</v>
      </c>
      <c r="F4" s="61" t="s">
        <v>150</v>
      </c>
      <c r="G4" s="61" t="s">
        <v>118</v>
      </c>
      <c r="H4" s="61" t="s">
        <v>29</v>
      </c>
      <c r="I4" s="61" t="s">
        <v>155</v>
      </c>
      <c r="J4" s="61" t="s">
        <v>201</v>
      </c>
      <c r="K4" s="61" t="s">
        <v>152</v>
      </c>
      <c r="L4" s="61" t="s">
        <v>157</v>
      </c>
      <c r="M4" s="61" t="s">
        <v>158</v>
      </c>
      <c r="N4" s="61" t="s">
        <v>160</v>
      </c>
      <c r="O4" s="61" t="s">
        <v>98</v>
      </c>
      <c r="P4" s="61" t="s">
        <v>153</v>
      </c>
      <c r="Q4" s="61" t="s">
        <v>156</v>
      </c>
      <c r="R4" s="61" t="s">
        <v>119</v>
      </c>
      <c r="S4" s="61" t="s">
        <v>229</v>
      </c>
      <c r="T4" s="61" t="s">
        <v>116</v>
      </c>
      <c r="U4" s="61" t="s">
        <v>27</v>
      </c>
    </row>
    <row r="5" spans="1:21" x14ac:dyDescent="0.2">
      <c r="A5" s="58">
        <v>1</v>
      </c>
      <c r="B5" s="58" t="s">
        <v>246</v>
      </c>
      <c r="C5" s="58" t="s">
        <v>247</v>
      </c>
      <c r="D5" s="62">
        <f ca="1">IFERROR((OFFSET('Database - 20 Overs'!#REF!,0,D$3)/OFFSET('Database - 20 Overs'!#REF!,0,D$3)),0)</f>
        <v>0</v>
      </c>
      <c r="E5" s="62">
        <f ca="1">IFERROR((OFFSET('Database - 20 Overs'!#REF!,0,E$3)/OFFSET('Database - 20 Overs'!#REF!,0,E$3)),0)</f>
        <v>0</v>
      </c>
      <c r="F5" s="62">
        <f ca="1">IFERROR((OFFSET('Database - 20 Overs'!#REF!,0,F$3)/OFFSET('Database - 20 Overs'!#REF!,0,F$3)),0)</f>
        <v>0</v>
      </c>
      <c r="G5" s="62">
        <f ca="1">IFERROR((OFFSET('Database - 20 Overs'!#REF!,0,G$3)/OFFSET('Database - 20 Overs'!#REF!,0,G$3)),0)</f>
        <v>0</v>
      </c>
      <c r="H5" s="62">
        <f ca="1">IFERROR((OFFSET('Database - 20 Overs'!#REF!,0,H$3)/OFFSET('Database - 20 Overs'!#REF!,0,H$3)),0)</f>
        <v>0</v>
      </c>
      <c r="I5" s="62">
        <f ca="1">IFERROR((OFFSET('Database - 20 Overs'!#REF!,0,I$3)/OFFSET('Database - 20 Overs'!#REF!,0,I$3)),0)</f>
        <v>0</v>
      </c>
      <c r="J5" s="62">
        <f ca="1">IFERROR((OFFSET('Database - 20 Overs'!#REF!,0,J$3)/OFFSET('Database - 20 Overs'!#REF!,0,J$3)),0)</f>
        <v>0</v>
      </c>
      <c r="K5" s="62">
        <f ca="1">IFERROR((OFFSET('Database - 20 Overs'!#REF!,0,K$3)/OFFSET('Database - 20 Overs'!#REF!,0,K$3)),0)</f>
        <v>0</v>
      </c>
      <c r="L5" s="62">
        <f ca="1">IFERROR((OFFSET('Database - 20 Overs'!#REF!,0,L$3)/OFFSET('Database - 20 Overs'!#REF!,0,L$3)),0)</f>
        <v>0</v>
      </c>
      <c r="M5" s="62">
        <f ca="1">IFERROR((OFFSET('Database - 20 Overs'!#REF!,0,M$3)/OFFSET('Database - 20 Overs'!#REF!,0,M$3)),0)</f>
        <v>0</v>
      </c>
      <c r="N5" s="62">
        <f ca="1">IFERROR((OFFSET('Database - 20 Overs'!#REF!,0,N$3)/OFFSET('Database - 20 Overs'!#REF!,0,N$3)),0)</f>
        <v>0</v>
      </c>
      <c r="O5" s="62">
        <f ca="1">IFERROR((OFFSET('Database - 20 Overs'!#REF!,0,O$3)/OFFSET('Database - 20 Overs'!#REF!,0,O$3)),0)</f>
        <v>0</v>
      </c>
      <c r="P5" s="62">
        <f ca="1">IFERROR((OFFSET('Database - 20 Overs'!#REF!,0,P$3)/OFFSET('Database - 20 Overs'!#REF!,0,P$3)),0)</f>
        <v>0</v>
      </c>
      <c r="Q5" s="62">
        <f ca="1">IFERROR((OFFSET('Database - 20 Overs'!#REF!,0,Q$3)/OFFSET('Database - 20 Overs'!#REF!,0,Q$3)),0)</f>
        <v>0</v>
      </c>
      <c r="R5" s="62">
        <f ca="1">IFERROR((OFFSET('Database - 20 Overs'!#REF!,0,R$3)/OFFSET('Database - 20 Overs'!#REF!,0,R$3)),0)</f>
        <v>0</v>
      </c>
      <c r="S5" s="62">
        <f ca="1">IFERROR((OFFSET('Database - 20 Overs'!#REF!,0,S$3)/OFFSET('Database - 20 Overs'!#REF!,0,S$3)),0)</f>
        <v>0</v>
      </c>
      <c r="T5" s="62">
        <f ca="1">IFERROR((OFFSET('Database - 20 Overs'!#REF!,0,T$3)/OFFSET('Database - 20 Overs'!#REF!,0,T$3)),0)</f>
        <v>0</v>
      </c>
      <c r="U5" s="62">
        <f ca="1">IFERROR((OFFSET('Database - 20 Overs'!#REF!,0,U$3)/OFFSET('Database - 20 Overs'!#REF!,0,U$3)),0)</f>
        <v>0</v>
      </c>
    </row>
    <row r="6" spans="1:21" x14ac:dyDescent="0.2">
      <c r="A6" s="58">
        <v>2</v>
      </c>
      <c r="B6" s="58" t="s">
        <v>246</v>
      </c>
      <c r="C6" s="58" t="s">
        <v>247</v>
      </c>
      <c r="D6" s="62">
        <f ca="1">IFERROR((OFFSET('Database - 20 Overs'!#REF!,0,D$3)/OFFSET('Database - 20 Overs'!#REF!,0,D$3)),0)</f>
        <v>0</v>
      </c>
      <c r="E6" s="62">
        <f ca="1">IFERROR((OFFSET('Database - 20 Overs'!#REF!,0,E$3)/OFFSET('Database - 20 Overs'!#REF!,0,E$3)),0)</f>
        <v>0</v>
      </c>
      <c r="F6" s="62">
        <f ca="1">IFERROR((OFFSET('Database - 20 Overs'!#REF!,0,F$3)/OFFSET('Database - 20 Overs'!#REF!,0,F$3)),0)</f>
        <v>0</v>
      </c>
      <c r="G6" s="62">
        <f ca="1">IFERROR((OFFSET('Database - 20 Overs'!#REF!,0,G$3)/OFFSET('Database - 20 Overs'!#REF!,0,G$3)),0)</f>
        <v>0</v>
      </c>
      <c r="H6" s="62">
        <f ca="1">IFERROR((OFFSET('Database - 20 Overs'!#REF!,0,H$3)/OFFSET('Database - 20 Overs'!#REF!,0,H$3)),0)</f>
        <v>0</v>
      </c>
      <c r="I6" s="62">
        <f ca="1">IFERROR((OFFSET('Database - 20 Overs'!#REF!,0,I$3)/OFFSET('Database - 20 Overs'!#REF!,0,I$3)),0)</f>
        <v>0</v>
      </c>
      <c r="J6" s="62">
        <f ca="1">IFERROR((OFFSET('Database - 20 Overs'!#REF!,0,J$3)/OFFSET('Database - 20 Overs'!#REF!,0,J$3)),0)</f>
        <v>0</v>
      </c>
      <c r="K6" s="62">
        <f ca="1">IFERROR((OFFSET('Database - 20 Overs'!#REF!,0,K$3)/OFFSET('Database - 20 Overs'!#REF!,0,K$3)),0)</f>
        <v>0</v>
      </c>
      <c r="L6" s="62">
        <f ca="1">IFERROR((OFFSET('Database - 20 Overs'!#REF!,0,L$3)/OFFSET('Database - 20 Overs'!#REF!,0,L$3)),0)</f>
        <v>0</v>
      </c>
      <c r="M6" s="62">
        <f ca="1">IFERROR((OFFSET('Database - 20 Overs'!#REF!,0,M$3)/OFFSET('Database - 20 Overs'!#REF!,0,M$3)),0)</f>
        <v>0</v>
      </c>
      <c r="N6" s="62">
        <f ca="1">IFERROR((OFFSET('Database - 20 Overs'!#REF!,0,N$3)/OFFSET('Database - 20 Overs'!#REF!,0,N$3)),0)</f>
        <v>0</v>
      </c>
      <c r="O6" s="62">
        <f ca="1">IFERROR((OFFSET('Database - 20 Overs'!#REF!,0,O$3)/OFFSET('Database - 20 Overs'!#REF!,0,O$3)),0)</f>
        <v>0</v>
      </c>
      <c r="P6" s="62">
        <f ca="1">IFERROR((OFFSET('Database - 20 Overs'!#REF!,0,P$3)/OFFSET('Database - 20 Overs'!#REF!,0,P$3)),0)</f>
        <v>0</v>
      </c>
      <c r="Q6" s="62">
        <f ca="1">IFERROR((OFFSET('Database - 20 Overs'!#REF!,0,Q$3)/OFFSET('Database - 20 Overs'!#REF!,0,Q$3)),0)</f>
        <v>0</v>
      </c>
      <c r="R6" s="62">
        <f ca="1">IFERROR((OFFSET('Database - 20 Overs'!#REF!,0,R$3)/OFFSET('Database - 20 Overs'!#REF!,0,R$3)),0)</f>
        <v>0</v>
      </c>
      <c r="S6" s="62">
        <f ca="1">IFERROR((OFFSET('Database - 20 Overs'!#REF!,0,S$3)/OFFSET('Database - 20 Overs'!#REF!,0,S$3)),0)</f>
        <v>0</v>
      </c>
      <c r="T6" s="62">
        <f ca="1">IFERROR((OFFSET('Database - 20 Overs'!#REF!,0,T$3)/OFFSET('Database - 20 Overs'!#REF!,0,T$3)),0)</f>
        <v>0</v>
      </c>
      <c r="U6" s="62">
        <f ca="1">IFERROR((OFFSET('Database - 20 Overs'!#REF!,0,U$3)/OFFSET('Database - 20 Overs'!#REF!,0,U$3)),0)</f>
        <v>0</v>
      </c>
    </row>
    <row r="7" spans="1:21" x14ac:dyDescent="0.2">
      <c r="A7" s="58">
        <v>3</v>
      </c>
      <c r="B7" s="58" t="s">
        <v>246</v>
      </c>
      <c r="C7" s="58" t="s">
        <v>247</v>
      </c>
      <c r="D7" s="62">
        <f ca="1">IFERROR((OFFSET('Database - 20 Overs'!#REF!,0,D$3)/OFFSET('Database - 20 Overs'!#REF!,0,D$3)),0)</f>
        <v>0</v>
      </c>
      <c r="E7" s="62">
        <f ca="1">IFERROR((OFFSET('Database - 20 Overs'!#REF!,0,E$3)/OFFSET('Database - 20 Overs'!#REF!,0,E$3)),0)</f>
        <v>0</v>
      </c>
      <c r="F7" s="62">
        <f ca="1">IFERROR((OFFSET('Database - 20 Overs'!#REF!,0,F$3)/OFFSET('Database - 20 Overs'!#REF!,0,F$3)),0)</f>
        <v>0</v>
      </c>
      <c r="G7" s="62">
        <f ca="1">IFERROR((OFFSET('Database - 20 Overs'!#REF!,0,G$3)/OFFSET('Database - 20 Overs'!#REF!,0,G$3)),0)</f>
        <v>0</v>
      </c>
      <c r="H7" s="62">
        <f ca="1">IFERROR((OFFSET('Database - 20 Overs'!#REF!,0,H$3)/OFFSET('Database - 20 Overs'!#REF!,0,H$3)),0)</f>
        <v>0</v>
      </c>
      <c r="I7" s="62">
        <f ca="1">IFERROR((OFFSET('Database - 20 Overs'!#REF!,0,I$3)/OFFSET('Database - 20 Overs'!#REF!,0,I$3)),0)</f>
        <v>0</v>
      </c>
      <c r="J7" s="62">
        <f ca="1">IFERROR((OFFSET('Database - 20 Overs'!#REF!,0,J$3)/OFFSET('Database - 20 Overs'!#REF!,0,J$3)),0)</f>
        <v>0</v>
      </c>
      <c r="K7" s="62">
        <f ca="1">IFERROR((OFFSET('Database - 20 Overs'!#REF!,0,K$3)/OFFSET('Database - 20 Overs'!#REF!,0,K$3)),0)</f>
        <v>0</v>
      </c>
      <c r="L7" s="62">
        <f ca="1">IFERROR((OFFSET('Database - 20 Overs'!#REF!,0,L$3)/OFFSET('Database - 20 Overs'!#REF!,0,L$3)),0)</f>
        <v>0</v>
      </c>
      <c r="M7" s="62">
        <f ca="1">IFERROR((OFFSET('Database - 20 Overs'!#REF!,0,M$3)/OFFSET('Database - 20 Overs'!#REF!,0,M$3)),0)</f>
        <v>0</v>
      </c>
      <c r="N7" s="62">
        <f ca="1">IFERROR((OFFSET('Database - 20 Overs'!#REF!,0,N$3)/OFFSET('Database - 20 Overs'!#REF!,0,N$3)),0)</f>
        <v>0</v>
      </c>
      <c r="O7" s="62">
        <f ca="1">IFERROR((OFFSET('Database - 20 Overs'!#REF!,0,O$3)/OFFSET('Database - 20 Overs'!#REF!,0,O$3)),0)</f>
        <v>0</v>
      </c>
      <c r="P7" s="62">
        <f ca="1">IFERROR((OFFSET('Database - 20 Overs'!#REF!,0,P$3)/OFFSET('Database - 20 Overs'!#REF!,0,P$3)),0)</f>
        <v>0</v>
      </c>
      <c r="Q7" s="62">
        <f ca="1">IFERROR((OFFSET('Database - 20 Overs'!#REF!,0,Q$3)/OFFSET('Database - 20 Overs'!#REF!,0,Q$3)),0)</f>
        <v>0</v>
      </c>
      <c r="R7" s="62">
        <f ca="1">IFERROR((OFFSET('Database - 20 Overs'!#REF!,0,R$3)/OFFSET('Database - 20 Overs'!#REF!,0,R$3)),0)</f>
        <v>0</v>
      </c>
      <c r="S7" s="62">
        <f ca="1">IFERROR((OFFSET('Database - 20 Overs'!#REF!,0,S$3)/OFFSET('Database - 20 Overs'!#REF!,0,S$3)),0)</f>
        <v>0</v>
      </c>
      <c r="T7" s="62">
        <f ca="1">IFERROR((OFFSET('Database - 20 Overs'!#REF!,0,T$3)/OFFSET('Database - 20 Overs'!#REF!,0,T$3)),0)</f>
        <v>0</v>
      </c>
      <c r="U7" s="62">
        <f ca="1">IFERROR((OFFSET('Database - 20 Overs'!#REF!,0,U$3)/OFFSET('Database - 20 Overs'!#REF!,0,U$3)),0)</f>
        <v>0</v>
      </c>
    </row>
    <row r="8" spans="1:21" x14ac:dyDescent="0.2">
      <c r="A8" s="58">
        <v>4</v>
      </c>
      <c r="B8" s="58" t="s">
        <v>248</v>
      </c>
      <c r="C8" s="58" t="s">
        <v>249</v>
      </c>
      <c r="D8" s="62">
        <f ca="1">IFERROR((OFFSET('Database - 20 Overs'!#REF!,0,D$3)/OFFSET('Database - 20 Overs'!#REF!,0,D$3)),0)</f>
        <v>0</v>
      </c>
      <c r="E8" s="62">
        <f ca="1">IFERROR((OFFSET('Database - 20 Overs'!#REF!,0,E$3)/OFFSET('Database - 20 Overs'!#REF!,0,E$3)),0)</f>
        <v>0</v>
      </c>
      <c r="F8" s="62">
        <f ca="1">IFERROR((OFFSET('Database - 20 Overs'!#REF!,0,F$3)/OFFSET('Database - 20 Overs'!#REF!,0,F$3)),0)</f>
        <v>0</v>
      </c>
      <c r="G8" s="62">
        <f ca="1">IFERROR((OFFSET('Database - 20 Overs'!#REF!,0,G$3)/OFFSET('Database - 20 Overs'!#REF!,0,G$3)),0)</f>
        <v>0</v>
      </c>
      <c r="H8" s="62">
        <f ca="1">IFERROR((OFFSET('Database - 20 Overs'!#REF!,0,H$3)/OFFSET('Database - 20 Overs'!#REF!,0,H$3)),0)</f>
        <v>0</v>
      </c>
      <c r="I8" s="62">
        <f ca="1">IFERROR((OFFSET('Database - 20 Overs'!#REF!,0,I$3)/OFFSET('Database - 20 Overs'!#REF!,0,I$3)),0)</f>
        <v>0</v>
      </c>
      <c r="J8" s="62">
        <f ca="1">IFERROR((OFFSET('Database - 20 Overs'!#REF!,0,J$3)/OFFSET('Database - 20 Overs'!#REF!,0,J$3)),0)</f>
        <v>0</v>
      </c>
      <c r="K8" s="62">
        <f ca="1">IFERROR((OFFSET('Database - 20 Overs'!#REF!,0,K$3)/OFFSET('Database - 20 Overs'!#REF!,0,K$3)),0)</f>
        <v>0</v>
      </c>
      <c r="L8" s="62">
        <f ca="1">IFERROR((OFFSET('Database - 20 Overs'!#REF!,0,L$3)/OFFSET('Database - 20 Overs'!#REF!,0,L$3)),0)</f>
        <v>0</v>
      </c>
      <c r="M8" s="62">
        <f ca="1">IFERROR((OFFSET('Database - 20 Overs'!#REF!,0,M$3)/OFFSET('Database - 20 Overs'!#REF!,0,M$3)),0)</f>
        <v>0</v>
      </c>
      <c r="N8" s="62">
        <f ca="1">IFERROR((OFFSET('Database - 20 Overs'!#REF!,0,N$3)/OFFSET('Database - 20 Overs'!#REF!,0,N$3)),0)</f>
        <v>0</v>
      </c>
      <c r="O8" s="62">
        <f ca="1">IFERROR((OFFSET('Database - 20 Overs'!#REF!,0,O$3)/OFFSET('Database - 20 Overs'!#REF!,0,O$3)),0)</f>
        <v>0</v>
      </c>
      <c r="P8" s="62">
        <f ca="1">IFERROR((OFFSET('Database - 20 Overs'!#REF!,0,P$3)/OFFSET('Database - 20 Overs'!#REF!,0,P$3)),0)</f>
        <v>0</v>
      </c>
      <c r="Q8" s="62">
        <f ca="1">IFERROR((OFFSET('Database - 20 Overs'!#REF!,0,Q$3)/OFFSET('Database - 20 Overs'!#REF!,0,Q$3)),0)</f>
        <v>0</v>
      </c>
      <c r="R8" s="62">
        <f ca="1">IFERROR((OFFSET('Database - 20 Overs'!#REF!,0,R$3)/OFFSET('Database - 20 Overs'!#REF!,0,R$3)),0)</f>
        <v>0</v>
      </c>
      <c r="S8" s="62">
        <f ca="1">IFERROR((OFFSET('Database - 20 Overs'!#REF!,0,S$3)/OFFSET('Database - 20 Overs'!#REF!,0,S$3)),0)</f>
        <v>0</v>
      </c>
      <c r="T8" s="62">
        <f ca="1">IFERROR((OFFSET('Database - 20 Overs'!#REF!,0,T$3)/OFFSET('Database - 20 Overs'!#REF!,0,T$3)),0)</f>
        <v>0</v>
      </c>
      <c r="U8" s="62">
        <f ca="1">IFERROR((OFFSET('Database - 20 Overs'!#REF!,0,U$3)/OFFSET('Database - 20 Overs'!#REF!,0,U$3)),0)</f>
        <v>0</v>
      </c>
    </row>
    <row r="9" spans="1:21" x14ac:dyDescent="0.2">
      <c r="A9" s="58">
        <v>5</v>
      </c>
      <c r="B9" s="58" t="s">
        <v>246</v>
      </c>
      <c r="C9" s="58" t="s">
        <v>247</v>
      </c>
      <c r="D9" s="62">
        <f ca="1">IFERROR((OFFSET('Database - 20 Overs'!#REF!,0,D$3)/OFFSET('Database - 20 Overs'!#REF!,0,D$3)),0)</f>
        <v>0</v>
      </c>
      <c r="E9" s="62">
        <f ca="1">IFERROR((OFFSET('Database - 20 Overs'!#REF!,0,E$3)/OFFSET('Database - 20 Overs'!#REF!,0,E$3)),0)</f>
        <v>0</v>
      </c>
      <c r="F9" s="62">
        <f ca="1">IFERROR((OFFSET('Database - 20 Overs'!#REF!,0,F$3)/OFFSET('Database - 20 Overs'!#REF!,0,F$3)),0)</f>
        <v>0</v>
      </c>
      <c r="G9" s="62">
        <f ca="1">IFERROR((OFFSET('Database - 20 Overs'!#REF!,0,G$3)/OFFSET('Database - 20 Overs'!#REF!,0,G$3)),0)</f>
        <v>0</v>
      </c>
      <c r="H9" s="62">
        <f ca="1">IFERROR((OFFSET('Database - 20 Overs'!#REF!,0,H$3)/OFFSET('Database - 20 Overs'!#REF!,0,H$3)),0)</f>
        <v>0</v>
      </c>
      <c r="I9" s="62">
        <f ca="1">IFERROR((OFFSET('Database - 20 Overs'!#REF!,0,I$3)/OFFSET('Database - 20 Overs'!#REF!,0,I$3)),0)</f>
        <v>0</v>
      </c>
      <c r="J9" s="62">
        <f ca="1">IFERROR((OFFSET('Database - 20 Overs'!#REF!,0,J$3)/OFFSET('Database - 20 Overs'!#REF!,0,J$3)),0)</f>
        <v>0</v>
      </c>
      <c r="K9" s="62">
        <f ca="1">IFERROR((OFFSET('Database - 20 Overs'!#REF!,0,K$3)/OFFSET('Database - 20 Overs'!#REF!,0,K$3)),0)</f>
        <v>0</v>
      </c>
      <c r="L9" s="62">
        <f ca="1">IFERROR((OFFSET('Database - 20 Overs'!#REF!,0,L$3)/OFFSET('Database - 20 Overs'!#REF!,0,L$3)),0)</f>
        <v>0</v>
      </c>
      <c r="M9" s="62">
        <f ca="1">IFERROR((OFFSET('Database - 20 Overs'!#REF!,0,M$3)/OFFSET('Database - 20 Overs'!#REF!,0,M$3)),0)</f>
        <v>0</v>
      </c>
      <c r="N9" s="62">
        <f ca="1">IFERROR((OFFSET('Database - 20 Overs'!#REF!,0,N$3)/OFFSET('Database - 20 Overs'!#REF!,0,N$3)),0)</f>
        <v>0</v>
      </c>
      <c r="O9" s="62">
        <f ca="1">IFERROR((OFFSET('Database - 20 Overs'!#REF!,0,O$3)/OFFSET('Database - 20 Overs'!#REF!,0,O$3)),0)</f>
        <v>0</v>
      </c>
      <c r="P9" s="62">
        <f ca="1">IFERROR((OFFSET('Database - 20 Overs'!#REF!,0,P$3)/OFFSET('Database - 20 Overs'!#REF!,0,P$3)),0)</f>
        <v>0</v>
      </c>
      <c r="Q9" s="62">
        <f ca="1">IFERROR((OFFSET('Database - 20 Overs'!#REF!,0,Q$3)/OFFSET('Database - 20 Overs'!#REF!,0,Q$3)),0)</f>
        <v>0</v>
      </c>
      <c r="R9" s="62">
        <f ca="1">IFERROR((OFFSET('Database - 20 Overs'!#REF!,0,R$3)/OFFSET('Database - 20 Overs'!#REF!,0,R$3)),0)</f>
        <v>0</v>
      </c>
      <c r="S9" s="62">
        <f ca="1">IFERROR((OFFSET('Database - 20 Overs'!#REF!,0,S$3)/OFFSET('Database - 20 Overs'!#REF!,0,S$3)),0)</f>
        <v>0</v>
      </c>
      <c r="T9" s="62">
        <f ca="1">IFERROR((OFFSET('Database - 20 Overs'!#REF!,0,T$3)/OFFSET('Database - 20 Overs'!#REF!,0,T$3)),0)</f>
        <v>0</v>
      </c>
      <c r="U9" s="62">
        <f ca="1">IFERROR((OFFSET('Database - 20 Overs'!#REF!,0,U$3)/OFFSET('Database - 20 Overs'!#REF!,0,U$3)),0)</f>
        <v>0</v>
      </c>
    </row>
    <row r="10" spans="1:21" x14ac:dyDescent="0.2">
      <c r="A10" s="58">
        <v>6</v>
      </c>
      <c r="B10" s="58" t="s">
        <v>246</v>
      </c>
      <c r="C10" s="58" t="s">
        <v>250</v>
      </c>
      <c r="D10" s="62">
        <f ca="1">IFERROR((OFFSET('Database - 20 Overs'!#REF!,0,D$3)/OFFSET('Database - 20 Overs'!#REF!,0,D$3)),0)</f>
        <v>0</v>
      </c>
      <c r="E10" s="62">
        <f ca="1">IFERROR((OFFSET('Database - 20 Overs'!#REF!,0,E$3)/OFFSET('Database - 20 Overs'!#REF!,0,E$3)),0)</f>
        <v>0</v>
      </c>
      <c r="F10" s="62">
        <f ca="1">IFERROR((OFFSET('Database - 20 Overs'!#REF!,0,F$3)/OFFSET('Database - 20 Overs'!#REF!,0,F$3)),0)</f>
        <v>0</v>
      </c>
      <c r="G10" s="62">
        <f ca="1">IFERROR((OFFSET('Database - 20 Overs'!#REF!,0,G$3)/OFFSET('Database - 20 Overs'!#REF!,0,G$3)),0)</f>
        <v>0</v>
      </c>
      <c r="H10" s="62">
        <f ca="1">IFERROR((OFFSET('Database - 20 Overs'!#REF!,0,H$3)/OFFSET('Database - 20 Overs'!#REF!,0,H$3)),0)</f>
        <v>0</v>
      </c>
      <c r="I10" s="62">
        <f ca="1">IFERROR((OFFSET('Database - 20 Overs'!#REF!,0,I$3)/OFFSET('Database - 20 Overs'!#REF!,0,I$3)),0)</f>
        <v>0</v>
      </c>
      <c r="J10" s="62">
        <f ca="1">IFERROR((OFFSET('Database - 20 Overs'!#REF!,0,J$3)/OFFSET('Database - 20 Overs'!#REF!,0,J$3)),0)</f>
        <v>0</v>
      </c>
      <c r="K10" s="62">
        <f ca="1">IFERROR((OFFSET('Database - 20 Overs'!#REF!,0,K$3)/OFFSET('Database - 20 Overs'!#REF!,0,K$3)),0)</f>
        <v>0</v>
      </c>
      <c r="L10" s="62">
        <f ca="1">IFERROR((OFFSET('Database - 20 Overs'!#REF!,0,L$3)/OFFSET('Database - 20 Overs'!#REF!,0,L$3)),0)</f>
        <v>0</v>
      </c>
      <c r="M10" s="62">
        <f ca="1">IFERROR((OFFSET('Database - 20 Overs'!#REF!,0,M$3)/OFFSET('Database - 20 Overs'!#REF!,0,M$3)),0)</f>
        <v>0</v>
      </c>
      <c r="N10" s="62">
        <f ca="1">IFERROR((OFFSET('Database - 20 Overs'!#REF!,0,N$3)/OFFSET('Database - 20 Overs'!#REF!,0,N$3)),0)</f>
        <v>0</v>
      </c>
      <c r="O10" s="62">
        <f ca="1">IFERROR((OFFSET('Database - 20 Overs'!#REF!,0,O$3)/OFFSET('Database - 20 Overs'!#REF!,0,O$3)),0)</f>
        <v>0</v>
      </c>
      <c r="P10" s="62">
        <f ca="1">IFERROR((OFFSET('Database - 20 Overs'!#REF!,0,P$3)/OFFSET('Database - 20 Overs'!#REF!,0,P$3)),0)</f>
        <v>0</v>
      </c>
      <c r="Q10" s="62">
        <f ca="1">IFERROR((OFFSET('Database - 20 Overs'!#REF!,0,Q$3)/OFFSET('Database - 20 Overs'!#REF!,0,Q$3)),0)</f>
        <v>0</v>
      </c>
      <c r="R10" s="62">
        <f ca="1">IFERROR((OFFSET('Database - 20 Overs'!#REF!,0,R$3)/OFFSET('Database - 20 Overs'!#REF!,0,R$3)),0)</f>
        <v>0</v>
      </c>
      <c r="S10" s="62">
        <f ca="1">IFERROR((OFFSET('Database - 20 Overs'!#REF!,0,S$3)/OFFSET('Database - 20 Overs'!#REF!,0,S$3)),0)</f>
        <v>0</v>
      </c>
      <c r="T10" s="62">
        <f ca="1">IFERROR((OFFSET('Database - 20 Overs'!#REF!,0,T$3)/OFFSET('Database - 20 Overs'!#REF!,0,T$3)),0)</f>
        <v>0</v>
      </c>
      <c r="U10" s="62">
        <f ca="1">IFERROR((OFFSET('Database - 20 Overs'!#REF!,0,U$3)/OFFSET('Database - 20 Overs'!#REF!,0,U$3)),0)</f>
        <v>0</v>
      </c>
    </row>
    <row r="11" spans="1:21" x14ac:dyDescent="0.2">
      <c r="A11" s="58">
        <v>7</v>
      </c>
      <c r="B11" s="58" t="s">
        <v>251</v>
      </c>
      <c r="C11" s="58" t="s">
        <v>252</v>
      </c>
      <c r="D11" s="62">
        <f ca="1">IFERROR((OFFSET('Database - 20 Overs'!#REF!,0,D$3)/OFFSET('Database - 20 Overs'!#REF!,0,D$3)),0)</f>
        <v>0</v>
      </c>
      <c r="E11" s="62">
        <f ca="1">IFERROR((OFFSET('Database - 20 Overs'!#REF!,0,E$3)/OFFSET('Database - 20 Overs'!#REF!,0,E$3)),0)</f>
        <v>0</v>
      </c>
      <c r="F11" s="62">
        <f ca="1">IFERROR((OFFSET('Database - 20 Overs'!#REF!,0,F$3)/OFFSET('Database - 20 Overs'!#REF!,0,F$3)),0)</f>
        <v>0</v>
      </c>
      <c r="G11" s="62">
        <f ca="1">IFERROR((OFFSET('Database - 20 Overs'!#REF!,0,G$3)/OFFSET('Database - 20 Overs'!#REF!,0,G$3)),0)</f>
        <v>0</v>
      </c>
      <c r="H11" s="62">
        <f ca="1">IFERROR((OFFSET('Database - 20 Overs'!#REF!,0,H$3)/OFFSET('Database - 20 Overs'!#REF!,0,H$3)),0)</f>
        <v>0</v>
      </c>
      <c r="I11" s="62">
        <f ca="1">IFERROR((OFFSET('Database - 20 Overs'!#REF!,0,I$3)/OFFSET('Database - 20 Overs'!#REF!,0,I$3)),0)</f>
        <v>0</v>
      </c>
      <c r="J11" s="62">
        <f ca="1">IFERROR((OFFSET('Database - 20 Overs'!#REF!,0,J$3)/OFFSET('Database - 20 Overs'!#REF!,0,J$3)),0)</f>
        <v>0</v>
      </c>
      <c r="K11" s="62">
        <f ca="1">IFERROR((OFFSET('Database - 20 Overs'!#REF!,0,K$3)/OFFSET('Database - 20 Overs'!#REF!,0,K$3)),0)</f>
        <v>0</v>
      </c>
      <c r="L11" s="62">
        <f ca="1">IFERROR((OFFSET('Database - 20 Overs'!#REF!,0,L$3)/OFFSET('Database - 20 Overs'!#REF!,0,L$3)),0)</f>
        <v>0</v>
      </c>
      <c r="M11" s="62">
        <f ca="1">IFERROR((OFFSET('Database - 20 Overs'!#REF!,0,M$3)/OFFSET('Database - 20 Overs'!#REF!,0,M$3)),0)</f>
        <v>0</v>
      </c>
      <c r="N11" s="62">
        <f ca="1">IFERROR((OFFSET('Database - 20 Overs'!#REF!,0,N$3)/OFFSET('Database - 20 Overs'!#REF!,0,N$3)),0)</f>
        <v>0</v>
      </c>
      <c r="O11" s="62">
        <f ca="1">IFERROR((OFFSET('Database - 20 Overs'!#REF!,0,O$3)/OFFSET('Database - 20 Overs'!#REF!,0,O$3)),0)</f>
        <v>0</v>
      </c>
      <c r="P11" s="62">
        <f ca="1">IFERROR((OFFSET('Database - 20 Overs'!#REF!,0,P$3)/OFFSET('Database - 20 Overs'!#REF!,0,P$3)),0)</f>
        <v>0</v>
      </c>
      <c r="Q11" s="62">
        <f ca="1">IFERROR((OFFSET('Database - 20 Overs'!#REF!,0,Q$3)/OFFSET('Database - 20 Overs'!#REF!,0,Q$3)),0)</f>
        <v>0</v>
      </c>
      <c r="R11" s="62">
        <f ca="1">IFERROR((OFFSET('Database - 20 Overs'!#REF!,0,R$3)/OFFSET('Database - 20 Overs'!#REF!,0,R$3)),0)</f>
        <v>0</v>
      </c>
      <c r="S11" s="62">
        <f ca="1">IFERROR((OFFSET('Database - 20 Overs'!#REF!,0,S$3)/OFFSET('Database - 20 Overs'!#REF!,0,S$3)),0)</f>
        <v>0</v>
      </c>
      <c r="T11" s="62">
        <f ca="1">IFERROR((OFFSET('Database - 20 Overs'!#REF!,0,T$3)/OFFSET('Database - 20 Overs'!#REF!,0,T$3)),0)</f>
        <v>0</v>
      </c>
      <c r="U11" s="62">
        <f ca="1">IFERROR((OFFSET('Database - 20 Overs'!#REF!,0,U$3)/OFFSET('Database - 20 Overs'!#REF!,0,U$3)),0)</f>
        <v>0</v>
      </c>
    </row>
    <row r="12" spans="1:21" x14ac:dyDescent="0.2">
      <c r="A12" s="58">
        <v>8</v>
      </c>
      <c r="B12" s="58" t="s">
        <v>253</v>
      </c>
      <c r="C12" s="58" t="s">
        <v>242</v>
      </c>
      <c r="D12" s="62">
        <f ca="1">IFERROR((OFFSET('Database - 20 Overs'!#REF!,0,D$3)/OFFSET('Database - 20 Overs'!#REF!,0,D$3)),0)</f>
        <v>0</v>
      </c>
      <c r="E12" s="62">
        <f ca="1">IFERROR((OFFSET('Database - 20 Overs'!#REF!,0,E$3)/OFFSET('Database - 20 Overs'!#REF!,0,E$3)),0)</f>
        <v>0</v>
      </c>
      <c r="F12" s="62">
        <f ca="1">IFERROR((OFFSET('Database - 20 Overs'!#REF!,0,F$3)/OFFSET('Database - 20 Overs'!#REF!,0,F$3)),0)</f>
        <v>0</v>
      </c>
      <c r="G12" s="62">
        <f ca="1">IFERROR((OFFSET('Database - 20 Overs'!#REF!,0,G$3)/OFFSET('Database - 20 Overs'!#REF!,0,G$3)),0)</f>
        <v>0</v>
      </c>
      <c r="H12" s="62">
        <f ca="1">IFERROR((OFFSET('Database - 20 Overs'!#REF!,0,H$3)/OFFSET('Database - 20 Overs'!#REF!,0,H$3)),0)</f>
        <v>0</v>
      </c>
      <c r="I12" s="62">
        <f ca="1">IFERROR((OFFSET('Database - 20 Overs'!#REF!,0,I$3)/OFFSET('Database - 20 Overs'!#REF!,0,I$3)),0)</f>
        <v>0</v>
      </c>
      <c r="J12" s="62">
        <f ca="1">IFERROR((OFFSET('Database - 20 Overs'!#REF!,0,J$3)/OFFSET('Database - 20 Overs'!#REF!,0,J$3)),0)</f>
        <v>0</v>
      </c>
      <c r="K12" s="62">
        <f ca="1">IFERROR((OFFSET('Database - 20 Overs'!#REF!,0,K$3)/OFFSET('Database - 20 Overs'!#REF!,0,K$3)),0)</f>
        <v>0</v>
      </c>
      <c r="L12" s="62">
        <f ca="1">IFERROR((OFFSET('Database - 20 Overs'!#REF!,0,L$3)/OFFSET('Database - 20 Overs'!#REF!,0,L$3)),0)</f>
        <v>0</v>
      </c>
      <c r="M12" s="62">
        <f ca="1">IFERROR((OFFSET('Database - 20 Overs'!#REF!,0,M$3)/OFFSET('Database - 20 Overs'!#REF!,0,M$3)),0)</f>
        <v>0</v>
      </c>
      <c r="N12" s="62">
        <f ca="1">IFERROR((OFFSET('Database - 20 Overs'!#REF!,0,N$3)/OFFSET('Database - 20 Overs'!#REF!,0,N$3)),0)</f>
        <v>0</v>
      </c>
      <c r="O12" s="62">
        <f ca="1">IFERROR((OFFSET('Database - 20 Overs'!#REF!,0,O$3)/OFFSET('Database - 20 Overs'!#REF!,0,O$3)),0)</f>
        <v>0</v>
      </c>
      <c r="P12" s="62">
        <f ca="1">IFERROR((OFFSET('Database - 20 Overs'!#REF!,0,P$3)/OFFSET('Database - 20 Overs'!#REF!,0,P$3)),0)</f>
        <v>0</v>
      </c>
      <c r="Q12" s="62">
        <f ca="1">IFERROR((OFFSET('Database - 20 Overs'!#REF!,0,Q$3)/OFFSET('Database - 20 Overs'!#REF!,0,Q$3)),0)</f>
        <v>0</v>
      </c>
      <c r="R12" s="62">
        <f ca="1">IFERROR((OFFSET('Database - 20 Overs'!#REF!,0,R$3)/OFFSET('Database - 20 Overs'!#REF!,0,R$3)),0)</f>
        <v>0</v>
      </c>
      <c r="S12" s="62">
        <f ca="1">IFERROR((OFFSET('Database - 20 Overs'!#REF!,0,S$3)/OFFSET('Database - 20 Overs'!#REF!,0,S$3)),0)</f>
        <v>0</v>
      </c>
      <c r="T12" s="62">
        <f ca="1">IFERROR((OFFSET('Database - 20 Overs'!#REF!,0,T$3)/OFFSET('Database - 20 Overs'!#REF!,0,T$3)),0)</f>
        <v>0</v>
      </c>
      <c r="U12" s="62">
        <f ca="1">IFERROR((OFFSET('Database - 20 Overs'!#REF!,0,U$3)/OFFSET('Database - 20 Overs'!#REF!,0,U$3)),0)</f>
        <v>0</v>
      </c>
    </row>
    <row r="13" spans="1:21" x14ac:dyDescent="0.2">
      <c r="A13" s="58">
        <v>9</v>
      </c>
      <c r="B13" s="58" t="s">
        <v>254</v>
      </c>
      <c r="C13" s="58" t="s">
        <v>252</v>
      </c>
      <c r="D13" s="62">
        <f ca="1">IFERROR((OFFSET('Database - 20 Overs'!#REF!,0,D$3)/OFFSET('Database - 20 Overs'!#REF!,0,D$3)),0)</f>
        <v>0</v>
      </c>
      <c r="E13" s="62">
        <f ca="1">IFERROR((OFFSET('Database - 20 Overs'!#REF!,0,E$3)/OFFSET('Database - 20 Overs'!#REF!,0,E$3)),0)</f>
        <v>0</v>
      </c>
      <c r="F13" s="62">
        <f ca="1">IFERROR((OFFSET('Database - 20 Overs'!#REF!,0,F$3)/OFFSET('Database - 20 Overs'!#REF!,0,F$3)),0)</f>
        <v>0</v>
      </c>
      <c r="G13" s="62">
        <f ca="1">IFERROR((OFFSET('Database - 20 Overs'!#REF!,0,G$3)/OFFSET('Database - 20 Overs'!#REF!,0,G$3)),0)</f>
        <v>0</v>
      </c>
      <c r="H13" s="62">
        <f ca="1">IFERROR((OFFSET('Database - 20 Overs'!#REF!,0,H$3)/OFFSET('Database - 20 Overs'!#REF!,0,H$3)),0)</f>
        <v>0</v>
      </c>
      <c r="I13" s="62">
        <f ca="1">IFERROR((OFFSET('Database - 20 Overs'!#REF!,0,I$3)/OFFSET('Database - 20 Overs'!#REF!,0,I$3)),0)</f>
        <v>0</v>
      </c>
      <c r="J13" s="62">
        <f ca="1">IFERROR((OFFSET('Database - 20 Overs'!#REF!,0,J$3)/OFFSET('Database - 20 Overs'!#REF!,0,J$3)),0)</f>
        <v>0</v>
      </c>
      <c r="K13" s="62">
        <f ca="1">IFERROR((OFFSET('Database - 20 Overs'!#REF!,0,K$3)/OFFSET('Database - 20 Overs'!#REF!,0,K$3)),0)</f>
        <v>0</v>
      </c>
      <c r="L13" s="62">
        <f ca="1">IFERROR((OFFSET('Database - 20 Overs'!#REF!,0,L$3)/OFFSET('Database - 20 Overs'!#REF!,0,L$3)),0)</f>
        <v>0</v>
      </c>
      <c r="M13" s="62">
        <f ca="1">IFERROR((OFFSET('Database - 20 Overs'!#REF!,0,M$3)/OFFSET('Database - 20 Overs'!#REF!,0,M$3)),0)</f>
        <v>0</v>
      </c>
      <c r="N13" s="62">
        <f ca="1">IFERROR((OFFSET('Database - 20 Overs'!#REF!,0,N$3)/OFFSET('Database - 20 Overs'!#REF!,0,N$3)),0)</f>
        <v>0</v>
      </c>
      <c r="O13" s="62">
        <f ca="1">IFERROR((OFFSET('Database - 20 Overs'!#REF!,0,O$3)/OFFSET('Database - 20 Overs'!#REF!,0,O$3)),0)</f>
        <v>0</v>
      </c>
      <c r="P13" s="62">
        <f ca="1">IFERROR((OFFSET('Database - 20 Overs'!#REF!,0,P$3)/OFFSET('Database - 20 Overs'!#REF!,0,P$3)),0)</f>
        <v>0</v>
      </c>
      <c r="Q13" s="62">
        <f ca="1">IFERROR((OFFSET('Database - 20 Overs'!#REF!,0,Q$3)/OFFSET('Database - 20 Overs'!#REF!,0,Q$3)),0)</f>
        <v>0</v>
      </c>
      <c r="R13" s="62">
        <f ca="1">IFERROR((OFFSET('Database - 20 Overs'!#REF!,0,R$3)/OFFSET('Database - 20 Overs'!#REF!,0,R$3)),0)</f>
        <v>0</v>
      </c>
      <c r="S13" s="62">
        <f ca="1">IFERROR((OFFSET('Database - 20 Overs'!#REF!,0,S$3)/OFFSET('Database - 20 Overs'!#REF!,0,S$3)),0)</f>
        <v>0</v>
      </c>
      <c r="T13" s="62">
        <f ca="1">IFERROR((OFFSET('Database - 20 Overs'!#REF!,0,T$3)/OFFSET('Database - 20 Overs'!#REF!,0,T$3)),0)</f>
        <v>0</v>
      </c>
      <c r="U13" s="62">
        <f ca="1">IFERROR((OFFSET('Database - 20 Overs'!#REF!,0,U$3)/OFFSET('Database - 20 Overs'!#REF!,0,U$3)),0)</f>
        <v>0</v>
      </c>
    </row>
    <row r="14" spans="1:21" x14ac:dyDescent="0.2">
      <c r="A14" s="58">
        <v>10</v>
      </c>
      <c r="B14" s="58" t="s">
        <v>255</v>
      </c>
      <c r="C14" s="58" t="s">
        <v>247</v>
      </c>
      <c r="D14" s="62">
        <f ca="1">IFERROR((OFFSET('Database - 20 Overs'!#REF!,0,D$3)/OFFSET('Database - 20 Overs'!#REF!,0,D$3)),0)</f>
        <v>0</v>
      </c>
      <c r="E14" s="62">
        <f ca="1">IFERROR((OFFSET('Database - 20 Overs'!#REF!,0,E$3)/OFFSET('Database - 20 Overs'!#REF!,0,E$3)),0)</f>
        <v>0</v>
      </c>
      <c r="F14" s="62">
        <f ca="1">IFERROR((OFFSET('Database - 20 Overs'!#REF!,0,F$3)/OFFSET('Database - 20 Overs'!#REF!,0,F$3)),0)</f>
        <v>0</v>
      </c>
      <c r="G14" s="62">
        <f ca="1">IFERROR((OFFSET('Database - 20 Overs'!#REF!,0,G$3)/OFFSET('Database - 20 Overs'!#REF!,0,G$3)),0)</f>
        <v>0</v>
      </c>
      <c r="H14" s="62">
        <f ca="1">IFERROR((OFFSET('Database - 20 Overs'!#REF!,0,H$3)/OFFSET('Database - 20 Overs'!#REF!,0,H$3)),0)</f>
        <v>0</v>
      </c>
      <c r="I14" s="62">
        <f ca="1">IFERROR((OFFSET('Database - 20 Overs'!#REF!,0,I$3)/OFFSET('Database - 20 Overs'!#REF!,0,I$3)),0)</f>
        <v>0</v>
      </c>
      <c r="J14" s="62">
        <f ca="1">IFERROR((OFFSET('Database - 20 Overs'!#REF!,0,J$3)/OFFSET('Database - 20 Overs'!#REF!,0,J$3)),0)</f>
        <v>0</v>
      </c>
      <c r="K14" s="62">
        <f ca="1">IFERROR((OFFSET('Database - 20 Overs'!#REF!,0,K$3)/OFFSET('Database - 20 Overs'!#REF!,0,K$3)),0)</f>
        <v>0</v>
      </c>
      <c r="L14" s="62">
        <f ca="1">IFERROR((OFFSET('Database - 20 Overs'!#REF!,0,L$3)/OFFSET('Database - 20 Overs'!#REF!,0,L$3)),0)</f>
        <v>0</v>
      </c>
      <c r="M14" s="62">
        <f ca="1">IFERROR((OFFSET('Database - 20 Overs'!#REF!,0,M$3)/OFFSET('Database - 20 Overs'!#REF!,0,M$3)),0)</f>
        <v>0</v>
      </c>
      <c r="N14" s="62">
        <f ca="1">IFERROR((OFFSET('Database - 20 Overs'!#REF!,0,N$3)/OFFSET('Database - 20 Overs'!#REF!,0,N$3)),0)</f>
        <v>0</v>
      </c>
      <c r="O14" s="62">
        <f ca="1">IFERROR((OFFSET('Database - 20 Overs'!#REF!,0,O$3)/OFFSET('Database - 20 Overs'!#REF!,0,O$3)),0)</f>
        <v>0</v>
      </c>
      <c r="P14" s="62">
        <f ca="1">IFERROR((OFFSET('Database - 20 Overs'!#REF!,0,P$3)/OFFSET('Database - 20 Overs'!#REF!,0,P$3)),0)</f>
        <v>0</v>
      </c>
      <c r="Q14" s="62">
        <f ca="1">IFERROR((OFFSET('Database - 20 Overs'!#REF!,0,Q$3)/OFFSET('Database - 20 Overs'!#REF!,0,Q$3)),0)</f>
        <v>0</v>
      </c>
      <c r="R14" s="62">
        <f ca="1">IFERROR((OFFSET('Database - 20 Overs'!#REF!,0,R$3)/OFFSET('Database - 20 Overs'!#REF!,0,R$3)),0)</f>
        <v>0</v>
      </c>
      <c r="S14" s="62">
        <f ca="1">IFERROR((OFFSET('Database - 20 Overs'!#REF!,0,S$3)/OFFSET('Database - 20 Overs'!#REF!,0,S$3)),0)</f>
        <v>0</v>
      </c>
      <c r="T14" s="62">
        <f ca="1">IFERROR((OFFSET('Database - 20 Overs'!#REF!,0,T$3)/OFFSET('Database - 20 Overs'!#REF!,0,T$3)),0)</f>
        <v>0</v>
      </c>
      <c r="U14" s="62">
        <f ca="1">IFERROR((OFFSET('Database - 20 Overs'!#REF!,0,U$3)/OFFSET('Database - 20 Overs'!#REF!,0,U$3)),0)</f>
        <v>0</v>
      </c>
    </row>
    <row r="15" spans="1:21" x14ac:dyDescent="0.2">
      <c r="A15" s="58">
        <v>11</v>
      </c>
      <c r="B15" s="58" t="s">
        <v>256</v>
      </c>
      <c r="C15" s="58" t="s">
        <v>247</v>
      </c>
      <c r="D15" s="62">
        <f ca="1">IFERROR((OFFSET('Database - 20 Overs'!#REF!,0,D$3)/OFFSET('Database - 20 Overs'!#REF!,0,D$3)),0)</f>
        <v>0</v>
      </c>
      <c r="E15" s="62">
        <f ca="1">IFERROR((OFFSET('Database - 20 Overs'!#REF!,0,E$3)/OFFSET('Database - 20 Overs'!#REF!,0,E$3)),0)</f>
        <v>0</v>
      </c>
      <c r="F15" s="62">
        <f ca="1">IFERROR((OFFSET('Database - 20 Overs'!#REF!,0,F$3)/OFFSET('Database - 20 Overs'!#REF!,0,F$3)),0)</f>
        <v>0</v>
      </c>
      <c r="G15" s="62">
        <f ca="1">IFERROR((OFFSET('Database - 20 Overs'!#REF!,0,G$3)/OFFSET('Database - 20 Overs'!#REF!,0,G$3)),0)</f>
        <v>0</v>
      </c>
      <c r="H15" s="62">
        <f ca="1">IFERROR((OFFSET('Database - 20 Overs'!#REF!,0,H$3)/OFFSET('Database - 20 Overs'!#REF!,0,H$3)),0)</f>
        <v>0</v>
      </c>
      <c r="I15" s="62">
        <f ca="1">IFERROR((OFFSET('Database - 20 Overs'!#REF!,0,I$3)/OFFSET('Database - 20 Overs'!#REF!,0,I$3)),0)</f>
        <v>0</v>
      </c>
      <c r="J15" s="62">
        <f ca="1">IFERROR((OFFSET('Database - 20 Overs'!#REF!,0,J$3)/OFFSET('Database - 20 Overs'!#REF!,0,J$3)),0)</f>
        <v>0</v>
      </c>
      <c r="K15" s="62">
        <f ca="1">IFERROR((OFFSET('Database - 20 Overs'!#REF!,0,K$3)/OFFSET('Database - 20 Overs'!#REF!,0,K$3)),0)</f>
        <v>0</v>
      </c>
      <c r="L15" s="62">
        <f ca="1">IFERROR((OFFSET('Database - 20 Overs'!#REF!,0,L$3)/OFFSET('Database - 20 Overs'!#REF!,0,L$3)),0)</f>
        <v>0</v>
      </c>
      <c r="M15" s="62">
        <f ca="1">IFERROR((OFFSET('Database - 20 Overs'!#REF!,0,M$3)/OFFSET('Database - 20 Overs'!#REF!,0,M$3)),0)</f>
        <v>0</v>
      </c>
      <c r="N15" s="62">
        <f ca="1">IFERROR((OFFSET('Database - 20 Overs'!#REF!,0,N$3)/OFFSET('Database - 20 Overs'!#REF!,0,N$3)),0)</f>
        <v>0</v>
      </c>
      <c r="O15" s="62">
        <f ca="1">IFERROR((OFFSET('Database - 20 Overs'!#REF!,0,O$3)/OFFSET('Database - 20 Overs'!#REF!,0,O$3)),0)</f>
        <v>0</v>
      </c>
      <c r="P15" s="62">
        <f ca="1">IFERROR((OFFSET('Database - 20 Overs'!#REF!,0,P$3)/OFFSET('Database - 20 Overs'!#REF!,0,P$3)),0)</f>
        <v>0</v>
      </c>
      <c r="Q15" s="62">
        <f ca="1">IFERROR((OFFSET('Database - 20 Overs'!#REF!,0,Q$3)/OFFSET('Database - 20 Overs'!#REF!,0,Q$3)),0)</f>
        <v>0</v>
      </c>
      <c r="R15" s="62">
        <f ca="1">IFERROR((OFFSET('Database - 20 Overs'!#REF!,0,R$3)/OFFSET('Database - 20 Overs'!#REF!,0,R$3)),0)</f>
        <v>0</v>
      </c>
      <c r="S15" s="62">
        <f ca="1">IFERROR((OFFSET('Database - 20 Overs'!#REF!,0,S$3)/OFFSET('Database - 20 Overs'!#REF!,0,S$3)),0)</f>
        <v>0</v>
      </c>
      <c r="T15" s="62">
        <f ca="1">IFERROR((OFFSET('Database - 20 Overs'!#REF!,0,T$3)/OFFSET('Database - 20 Overs'!#REF!,0,T$3)),0)</f>
        <v>0</v>
      </c>
      <c r="U15" s="62">
        <f ca="1">IFERROR((OFFSET('Database - 20 Overs'!#REF!,0,U$3)/OFFSET('Database - 20 Overs'!#REF!,0,U$3)),0)</f>
        <v>0</v>
      </c>
    </row>
    <row r="16" spans="1:21" x14ac:dyDescent="0.2">
      <c r="A16" s="49">
        <v>12</v>
      </c>
      <c r="B16" s="11" t="s">
        <v>257</v>
      </c>
      <c r="C16" s="24" t="s">
        <v>258</v>
      </c>
      <c r="D16" s="62">
        <f ca="1">IFERROR((OFFSET('Database - 20 Overs'!#REF!,0,D$3)/OFFSET('Database - 20 Overs'!#REF!,0,D$3)),0)</f>
        <v>0</v>
      </c>
      <c r="E16" s="62">
        <f ca="1">IFERROR((OFFSET('Database - 20 Overs'!#REF!,0,E$3)/OFFSET('Database - 20 Overs'!#REF!,0,E$3)),0)</f>
        <v>0</v>
      </c>
      <c r="F16" s="62">
        <f ca="1">IFERROR((OFFSET('Database - 20 Overs'!#REF!,0,F$3)/OFFSET('Database - 20 Overs'!#REF!,0,F$3)),0)</f>
        <v>0</v>
      </c>
      <c r="G16" s="62">
        <f ca="1">IFERROR((OFFSET('Database - 20 Overs'!#REF!,0,G$3)/OFFSET('Database - 20 Overs'!#REF!,0,G$3)),0)</f>
        <v>0</v>
      </c>
      <c r="H16" s="62">
        <f ca="1">IFERROR((OFFSET('Database - 20 Overs'!#REF!,0,H$3)/OFFSET('Database - 20 Overs'!#REF!,0,H$3)),0)</f>
        <v>0</v>
      </c>
      <c r="I16" s="62">
        <f ca="1">IFERROR((OFFSET('Database - 20 Overs'!#REF!,0,I$3)/OFFSET('Database - 20 Overs'!#REF!,0,I$3)),0)</f>
        <v>0</v>
      </c>
      <c r="J16" s="62">
        <f ca="1">IFERROR((OFFSET('Database - 20 Overs'!#REF!,0,J$3)/OFFSET('Database - 20 Overs'!#REF!,0,J$3)),0)</f>
        <v>0</v>
      </c>
      <c r="K16" s="62">
        <f ca="1">IFERROR((OFFSET('Database - 20 Overs'!#REF!,0,K$3)/OFFSET('Database - 20 Overs'!#REF!,0,K$3)),0)</f>
        <v>0</v>
      </c>
      <c r="L16" s="62">
        <f ca="1">IFERROR((OFFSET('Database - 20 Overs'!#REF!,0,L$3)/OFFSET('Database - 20 Overs'!#REF!,0,L$3)),0)</f>
        <v>0</v>
      </c>
      <c r="M16" s="62">
        <f ca="1">IFERROR((OFFSET('Database - 20 Overs'!#REF!,0,M$3)/OFFSET('Database - 20 Overs'!#REF!,0,M$3)),0)</f>
        <v>0</v>
      </c>
      <c r="N16" s="62">
        <f ca="1">IFERROR((OFFSET('Database - 20 Overs'!#REF!,0,N$3)/OFFSET('Database - 20 Overs'!#REF!,0,N$3)),0)</f>
        <v>0</v>
      </c>
      <c r="O16" s="62">
        <f ca="1">IFERROR((OFFSET('Database - 20 Overs'!#REF!,0,O$3)/OFFSET('Database - 20 Overs'!#REF!,0,O$3)),0)</f>
        <v>0</v>
      </c>
      <c r="P16" s="62">
        <f ca="1">IFERROR((OFFSET('Database - 20 Overs'!#REF!,0,P$3)/OFFSET('Database - 20 Overs'!#REF!,0,P$3)),0)</f>
        <v>0</v>
      </c>
      <c r="Q16" s="62">
        <f ca="1">IFERROR((OFFSET('Database - 20 Overs'!#REF!,0,Q$3)/OFFSET('Database - 20 Overs'!#REF!,0,Q$3)),0)</f>
        <v>0</v>
      </c>
      <c r="R16" s="62">
        <f ca="1">IFERROR((OFFSET('Database - 20 Overs'!#REF!,0,R$3)/OFFSET('Database - 20 Overs'!#REF!,0,R$3)),0)</f>
        <v>0</v>
      </c>
      <c r="S16" s="62">
        <f ca="1">IFERROR((OFFSET('Database - 20 Overs'!#REF!,0,S$3)/OFFSET('Database - 20 Overs'!#REF!,0,S$3)),0)</f>
        <v>0</v>
      </c>
      <c r="T16" s="62">
        <f ca="1">IFERROR((OFFSET('Database - 20 Overs'!#REF!,0,T$3)/OFFSET('Database - 20 Overs'!#REF!,0,T$3)),0)</f>
        <v>0</v>
      </c>
      <c r="U16" s="62">
        <f ca="1">IFERROR((OFFSET('Database - 20 Overs'!#REF!,0,U$3)/OFFSET('Database - 20 Overs'!#REF!,0,U$3)),0)</f>
        <v>0</v>
      </c>
    </row>
  </sheetData>
  <mergeCells count="1">
    <mergeCell ref="A1:U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30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E1" sqref="E1"/>
    </sheetView>
  </sheetViews>
  <sheetFormatPr defaultColWidth="14.42578125" defaultRowHeight="15.75" customHeight="1" x14ac:dyDescent="0.2"/>
  <cols>
    <col min="1" max="2" width="14.42578125" hidden="1"/>
    <col min="3" max="3" width="14.42578125" customWidth="1"/>
    <col min="8" max="9" width="14.42578125" customWidth="1"/>
  </cols>
  <sheetData>
    <row r="1" spans="1:27" ht="23.25" hidden="1" x14ac:dyDescent="0.2">
      <c r="A1" s="1"/>
      <c r="B1" s="2"/>
      <c r="C1" s="205" t="s">
        <v>30</v>
      </c>
      <c r="D1" s="175"/>
    </row>
    <row r="2" spans="1:27" ht="12.75" hidden="1" x14ac:dyDescent="0.2">
      <c r="C2" s="206"/>
      <c r="D2" s="207"/>
    </row>
    <row r="3" spans="1:27" ht="12.75" x14ac:dyDescent="0.2">
      <c r="C3" s="206"/>
      <c r="D3" s="207"/>
      <c r="E3" s="208" t="s">
        <v>301</v>
      </c>
      <c r="F3" s="175"/>
      <c r="G3" s="209" t="s">
        <v>176</v>
      </c>
      <c r="H3" s="174"/>
      <c r="I3" s="174"/>
      <c r="J3" s="174"/>
      <c r="K3" s="174"/>
      <c r="L3" s="174"/>
      <c r="M3" s="174"/>
      <c r="N3" s="174"/>
      <c r="O3" s="174"/>
      <c r="P3" s="174"/>
      <c r="Q3" s="175"/>
      <c r="R3" s="194" t="s">
        <v>177</v>
      </c>
      <c r="S3" s="174"/>
      <c r="T3" s="174"/>
      <c r="U3" s="174"/>
      <c r="V3" s="174"/>
      <c r="W3" s="174"/>
      <c r="X3" s="175"/>
      <c r="Y3" s="173" t="s">
        <v>178</v>
      </c>
      <c r="Z3" s="174"/>
      <c r="AA3" s="175"/>
    </row>
    <row r="4" spans="1:27" ht="12.75" x14ac:dyDescent="0.2">
      <c r="C4" s="176"/>
      <c r="D4" s="178"/>
      <c r="E4" s="176"/>
      <c r="F4" s="178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8"/>
      <c r="R4" s="176"/>
      <c r="S4" s="177"/>
      <c r="T4" s="177"/>
      <c r="U4" s="177"/>
      <c r="V4" s="177"/>
      <c r="W4" s="177"/>
      <c r="X4" s="178"/>
      <c r="Y4" s="176"/>
      <c r="Z4" s="177"/>
      <c r="AA4" s="178"/>
    </row>
    <row r="5" spans="1:27" ht="12.75" x14ac:dyDescent="0.2">
      <c r="C5" s="3" t="s">
        <v>34</v>
      </c>
      <c r="D5" s="3" t="s">
        <v>173</v>
      </c>
      <c r="E5" s="3" t="s">
        <v>174</v>
      </c>
      <c r="F5" s="3" t="s">
        <v>175</v>
      </c>
      <c r="G5" s="4" t="s">
        <v>179</v>
      </c>
      <c r="H5" s="4" t="s">
        <v>181</v>
      </c>
      <c r="I5" s="4" t="s">
        <v>180</v>
      </c>
      <c r="J5" s="5" t="s">
        <v>182</v>
      </c>
      <c r="K5" s="5" t="s">
        <v>183</v>
      </c>
      <c r="L5" s="4" t="s">
        <v>184</v>
      </c>
      <c r="M5" s="4" t="s">
        <v>185</v>
      </c>
      <c r="N5" s="4" t="s">
        <v>26</v>
      </c>
      <c r="O5" s="4" t="s">
        <v>19</v>
      </c>
      <c r="P5" s="4" t="s">
        <v>186</v>
      </c>
      <c r="Q5" s="4" t="s">
        <v>187</v>
      </c>
      <c r="R5" s="6" t="s">
        <v>179</v>
      </c>
      <c r="S5" s="6" t="s">
        <v>189</v>
      </c>
      <c r="T5" s="6" t="s">
        <v>188</v>
      </c>
      <c r="U5" s="6" t="s">
        <v>190</v>
      </c>
      <c r="V5" s="6" t="s">
        <v>182</v>
      </c>
      <c r="W5" s="7" t="s">
        <v>183</v>
      </c>
      <c r="X5" s="7" t="s">
        <v>191</v>
      </c>
      <c r="Y5" s="8" t="s">
        <v>192</v>
      </c>
      <c r="Z5" s="8" t="s">
        <v>193</v>
      </c>
      <c r="AA5" s="8" t="s">
        <v>194</v>
      </c>
    </row>
    <row r="6" spans="1:27" ht="12.75" x14ac:dyDescent="0.2">
      <c r="C6" s="9" t="s">
        <v>152</v>
      </c>
      <c r="D6" s="10" t="s">
        <v>196</v>
      </c>
      <c r="E6" s="11">
        <v>2021</v>
      </c>
      <c r="F6" s="12">
        <f>COUNTIF('Database - 4050 Overs'!CC3:CC1005, "Yes")</f>
        <v>5</v>
      </c>
      <c r="G6" s="13">
        <f>COUNTIF('Database - 4050 Overs'!CD3:CD1005, "Yes")</f>
        <v>5</v>
      </c>
      <c r="H6" s="14">
        <f>SUM('Database - 4050 Overs'!CE3:CE1005)</f>
        <v>200</v>
      </c>
      <c r="I6" s="14">
        <f>SUM('Database - 4050 Overs'!CF3:CF1005)</f>
        <v>126</v>
      </c>
      <c r="J6" s="15">
        <f t="shared" ref="J6:J14" si="0">IFERROR((H6/(G6-L6)), "-")</f>
        <v>66.666666666666671</v>
      </c>
      <c r="K6" s="15">
        <f t="shared" ref="K6:K16" si="1">IFERROR(((H6/I6)*100),"-")</f>
        <v>158.73015873015873</v>
      </c>
      <c r="L6" s="14">
        <f>COUNTIF('Database - 4050 Overs'!CG3:CG1005, "Yes")</f>
        <v>2</v>
      </c>
      <c r="M6" s="14">
        <f>MAX('Database - 4050 Overs'!CE3:CE1005)</f>
        <v>80</v>
      </c>
      <c r="N6" s="14">
        <f>COUNTIFS('Database - 4050 Overs'!CE3:CE1005, "&gt;=50",'Database - 4050 Overs'!CE3:CE1005, "&lt;100")</f>
        <v>2</v>
      </c>
      <c r="O6" s="14">
        <f>COUNTIF('Database - 4050 Overs'!CE3:CE1005, "&gt;=100")</f>
        <v>0</v>
      </c>
      <c r="P6" s="14">
        <f>SUM('Database - 4050 Overs'!CI3:CI1005)</f>
        <v>11</v>
      </c>
      <c r="Q6" s="57">
        <f>SUM('Database - 4050 Overs'!CH3:CH1005)</f>
        <v>19</v>
      </c>
      <c r="R6" s="16">
        <f>COUNTIF('Database - 4050 Overs'!CJ3:CJ1005, "Yes")</f>
        <v>4</v>
      </c>
      <c r="S6" s="17">
        <f>SUM('Database - 4050 Overs'!CK3:CK1005)</f>
        <v>17</v>
      </c>
      <c r="T6" s="16">
        <f>SUM('Database - 4050 Overs'!CM3:CM1005)</f>
        <v>111</v>
      </c>
      <c r="U6" s="16">
        <f>SUM('Database - 4050 Overs'!CL3:CL1005)</f>
        <v>2</v>
      </c>
      <c r="V6" s="18">
        <f>IFERROR((T6/U6), "-")</f>
        <v>55.5</v>
      </c>
      <c r="W6" s="19">
        <f>IFERROR(((S6*6)/U6), "-")</f>
        <v>51</v>
      </c>
      <c r="X6" s="20">
        <f t="shared" ref="X6:X23" si="2">IFERROR((T6/S6),0)</f>
        <v>6.5294117647058822</v>
      </c>
      <c r="Y6" s="21"/>
      <c r="Z6" s="21"/>
      <c r="AA6" s="22"/>
    </row>
    <row r="7" spans="1:27" ht="12.75" x14ac:dyDescent="0.2">
      <c r="C7" s="23" t="s">
        <v>150</v>
      </c>
      <c r="D7" s="24" t="s">
        <v>195</v>
      </c>
      <c r="E7" s="24">
        <v>2021</v>
      </c>
      <c r="F7" s="24">
        <f>COUNTIF('Database - 4050 Overs'!Z3:Z1000, "Yes")</f>
        <v>4</v>
      </c>
      <c r="G7" s="25">
        <f>COUNTIF('Database - 4050 Overs'!AA3:AA1000, "Yes")</f>
        <v>4</v>
      </c>
      <c r="H7" s="26">
        <f>SUM('Database - 4050 Overs'!AB3:AB1000)</f>
        <v>172</v>
      </c>
      <c r="I7" s="26">
        <f>SUM('Database - 4050 Overs'!AC3:AC1000)</f>
        <v>208</v>
      </c>
      <c r="J7" s="27">
        <f t="shared" si="0"/>
        <v>43</v>
      </c>
      <c r="K7" s="27">
        <f t="shared" si="1"/>
        <v>82.692307692307693</v>
      </c>
      <c r="L7" s="26">
        <f>COUNTIF('Database - 4050 Overs'!AD3:AD1000, "Yes")</f>
        <v>0</v>
      </c>
      <c r="M7" s="26">
        <f>MAX('Database - 4050 Overs'!AB3:AB1000)</f>
        <v>102</v>
      </c>
      <c r="N7" s="26">
        <f>COUNTIFS('Database - 4050 Overs'!AB3:AB1000, "&gt;=50",'Database - 4050 Overs'!AB3:AB1000, "&lt;100")</f>
        <v>0</v>
      </c>
      <c r="O7" s="26">
        <f>COUNTIF('Database - 4050 Overs'!AB3:AB1000, "&gt;=100")</f>
        <v>1</v>
      </c>
      <c r="P7" s="26">
        <f>SUM('Database - 4050 Overs'!AF3:AF1000)</f>
        <v>1</v>
      </c>
      <c r="Q7" s="26">
        <f>SUM('Database - 4050 Overs'!AE3:AE1000)</f>
        <v>13</v>
      </c>
      <c r="R7" s="28">
        <f>COUNTIF('Database - 4050 Overs'!AG3:AG1000, "Yes")</f>
        <v>0</v>
      </c>
      <c r="S7" s="29">
        <f>SUM('Database - 4050 Overs'!AH3:AH1000)</f>
        <v>0</v>
      </c>
      <c r="T7" s="30">
        <f>SUM('Database - 4050 Overs'!AJ3:AJ1000)</f>
        <v>0</v>
      </c>
      <c r="U7" s="30">
        <f>SUM('Database - 4050 Overs'!AI3:AI1000)</f>
        <v>0</v>
      </c>
      <c r="V7" s="18">
        <f>IFERROR((T7/U7),0)</f>
        <v>0</v>
      </c>
      <c r="W7" s="18">
        <f>IFERROR(((S7*6)/U7),0)</f>
        <v>0</v>
      </c>
      <c r="X7" s="20">
        <f t="shared" si="2"/>
        <v>0</v>
      </c>
      <c r="Y7" s="31"/>
      <c r="Z7" s="31"/>
      <c r="AA7" s="32"/>
    </row>
    <row r="8" spans="1:27" ht="12.75" x14ac:dyDescent="0.2">
      <c r="C8" s="23" t="s">
        <v>160</v>
      </c>
      <c r="D8" s="24" t="s">
        <v>196</v>
      </c>
      <c r="E8" s="11">
        <v>2021</v>
      </c>
      <c r="F8" s="24">
        <f>COUNTIF('Database - 4050 Overs'!DJ3:DJ1008, "Yes")</f>
        <v>5</v>
      </c>
      <c r="G8" s="25">
        <f>COUNTIF('Database - 4050 Overs'!DK3:DK1008, "Yes")</f>
        <v>5</v>
      </c>
      <c r="H8" s="26">
        <f>SUM('Database - 4050 Overs'!DL3:DL1008)</f>
        <v>89</v>
      </c>
      <c r="I8" s="26">
        <f>SUM('Database - 4050 Overs'!DM3:DM1008)</f>
        <v>118</v>
      </c>
      <c r="J8" s="27">
        <f t="shared" si="0"/>
        <v>22.25</v>
      </c>
      <c r="K8" s="27">
        <f t="shared" si="1"/>
        <v>75.423728813559322</v>
      </c>
      <c r="L8" s="26">
        <f>COUNTIF('Database - 4050 Overs'!DN3:DN1008, "Yes")</f>
        <v>1</v>
      </c>
      <c r="M8" s="26">
        <f>MAX('Database - 4050 Overs'!DL3:DL1008)</f>
        <v>37</v>
      </c>
      <c r="N8" s="26">
        <f>COUNTIFS('Database - 4050 Overs'!DL3:DL1008, "&gt;=50",'Database - 4050 Overs'!DL3:DL1008, "&lt;100")</f>
        <v>0</v>
      </c>
      <c r="O8" s="26">
        <f>COUNTIF('Database - 4050 Overs'!DL3:DL1008, "&gt;=100")</f>
        <v>0</v>
      </c>
      <c r="P8" s="26">
        <f>SUM('Database - 4050 Overs'!DP3:DP1008)</f>
        <v>0</v>
      </c>
      <c r="Q8" s="26">
        <f>SUM('Database - 4050 Overs'!DO3:DO1008)</f>
        <v>10</v>
      </c>
      <c r="R8" s="28">
        <f>COUNTIF('Database - 4050 Overs'!DQ3:DQ1008, "Yes")</f>
        <v>5</v>
      </c>
      <c r="S8" s="29">
        <f>SUM('Database - 4050 Overs'!DR3:DR1008)</f>
        <v>34.5</v>
      </c>
      <c r="T8" s="30">
        <f>SUM('Database - 4050 Overs'!DT3:DT1008)</f>
        <v>157</v>
      </c>
      <c r="U8" s="30">
        <f>SUM('Database - 4050 Overs'!DS3:DS1008)</f>
        <v>13</v>
      </c>
      <c r="V8" s="18">
        <f>IFERROR((T8/U8), "-")</f>
        <v>12.076923076923077</v>
      </c>
      <c r="W8" s="18">
        <f>IFERROR(((S8*6)/U8), "-")</f>
        <v>15.923076923076923</v>
      </c>
      <c r="X8" s="20">
        <f t="shared" si="2"/>
        <v>4.5507246376811592</v>
      </c>
      <c r="Y8" s="31"/>
      <c r="Z8" s="31"/>
      <c r="AA8" s="32"/>
    </row>
    <row r="9" spans="1:27" ht="12.75" x14ac:dyDescent="0.2">
      <c r="C9" s="23" t="s">
        <v>155</v>
      </c>
      <c r="D9" s="24" t="s">
        <v>195</v>
      </c>
      <c r="E9" s="11">
        <v>2021</v>
      </c>
      <c r="F9" s="24">
        <f>COUNTIF('Database - 4050 Overs'!BG3:BG1003, "Yes")</f>
        <v>5</v>
      </c>
      <c r="G9" s="25">
        <f>COUNTIF('Database - 4050 Overs'!BH3:BH1003, "Yes")</f>
        <v>5</v>
      </c>
      <c r="H9" s="26">
        <f>SUM('Database - 4050 Overs'!BI3:BI1003)</f>
        <v>84</v>
      </c>
      <c r="I9" s="26">
        <f>SUM('Database - 4050 Overs'!BJ3:BJ1003)</f>
        <v>103</v>
      </c>
      <c r="J9" s="27">
        <f t="shared" si="0"/>
        <v>16.8</v>
      </c>
      <c r="K9" s="27">
        <f t="shared" si="1"/>
        <v>81.553398058252426</v>
      </c>
      <c r="L9" s="26">
        <f>COUNTIF('Database - 4050 Overs'!AD4:AD1001, "Yes")</f>
        <v>0</v>
      </c>
      <c r="M9" s="26">
        <f>MAX('Database - 4050 Overs'!BI3:BI1003)</f>
        <v>53</v>
      </c>
      <c r="N9" s="26">
        <f>COUNTIFS('Database - 4050 Overs'!BI3:BI1003, "&gt;=50",'Database - 4050 Overs'!BI3:BI1003, "&lt;100")</f>
        <v>1</v>
      </c>
      <c r="O9" s="26">
        <f>COUNTIF('Database - 4050 Overs'!BI3:BI1003, "&gt;=100")</f>
        <v>0</v>
      </c>
      <c r="P9" s="26">
        <f>SUM('Database - 4050 Overs'!BM3:BM1003)</f>
        <v>4</v>
      </c>
      <c r="Q9" s="26">
        <f>SUM('Database - 4050 Overs'!BL3:BL1003)</f>
        <v>4</v>
      </c>
      <c r="R9" s="28">
        <f>COUNTIF('Database - 4050 Overs'!BN3:BN1003, "Yes")</f>
        <v>0</v>
      </c>
      <c r="S9" s="29">
        <f>SUM('Database - 4050 Overs'!BO3:BO1003)</f>
        <v>0</v>
      </c>
      <c r="T9" s="30">
        <f>SUM('Database - 4050 Overs'!BQ3:BQ1003)</f>
        <v>0</v>
      </c>
      <c r="U9" s="30">
        <f>SUM('Database - 4050 Overs'!BP3:BP1003)</f>
        <v>0</v>
      </c>
      <c r="V9" s="18">
        <f>IFERROR((T9/U9),0)</f>
        <v>0</v>
      </c>
      <c r="W9" s="18">
        <f>IFERROR(((S9*6)/U9),0)</f>
        <v>0</v>
      </c>
      <c r="X9" s="20">
        <f t="shared" si="2"/>
        <v>0</v>
      </c>
      <c r="Y9" s="31"/>
      <c r="Z9" s="31"/>
      <c r="AA9" s="32"/>
    </row>
    <row r="10" spans="1:27" ht="12.75" x14ac:dyDescent="0.2">
      <c r="C10" s="23" t="s">
        <v>302</v>
      </c>
      <c r="D10" s="24" t="s">
        <v>196</v>
      </c>
      <c r="E10" s="11">
        <v>2021</v>
      </c>
      <c r="F10" s="24">
        <f>COUNTIF('Database - 4050 Overs'!O3:O999, "Yes")</f>
        <v>4</v>
      </c>
      <c r="G10" s="25">
        <f>COUNTIF('Database - 4050 Overs'!P3:P999, "Yes")</f>
        <v>4</v>
      </c>
      <c r="H10" s="26">
        <f>SUM('Database - 4050 Overs'!Q3:Q999)</f>
        <v>77</v>
      </c>
      <c r="I10" s="26">
        <f>SUM('Database - 4050 Overs'!R3:R999)</f>
        <v>80</v>
      </c>
      <c r="J10" s="27">
        <f t="shared" si="0"/>
        <v>19.25</v>
      </c>
      <c r="K10" s="27">
        <f t="shared" si="1"/>
        <v>96.25</v>
      </c>
      <c r="L10" s="26">
        <f>COUNTIF('Database - 4050 Overs'!S3:S999, "Yes")</f>
        <v>0</v>
      </c>
      <c r="M10" s="26">
        <f>MAX('Database - 4050 Overs'!Q3:Q999)</f>
        <v>26</v>
      </c>
      <c r="N10" s="26">
        <f>COUNTIFS('Database - 4050 Overs'!Q3:Q999, "&gt;=50",'Database - 4050 Overs'!Q3:Q999, "&lt;100")</f>
        <v>0</v>
      </c>
      <c r="O10" s="26">
        <f>COUNTIF('Database - 4050 Overs'!Q3:Q999, "&gt;=100")</f>
        <v>0</v>
      </c>
      <c r="P10" s="26">
        <f>SUM('Database - 4050 Overs'!U3:U999)</f>
        <v>2</v>
      </c>
      <c r="Q10" s="26">
        <f>SUM('Database - 4050 Overs'!T3:T999)</f>
        <v>10</v>
      </c>
      <c r="R10" s="28">
        <f>COUNTIF('Database - 4050 Overs'!V3:V999, "Yes")</f>
        <v>2</v>
      </c>
      <c r="S10" s="29">
        <f>SUM('Database - 4050 Overs'!W3:W999)</f>
        <v>13</v>
      </c>
      <c r="T10" s="30">
        <f>SUM('Database - 4050 Overs'!Y3:Y999)</f>
        <v>75</v>
      </c>
      <c r="U10" s="30">
        <f>SUM('Database - 4050 Overs'!X3:X999)</f>
        <v>4</v>
      </c>
      <c r="V10" s="18">
        <f>IFERROR((T10/U10), "-")</f>
        <v>18.75</v>
      </c>
      <c r="W10" s="18">
        <f>IFERROR(((S10*6)/U10), "-")</f>
        <v>19.5</v>
      </c>
      <c r="X10" s="20">
        <f t="shared" si="2"/>
        <v>5.7692307692307692</v>
      </c>
      <c r="Y10" s="31"/>
      <c r="Z10" s="31"/>
      <c r="AA10" s="32"/>
    </row>
    <row r="11" spans="1:27" ht="12.75" x14ac:dyDescent="0.2">
      <c r="C11" s="23" t="s">
        <v>158</v>
      </c>
      <c r="D11" s="24" t="s">
        <v>196</v>
      </c>
      <c r="E11" s="11">
        <v>2021</v>
      </c>
      <c r="F11" s="24">
        <f>COUNTIF('Database - 4050 Overs'!CY3:CY1007, "Yes")</f>
        <v>4</v>
      </c>
      <c r="G11" s="25">
        <f>COUNTIF('Database - 4050 Overs'!CZ3:CZ1007, "Yes")</f>
        <v>4</v>
      </c>
      <c r="H11" s="26">
        <f>SUM('Database - 4050 Overs'!DA3:DA1007)</f>
        <v>58</v>
      </c>
      <c r="I11" s="26">
        <f>SUM('Database - 4050 Overs'!DB3:DB1007)</f>
        <v>68</v>
      </c>
      <c r="J11" s="27">
        <f t="shared" si="0"/>
        <v>14.5</v>
      </c>
      <c r="K11" s="27">
        <f t="shared" si="1"/>
        <v>85.294117647058826</v>
      </c>
      <c r="L11" s="26">
        <f>COUNTIF('Database - 4050 Overs'!DC3:DC1007, "Yes")</f>
        <v>0</v>
      </c>
      <c r="M11" s="26">
        <f>MAX('Database - 4050 Overs'!DA3:DA1007)</f>
        <v>25</v>
      </c>
      <c r="N11" s="26">
        <f>COUNTIFS('Database - 4050 Overs'!DA3:DA1007, "&gt;=50",'Database - 4050 Overs'!DA3:DA1007, "&lt;100")</f>
        <v>0</v>
      </c>
      <c r="O11" s="26">
        <f>COUNTIF('Database - 4050 Overs'!DA3:DA1007, "&gt;=100")</f>
        <v>0</v>
      </c>
      <c r="P11" s="26">
        <f>SUM('Database - 4050 Overs'!DE3:DE1007)</f>
        <v>0</v>
      </c>
      <c r="Q11" s="26">
        <f>SUM('Database - 4050 Overs'!DD3:DD1007)</f>
        <v>8</v>
      </c>
      <c r="R11" s="28">
        <f>COUNTIF('Database - 4050 Overs'!DF3:DF1007, "Yes")</f>
        <v>3</v>
      </c>
      <c r="S11" s="29">
        <f>SUM('Database - 4050 Overs'!DG3:DG1007)</f>
        <v>18.5</v>
      </c>
      <c r="T11" s="30">
        <f>SUM('Database - 4050 Overs'!DI3:DI1007)</f>
        <v>86</v>
      </c>
      <c r="U11" s="30">
        <f>SUM('Database - 4050 Overs'!DH3:DH1007)</f>
        <v>14</v>
      </c>
      <c r="V11" s="18">
        <f>IFERROR((T11/U11), "-")</f>
        <v>6.1428571428571432</v>
      </c>
      <c r="W11" s="18">
        <f>IFERROR(((S11*6)/U11), "-")</f>
        <v>7.9285714285714288</v>
      </c>
      <c r="X11" s="20">
        <f t="shared" si="2"/>
        <v>4.6486486486486482</v>
      </c>
      <c r="Y11" s="31"/>
      <c r="Z11" s="31"/>
      <c r="AA11" s="32"/>
    </row>
    <row r="12" spans="1:27" ht="12.75" x14ac:dyDescent="0.2">
      <c r="C12" s="23" t="s">
        <v>29</v>
      </c>
      <c r="D12" s="24" t="s">
        <v>195</v>
      </c>
      <c r="E12" s="11">
        <v>2021</v>
      </c>
      <c r="F12" s="24">
        <f>COUNTIF('Database - 4050 Overs'!AV3:AV1002, "Yes")</f>
        <v>2</v>
      </c>
      <c r="G12" s="25">
        <f>COUNTIF('Database - 4050 Overs'!AW3:AW1002, "Yes")</f>
        <v>2</v>
      </c>
      <c r="H12" s="26">
        <f>SUM('Database - 4050 Overs'!AX3:AX1002)</f>
        <v>53</v>
      </c>
      <c r="I12" s="26">
        <f>SUM('Database - 4050 Overs'!AY3:AY1002)</f>
        <v>63</v>
      </c>
      <c r="J12" s="27">
        <f t="shared" si="0"/>
        <v>53</v>
      </c>
      <c r="K12" s="27">
        <f t="shared" si="1"/>
        <v>84.126984126984127</v>
      </c>
      <c r="L12" s="26">
        <f>COUNTIF('Database - 4050 Overs'!AZ3:AZ1002, "Yes")</f>
        <v>1</v>
      </c>
      <c r="M12" s="26">
        <f>MAX('Database - 4050 Overs'!AX3:AX1002)</f>
        <v>43</v>
      </c>
      <c r="N12" s="26">
        <f>COUNTIFS('Database - 4050 Overs'!AX3:AX1002, "&gt;=50",'Database - 4050 Overs'!AX3:AX1002, "&lt;100")</f>
        <v>0</v>
      </c>
      <c r="O12" s="26">
        <f>COUNTIF('Database - 4050 Overs'!AX3:AX1002, "&gt;=100")</f>
        <v>0</v>
      </c>
      <c r="P12" s="26">
        <f>SUM('Database - 4050 Overs'!BB3:BB1002)</f>
        <v>0</v>
      </c>
      <c r="Q12" s="26">
        <f>SUM('Database - 4050 Overs'!BA3:BA1002)</f>
        <v>6</v>
      </c>
      <c r="R12" s="28">
        <f>COUNTIF('Database - 4050 Overs'!BC3:BC1002, "Yes")</f>
        <v>0</v>
      </c>
      <c r="S12" s="29">
        <f>SUM('Database - 4050 Overs'!BD3:BD1002)</f>
        <v>0</v>
      </c>
      <c r="T12" s="30">
        <f>SUM('Database - 4050 Overs'!BF3:BF1002)</f>
        <v>0</v>
      </c>
      <c r="U12" s="30">
        <f>SUM('Database - 4050 Overs'!BE3:BE1002)</f>
        <v>0</v>
      </c>
      <c r="V12" s="18">
        <f>IFERROR((T12/U12),0)</f>
        <v>0</v>
      </c>
      <c r="W12" s="18">
        <f>IFERROR(((S12*6)/U12),0)</f>
        <v>0</v>
      </c>
      <c r="X12" s="20">
        <f t="shared" si="2"/>
        <v>0</v>
      </c>
      <c r="Y12" s="31"/>
      <c r="Z12" s="31"/>
      <c r="AA12" s="32"/>
    </row>
    <row r="13" spans="1:27" ht="12.75" x14ac:dyDescent="0.2">
      <c r="C13" s="23" t="s">
        <v>28</v>
      </c>
      <c r="D13" s="24" t="s">
        <v>195</v>
      </c>
      <c r="E13" s="11">
        <v>2021</v>
      </c>
      <c r="F13" s="24">
        <f>COUNTIF('Database - 4050 Overs'!BR3:BR1004, "Yes")</f>
        <v>3</v>
      </c>
      <c r="G13" s="25">
        <f>COUNTIF('Database - 4050 Overs'!BS3:BS1004, "Yes")</f>
        <v>3</v>
      </c>
      <c r="H13" s="26">
        <f>SUM('Database - 4050 Overs'!BT3:BT1004)</f>
        <v>39</v>
      </c>
      <c r="I13" s="26">
        <f>SUM('Database - 4050 Overs'!BU3:BU1004)</f>
        <v>83</v>
      </c>
      <c r="J13" s="27">
        <f t="shared" si="0"/>
        <v>13</v>
      </c>
      <c r="K13" s="27">
        <f t="shared" si="1"/>
        <v>46.987951807228917</v>
      </c>
      <c r="L13" s="26">
        <f>COUNTIF('Database - 4050 Overs'!BV3:BV1004, "Yes")</f>
        <v>0</v>
      </c>
      <c r="M13" s="26">
        <f>MAX('Database - 4050 Overs'!BT3:BT1004)</f>
        <v>32</v>
      </c>
      <c r="N13" s="26">
        <f>COUNTIFS('Database - 4050 Overs'!BT3:BT1004, "&gt;=50",'Database - 4050 Overs'!BT3:BT1004, "&lt;100")</f>
        <v>0</v>
      </c>
      <c r="O13" s="26">
        <f>COUNTIF('Database - 4050 Overs'!BT3:BT1004, "&gt;=100")</f>
        <v>0</v>
      </c>
      <c r="P13" s="26">
        <f>SUM('Database - 4050 Overs'!BX3:BX1004)</f>
        <v>0</v>
      </c>
      <c r="Q13" s="26">
        <f>SUM('Database - 4050 Overs'!BW3:BW1004)</f>
        <v>5</v>
      </c>
      <c r="R13" s="28">
        <f>COUNTIF('Database - 4050 Overs'!BY3:BY1004, "Yes")</f>
        <v>0</v>
      </c>
      <c r="S13" s="29">
        <f>SUM('Database - 4050 Overs'!BZ3:BZ1004)</f>
        <v>0</v>
      </c>
      <c r="T13" s="30">
        <f>SUM('Database - 4050 Overs'!CB3:CB1004)</f>
        <v>0</v>
      </c>
      <c r="U13" s="30">
        <f>SUM('Database - 4050 Overs'!CA3:CA1004)</f>
        <v>0</v>
      </c>
      <c r="V13" s="18">
        <f>IFERROR((T13/U13),0)</f>
        <v>0</v>
      </c>
      <c r="W13" s="18">
        <f>IFERROR(((S13*6)/U13),0)</f>
        <v>0</v>
      </c>
      <c r="X13" s="20">
        <f t="shared" si="2"/>
        <v>0</v>
      </c>
      <c r="Y13" s="31"/>
      <c r="Z13" s="31"/>
      <c r="AA13" s="32"/>
    </row>
    <row r="14" spans="1:27" ht="12.75" x14ac:dyDescent="0.2">
      <c r="C14" s="23" t="s">
        <v>198</v>
      </c>
      <c r="D14" s="24" t="s">
        <v>195</v>
      </c>
      <c r="E14" s="11">
        <v>2021</v>
      </c>
      <c r="F14" s="24">
        <f>COUNTIF('Database - 4050 Overs'!D3:D998, "Yes")</f>
        <v>4</v>
      </c>
      <c r="G14" s="25">
        <f>COUNTIF('Database - 4050 Overs'!E3:E998, "Yes")</f>
        <v>3</v>
      </c>
      <c r="H14" s="26">
        <f>SUM('Database - 4050 Overs'!F3:F998)</f>
        <v>34</v>
      </c>
      <c r="I14" s="26">
        <f>SUM('Database - 4050 Overs'!G3:G998)</f>
        <v>36</v>
      </c>
      <c r="J14" s="27">
        <f t="shared" si="0"/>
        <v>11.333333333333334</v>
      </c>
      <c r="K14" s="27">
        <f t="shared" si="1"/>
        <v>94.444444444444443</v>
      </c>
      <c r="L14" s="26">
        <f>COUNTIF('Database - 4050 Overs'!H3:H998, "Yes")</f>
        <v>0</v>
      </c>
      <c r="M14" s="26">
        <f>MAX('Database - 4050 Overs'!F3:F998)</f>
        <v>23</v>
      </c>
      <c r="N14" s="26">
        <f>COUNTIFS('Database - 4050 Overs'!F3:F998, "&gt;=50",'Database - 4050 Overs'!F3:F998, "&lt;100")</f>
        <v>0</v>
      </c>
      <c r="O14" s="26">
        <f>COUNTIF('Database - 4050 Overs'!F3:F998, "&gt;=100")</f>
        <v>0</v>
      </c>
      <c r="P14" s="26">
        <f>SUM('Database - 4050 Overs'!J3:J998)</f>
        <v>1</v>
      </c>
      <c r="Q14" s="26">
        <f>SUM('Database - 4050 Overs'!I3:I998)</f>
        <v>4</v>
      </c>
      <c r="R14" s="28">
        <f>COUNTIF('Database - 4050 Overs'!K3:K998, "Yes")</f>
        <v>0</v>
      </c>
      <c r="S14" s="29">
        <f>SUM('Database - 4050 Overs'!L3:L998)</f>
        <v>0</v>
      </c>
      <c r="T14" s="30">
        <f>SUM('Database - 4050 Overs'!N3:N998)</f>
        <v>0</v>
      </c>
      <c r="U14" s="30">
        <f>SUM('Database - 4050 Overs'!M3:M998)</f>
        <v>0</v>
      </c>
      <c r="V14" s="18">
        <f>IFERROR((T14/U14),0)</f>
        <v>0</v>
      </c>
      <c r="W14" s="18">
        <f>IFERROR(((S14*6)/U14),0)</f>
        <v>0</v>
      </c>
      <c r="X14" s="20">
        <f t="shared" si="2"/>
        <v>0</v>
      </c>
      <c r="Y14" s="31"/>
      <c r="Z14" s="31"/>
      <c r="AA14" s="32"/>
    </row>
    <row r="15" spans="1:27" ht="12.75" x14ac:dyDescent="0.2">
      <c r="C15" s="23" t="s">
        <v>118</v>
      </c>
      <c r="D15" s="24" t="s">
        <v>195</v>
      </c>
      <c r="E15" s="11">
        <v>2021</v>
      </c>
      <c r="F15" s="24">
        <f>COUNTIF('Database - 4050 Overs'!AK3:AK1001, "Yes")</f>
        <v>3</v>
      </c>
      <c r="G15" s="25">
        <f>COUNTIF('Database - 4050 Overs'!AL3:AL1001, "Yes")</f>
        <v>3</v>
      </c>
      <c r="H15" s="26">
        <f>SUM('Database - 4050 Overs'!AM3:AM1001)</f>
        <v>31</v>
      </c>
      <c r="I15" s="26">
        <f>SUM('Database - 4050 Overs'!AN3:AN1001)</f>
        <v>67</v>
      </c>
      <c r="J15" s="27">
        <f>IFERROR((H15/(G15-L15)),0)</f>
        <v>10.333333333333334</v>
      </c>
      <c r="K15" s="27">
        <f t="shared" si="1"/>
        <v>46.268656716417908</v>
      </c>
      <c r="L15" s="26">
        <f>COUNTIF('Database - 4050 Overs'!AO3:AO1001, "Yes")</f>
        <v>0</v>
      </c>
      <c r="M15" s="26">
        <f>MAX('Database - 4050 Overs'!AM3:AM1001)</f>
        <v>15</v>
      </c>
      <c r="N15" s="26">
        <f>COUNTIFS('Database - 4050 Overs'!AM3:AM1001, "&gt;=50",'Database - 4050 Overs'!AM3:AM1001, "&lt;100")</f>
        <v>0</v>
      </c>
      <c r="O15" s="26">
        <f>COUNTIF('Database - 4050 Overs'!AM3:AM1001, "&gt;=100")</f>
        <v>0</v>
      </c>
      <c r="P15" s="26">
        <f>SUM('Database - 4050 Overs'!AQ3:AQ1001)</f>
        <v>0</v>
      </c>
      <c r="Q15" s="26">
        <f>SUM('Database - 4050 Overs'!AP3:AP1001)</f>
        <v>2</v>
      </c>
      <c r="R15" s="28">
        <f>COUNTIF('Database - 4050 Overs'!AR3:AR31001, "Yes")</f>
        <v>0</v>
      </c>
      <c r="S15" s="29">
        <f>SUM('Database - 4050 Overs'!AS3:AS1001)</f>
        <v>0</v>
      </c>
      <c r="T15" s="30">
        <f>SUM('Database - 4050 Overs'!AU3:AU1001)</f>
        <v>0</v>
      </c>
      <c r="U15" s="30">
        <f>SUM('Database - 4050 Overs'!AT3:AT1001)</f>
        <v>0</v>
      </c>
      <c r="V15" s="18">
        <f>IFERROR((T15/U15),0)</f>
        <v>0</v>
      </c>
      <c r="W15" s="18">
        <f>IFERROR(((S15*6)/U15),0)</f>
        <v>0</v>
      </c>
      <c r="X15" s="20">
        <f t="shared" si="2"/>
        <v>0</v>
      </c>
      <c r="Y15" s="31"/>
      <c r="Z15" s="31"/>
      <c r="AA15" s="32"/>
    </row>
    <row r="16" spans="1:27" ht="12.75" x14ac:dyDescent="0.2">
      <c r="C16" s="23" t="s">
        <v>156</v>
      </c>
      <c r="D16" s="24" t="s">
        <v>197</v>
      </c>
      <c r="E16" s="11">
        <v>2021</v>
      </c>
      <c r="F16" s="24">
        <f>COUNTIF('Database - 4050 Overs'!EQ3:EQ1011, "Yes")</f>
        <v>4</v>
      </c>
      <c r="G16" s="25">
        <f>COUNTIF('Database - 4050 Overs'!ER3:ER1011, "Yes")</f>
        <v>2</v>
      </c>
      <c r="H16" s="26">
        <f>SUM('Database - 4050 Overs'!ES3:ES1011)</f>
        <v>14</v>
      </c>
      <c r="I16" s="26">
        <f>SUM('Database - 4050 Overs'!ET3:ET31011)</f>
        <v>10</v>
      </c>
      <c r="J16" s="27">
        <f>IFERROR((H16/(G16-L16)), "-")</f>
        <v>14</v>
      </c>
      <c r="K16" s="27">
        <f t="shared" si="1"/>
        <v>140</v>
      </c>
      <c r="L16" s="26">
        <f>COUNTIF('Database - 4050 Overs'!EU3:EU1011, "Yes")</f>
        <v>1</v>
      </c>
      <c r="M16" s="26">
        <f>MAX('Database - 4050 Overs'!ES3:ES1011)</f>
        <v>9</v>
      </c>
      <c r="N16" s="26">
        <f>COUNTIFS('Database - 4050 Overs'!ES3:ES1011, "&gt;=50",'Database - 4050 Overs'!ES3:ES1011, "&lt;100")</f>
        <v>0</v>
      </c>
      <c r="O16" s="26">
        <f>COUNTIF('Database - 4050 Overs'!ES3:ES1011, "&gt;=100")</f>
        <v>0</v>
      </c>
      <c r="P16" s="26">
        <f>SUM('Database - 4050 Overs'!EW3:EW1011)</f>
        <v>0</v>
      </c>
      <c r="Q16" s="26">
        <f>SUM('Database - 4050 Overs'!EV3:EV1011)</f>
        <v>1</v>
      </c>
      <c r="R16" s="28">
        <f>COUNTIF('Database - 4050 Overs'!EX3:EX1011, "Yes")</f>
        <v>4</v>
      </c>
      <c r="S16" s="29">
        <f>SUM('Database - 4050 Overs'!EY3:EY1011)</f>
        <v>18.833333333333336</v>
      </c>
      <c r="T16" s="30">
        <f>SUM('Database - 4050 Overs'!FA3:FA1011)</f>
        <v>80</v>
      </c>
      <c r="U16" s="30">
        <f>SUM('Database - 4050 Overs'!EZ3:EZ1011)</f>
        <v>6</v>
      </c>
      <c r="V16" s="18">
        <f>IFERROR((T16/U16), "-")</f>
        <v>13.333333333333334</v>
      </c>
      <c r="W16" s="18">
        <f>IFERROR(((S16*6)/U16), "-")</f>
        <v>18.833333333333336</v>
      </c>
      <c r="X16" s="20">
        <f t="shared" si="2"/>
        <v>4.2477876106194685</v>
      </c>
      <c r="Y16" s="31"/>
      <c r="Z16" s="31"/>
      <c r="AA16" s="32"/>
    </row>
    <row r="17" spans="3:27" ht="12.75" x14ac:dyDescent="0.2">
      <c r="C17" s="23" t="s">
        <v>27</v>
      </c>
      <c r="D17" s="24" t="s">
        <v>195</v>
      </c>
      <c r="E17" s="11">
        <v>2021</v>
      </c>
      <c r="F17" s="24">
        <f>COUNTIF('Database - 4050 Overs'!GI3:GI1014, "Yes")</f>
        <v>2</v>
      </c>
      <c r="G17" s="25">
        <f>COUNTIF('Database - 4050 Overs'!GJ4:GJ1015, "Yes")</f>
        <v>1</v>
      </c>
      <c r="H17" s="26">
        <f>SUM('Database - 4050 Overs'!GK4:GK1015)</f>
        <v>13</v>
      </c>
      <c r="I17" s="26">
        <f>SUM('Database - 4050 Overs'!GL4:GL1015)</f>
        <v>14</v>
      </c>
      <c r="J17" s="27">
        <f>IFERROR((H17/(G17-L17)),0)</f>
        <v>13</v>
      </c>
      <c r="K17" s="27">
        <f>IFERROR(((H17/I17)*100),0)</f>
        <v>92.857142857142861</v>
      </c>
      <c r="L17" s="26">
        <f>COUNTIF('Database - 4050 Overs'!GM4:GM1015, "Yes")</f>
        <v>0</v>
      </c>
      <c r="M17" s="26">
        <f>MAX('Database - 4050 Overs'!GK4:GK1015)</f>
        <v>13</v>
      </c>
      <c r="N17" s="26">
        <f>COUNTIFS('Database - 4050 Overs'!GK4:GK1015, "&gt;=50",'Database - 4050 Overs'!GK4:GK1015, "&lt;100")</f>
        <v>0</v>
      </c>
      <c r="O17" s="26">
        <f>COUNTIF('Database - 4050 Overs'!GK4:GK1015, "&gt;=100")</f>
        <v>0</v>
      </c>
      <c r="P17" s="26">
        <f>SUM('Database - 4050 Overs'!GO4:GO1015)</f>
        <v>0</v>
      </c>
      <c r="Q17" s="26">
        <f>SUM('Database - 4050 Overs'!GN4:GN1015)</f>
        <v>2</v>
      </c>
      <c r="R17" s="28">
        <f>COUNTIF('Database - 4050 Overs'!GP3:GP1004, "Yes")</f>
        <v>0</v>
      </c>
      <c r="S17" s="29">
        <f>SUM('Database - 4050 Overs'!GQ3:GQ1004)</f>
        <v>0</v>
      </c>
      <c r="T17" s="30">
        <f>SUM('Database - 4050 Overs'!GS3:GS1004)</f>
        <v>0</v>
      </c>
      <c r="U17" s="30">
        <f>SUM('Database - 4050 Overs'!GR3:GR1004)</f>
        <v>0</v>
      </c>
      <c r="V17" s="18">
        <f>IFERROR((T17/U17),0)</f>
        <v>0</v>
      </c>
      <c r="W17" s="18">
        <f>IFERROR(((S17*6)/U17),0)</f>
        <v>0</v>
      </c>
      <c r="X17" s="20">
        <f t="shared" si="2"/>
        <v>0</v>
      </c>
      <c r="Y17" s="31"/>
      <c r="Z17" s="31"/>
      <c r="AA17" s="32"/>
    </row>
    <row r="18" spans="3:27" ht="12.75" x14ac:dyDescent="0.2">
      <c r="C18" s="23" t="s">
        <v>229</v>
      </c>
      <c r="D18" s="24" t="s">
        <v>197</v>
      </c>
      <c r="E18" s="11">
        <v>2021</v>
      </c>
      <c r="F18" s="24">
        <f>COUNTIF('Database - 4050 Overs'!FM3:FM1013, "Yes")</f>
        <v>3</v>
      </c>
      <c r="G18" s="25">
        <f>COUNTIF('Database - 4050 Overs'!FN3:FN1013, "Yes")</f>
        <v>1</v>
      </c>
      <c r="H18" s="26">
        <f>SUM('Database - 4050 Overs'!FO3:FO1013)</f>
        <v>7</v>
      </c>
      <c r="I18" s="26">
        <f>SUM('Database - 4050 Overs'!FP3:FP1013)</f>
        <v>7</v>
      </c>
      <c r="J18" s="27">
        <f>IFERROR((H18/(G18-L18)),0)</f>
        <v>0</v>
      </c>
      <c r="K18" s="27">
        <f>IFERROR(((H18/I18)*100),0)</f>
        <v>100</v>
      </c>
      <c r="L18" s="26">
        <f>COUNTIF('Database - 4050 Overs'!FQ3:FQ1013, "Yes")</f>
        <v>1</v>
      </c>
      <c r="M18" s="26">
        <f>MAX('Database - 4050 Overs'!FO3:FO1013)</f>
        <v>7</v>
      </c>
      <c r="N18" s="26">
        <f>COUNTIFS('Database - 4050 Overs'!FO3:FO1013, "&gt;=50",'Database - 4050 Overs'!FO3:FO1013, "&lt;100")</f>
        <v>0</v>
      </c>
      <c r="O18" s="26">
        <f>COUNTIF('Database - 4050 Overs'!FO3:FO1013, "&gt;=100")</f>
        <v>0</v>
      </c>
      <c r="P18" s="26">
        <f>SUM('Database - 4050 Overs'!FS3:FS1013)</f>
        <v>0</v>
      </c>
      <c r="Q18" s="26">
        <f>SUM('Database - 4050 Overs'!FR3:FR1013)</f>
        <v>1</v>
      </c>
      <c r="R18" s="28">
        <f>COUNTIF('Database - 4050 Overs'!FT3:FT1013, "Yes")</f>
        <v>3</v>
      </c>
      <c r="S18" s="29">
        <f>SUM('Database - 4050 Overs'!FU3:FU1014)</f>
        <v>14.833333333333334</v>
      </c>
      <c r="T18" s="30">
        <f>SUM('Database - 4050 Overs'!FW3:FW1013)</f>
        <v>90</v>
      </c>
      <c r="U18" s="30">
        <f>SUM('Database - 4050 Overs'!FV3:FV1013)</f>
        <v>2</v>
      </c>
      <c r="V18" s="18">
        <f>IFERROR((T18/U18),0)</f>
        <v>45</v>
      </c>
      <c r="W18" s="18">
        <f>IFERROR(((S18*6)/U18),0)</f>
        <v>44.5</v>
      </c>
      <c r="X18" s="20">
        <f t="shared" si="2"/>
        <v>6.0674157303370784</v>
      </c>
      <c r="Y18" s="31"/>
      <c r="Z18" s="31"/>
      <c r="AA18" s="32"/>
    </row>
    <row r="19" spans="3:27" ht="12.75" x14ac:dyDescent="0.2">
      <c r="C19" s="23" t="s">
        <v>116</v>
      </c>
      <c r="D19" s="24" t="s">
        <v>197</v>
      </c>
      <c r="E19" s="11">
        <v>2021</v>
      </c>
      <c r="F19" s="24">
        <f>COUNTIF('Database - 4050 Overs'!FX3:FX1014, "Yes")</f>
        <v>2</v>
      </c>
      <c r="G19" s="25">
        <f>COUNTIF('Database - 4050 Overs'!FY3:FY1014, "Yes")</f>
        <v>1</v>
      </c>
      <c r="H19" s="26">
        <f>SUM('Database - 4050 Overs'!FZ3:FZ1014)</f>
        <v>6</v>
      </c>
      <c r="I19" s="26">
        <f>SUM('Database - 4050 Overs'!GA3:GA1014)</f>
        <v>17</v>
      </c>
      <c r="J19" s="27">
        <f>IFERROR((H19/(G19-L19)),0)</f>
        <v>6</v>
      </c>
      <c r="K19" s="27">
        <f>IFERROR(((H19/I19)*100),0)</f>
        <v>35.294117647058826</v>
      </c>
      <c r="L19" s="26">
        <f>COUNTIF('Database - 4050 Overs'!GB3:GB1014, "Yes")</f>
        <v>0</v>
      </c>
      <c r="M19" s="26">
        <f>MAX('Database - 4050 Overs'!FZ3:FZ1014)</f>
        <v>6</v>
      </c>
      <c r="N19" s="26">
        <f>COUNTIFS('Database - 4050 Overs'!FZ3:FZ1014, "&gt;=50",'Database - 4050 Overs'!FZ3:FZ1014, "&lt;100")</f>
        <v>0</v>
      </c>
      <c r="O19" s="26">
        <f>COUNTIF('Database - 4050 Overs'!FZ3:FZ1014, "&gt;=100")</f>
        <v>0</v>
      </c>
      <c r="P19" s="26">
        <f>SUM('Database - 4050 Overs'!GD3:GD1014)</f>
        <v>0</v>
      </c>
      <c r="Q19" s="26">
        <f>SUM('Database - 4050 Overs'!GC3:GC1014)</f>
        <v>1</v>
      </c>
      <c r="R19" s="28">
        <f>COUNTIF('Database - 4050 Overs'!GE3:GE1014, "Yes")</f>
        <v>2</v>
      </c>
      <c r="S19" s="29">
        <f>SUM('Database - 4050 Overs'!GF3:GF1015)</f>
        <v>6.6666666666666661</v>
      </c>
      <c r="T19" s="30">
        <f>SUM('Database - 4050 Overs'!GH3:GH1014)</f>
        <v>59</v>
      </c>
      <c r="U19" s="30">
        <f>SUM('Database - 4050 Overs'!GG3:GG1014)</f>
        <v>0</v>
      </c>
      <c r="V19" s="18">
        <f>IFERROR((T19/U19),0)</f>
        <v>0</v>
      </c>
      <c r="W19" s="18">
        <f>IFERROR(((S19*6)/U19),0)</f>
        <v>0</v>
      </c>
      <c r="X19" s="20">
        <f t="shared" si="2"/>
        <v>8.8500000000000014</v>
      </c>
      <c r="Y19" s="31"/>
      <c r="Z19" s="31"/>
      <c r="AA19" s="32"/>
    </row>
    <row r="20" spans="3:27" ht="12.75" x14ac:dyDescent="0.2">
      <c r="C20" s="23" t="s">
        <v>153</v>
      </c>
      <c r="D20" s="24" t="s">
        <v>197</v>
      </c>
      <c r="E20" s="11">
        <v>2021</v>
      </c>
      <c r="F20" s="24">
        <f>COUNTIF('Database - 4050 Overs'!EF3:EF1010, "Yes")</f>
        <v>3</v>
      </c>
      <c r="G20" s="25">
        <f>COUNTIF('Database - 4050 Overs'!EG3:EG1010, "Yes")</f>
        <v>1</v>
      </c>
      <c r="H20" s="26">
        <f>SUM('Database - 4050 Overs'!EH3:EH1010)</f>
        <v>6</v>
      </c>
      <c r="I20" s="26">
        <f>SUM('Database - 4050 Overs'!EI3:EI1010)</f>
        <v>14</v>
      </c>
      <c r="J20" s="27">
        <f>IFERROR((H20/(G20-L20)),0)</f>
        <v>0</v>
      </c>
      <c r="K20" s="27">
        <f t="shared" ref="K20:K30" si="3">IFERROR(((H20/I20)*100),"-")</f>
        <v>42.857142857142854</v>
      </c>
      <c r="L20" s="26">
        <f>COUNTIF('Database - 4050 Overs'!EJ3:EJ1010, "Yes")</f>
        <v>1</v>
      </c>
      <c r="M20" s="26">
        <f>MAX('Database - 4050 Overs'!EH3:EH1010)</f>
        <v>6</v>
      </c>
      <c r="N20" s="26">
        <f>COUNTIFS('Database - 4050 Overs'!EH3:EH1010, "&gt;=50",'Database - 4050 Overs'!EH3:EH1010, "&lt;100")</f>
        <v>0</v>
      </c>
      <c r="O20" s="26">
        <f>COUNTIF('Database - 4050 Overs'!EH3:EH1010, "&gt;=100")</f>
        <v>0</v>
      </c>
      <c r="P20" s="26">
        <f>SUM('Database - 4050 Overs'!EL3:EL1010)</f>
        <v>0</v>
      </c>
      <c r="Q20" s="26">
        <f>SUM('Database - 4050 Overs'!EK3:EK1010)</f>
        <v>1</v>
      </c>
      <c r="R20" s="28">
        <f>COUNTIF('Database - 4050 Overs'!EM3:EM1010, "Yes")</f>
        <v>3</v>
      </c>
      <c r="S20" s="29">
        <f>SUM('Database - 4050 Overs'!EN3:EN1010)</f>
        <v>13</v>
      </c>
      <c r="T20" s="30">
        <f>SUM('Database - 4050 Overs'!EP3:EP1010)</f>
        <v>107</v>
      </c>
      <c r="U20" s="30">
        <f>SUM('Database - 4050 Overs'!EO3:EO1010)</f>
        <v>1</v>
      </c>
      <c r="V20" s="18">
        <f>IFERROR((T20/U20), "-")</f>
        <v>107</v>
      </c>
      <c r="W20" s="18">
        <f>IFERROR(((S20*6)/U20), "-")</f>
        <v>78</v>
      </c>
      <c r="X20" s="20">
        <f t="shared" si="2"/>
        <v>8.2307692307692299</v>
      </c>
      <c r="Y20" s="31"/>
      <c r="Z20" s="31"/>
      <c r="AA20" s="32"/>
    </row>
    <row r="21" spans="3:27" ht="12.75" x14ac:dyDescent="0.2">
      <c r="C21" s="23" t="s">
        <v>157</v>
      </c>
      <c r="D21" s="24" t="s">
        <v>195</v>
      </c>
      <c r="E21" s="11">
        <v>2021</v>
      </c>
      <c r="F21" s="24">
        <f>COUNTIF('Database - 4050 Overs'!CN3:CN1006, "Yes")</f>
        <v>3</v>
      </c>
      <c r="G21" s="25">
        <f>COUNTIF('Database - 4050 Overs'!CO3:CO1006, "Yes")</f>
        <v>3</v>
      </c>
      <c r="H21" s="26">
        <f>SUM('Database - 4050 Overs'!CP3:CP1006)</f>
        <v>5</v>
      </c>
      <c r="I21" s="26">
        <f>SUM('Database - 4050 Overs'!CQ3:CQ1006)</f>
        <v>10</v>
      </c>
      <c r="J21" s="27">
        <f t="shared" ref="J21:J30" si="4">IFERROR((H21/(G21-L21)), "-")</f>
        <v>1.6666666666666667</v>
      </c>
      <c r="K21" s="27">
        <f t="shared" si="3"/>
        <v>50</v>
      </c>
      <c r="L21" s="26">
        <f>COUNTIF('Database - 4050 Overs'!CR3:CR1006, "Yes")</f>
        <v>0</v>
      </c>
      <c r="M21" s="26">
        <f>MAX('Database - 4050 Overs'!CP3:CP1006)</f>
        <v>3</v>
      </c>
      <c r="N21" s="26">
        <f>COUNTIFS('Database - 4050 Overs'!CP3:CP1006, "&gt;=50",'Database - 4050 Overs'!CP3:CP1006, "&lt;100")</f>
        <v>0</v>
      </c>
      <c r="O21" s="26">
        <f>COUNTIF('Database - 4050 Overs'!CP3:CP1006, "&gt;=100")</f>
        <v>0</v>
      </c>
      <c r="P21" s="26">
        <f>SUM('Database - 4050 Overs'!CT3:CT1006)</f>
        <v>0</v>
      </c>
      <c r="Q21" s="26">
        <f>SUM('Database - 4050 Overs'!CS3:CS1006)</f>
        <v>0</v>
      </c>
      <c r="R21" s="28">
        <f>COUNTIF('Database - 4050 Overs'!CU3:CU1006, "Yes")</f>
        <v>0</v>
      </c>
      <c r="S21" s="29">
        <f>SUM('Database - 4050 Overs'!CV3:CV1006)</f>
        <v>0</v>
      </c>
      <c r="T21" s="30">
        <f>SUM('Database - 4050 Overs'!CX3:CX1006)</f>
        <v>0</v>
      </c>
      <c r="U21" s="30">
        <f>SUM('Database - 4050 Overs'!CW3:CW1006)</f>
        <v>0</v>
      </c>
      <c r="V21" s="18">
        <f>IFERROR((T21/U21),0)</f>
        <v>0</v>
      </c>
      <c r="W21" s="18">
        <f>IFERROR(((S21*6)/U21),0)</f>
        <v>0</v>
      </c>
      <c r="X21" s="20">
        <f t="shared" si="2"/>
        <v>0</v>
      </c>
      <c r="Y21" s="31"/>
      <c r="Z21" s="31"/>
      <c r="AA21" s="32"/>
    </row>
    <row r="22" spans="3:27" ht="12.75" x14ac:dyDescent="0.2">
      <c r="C22" s="23" t="s">
        <v>119</v>
      </c>
      <c r="D22" s="24" t="s">
        <v>196</v>
      </c>
      <c r="E22" s="11">
        <v>2021</v>
      </c>
      <c r="F22" s="24">
        <f>COUNTIF('Database - 4050 Overs'!FB3:FB1012, "Yes")</f>
        <v>3</v>
      </c>
      <c r="G22" s="25">
        <f>COUNTIF('Database - 4050 Overs'!FC3:FC1012, "Yes")</f>
        <v>1</v>
      </c>
      <c r="H22" s="26">
        <f>SUM('Database - 4050 Overs'!FD3:FD1012)</f>
        <v>5</v>
      </c>
      <c r="I22" s="26">
        <f>SUM('Database - 4050 Overs'!FE3:FE1012)</f>
        <v>6</v>
      </c>
      <c r="J22" s="27">
        <f t="shared" si="4"/>
        <v>5</v>
      </c>
      <c r="K22" s="27">
        <f t="shared" si="3"/>
        <v>83.333333333333343</v>
      </c>
      <c r="L22" s="26">
        <f>COUNTIF('Database - 4050 Overs'!FF3:FF1012, "Yes")</f>
        <v>0</v>
      </c>
      <c r="M22" s="26">
        <f>MAX('Database - 4050 Overs'!FD3:FD1012)</f>
        <v>5</v>
      </c>
      <c r="N22" s="26">
        <f>COUNTIFS('Database - 4050 Overs'!FD3:FD1012, "&gt;=50",'Database - 4050 Overs'!FD3:FD1012, "&lt;100")</f>
        <v>0</v>
      </c>
      <c r="O22" s="26">
        <f>COUNTIF('Database - 4050 Overs'!FD3:FD1012, "&gt;=100")</f>
        <v>0</v>
      </c>
      <c r="P22" s="26">
        <f>SUM('Database - 4050 Overs'!FH3:FH1012)</f>
        <v>0</v>
      </c>
      <c r="Q22" s="26">
        <f>SUM('Database - 4050 Overs'!FG3:FG1012)</f>
        <v>1</v>
      </c>
      <c r="R22" s="28">
        <f>COUNTIF('Database - 4050 Overs'!FI3:FI1012, "Yes")</f>
        <v>3</v>
      </c>
      <c r="S22" s="29">
        <f>SUM('Database - 4050 Overs'!FJ3:FJ1012)</f>
        <v>24</v>
      </c>
      <c r="T22" s="30">
        <f>SUM('Database - 4050 Overs'!FL3:FL1012)</f>
        <v>111</v>
      </c>
      <c r="U22" s="30">
        <f>SUM('Database - 4050 Overs'!FK3:FK1012)</f>
        <v>7</v>
      </c>
      <c r="V22" s="18">
        <f>IFERROR((T22/U22),0)</f>
        <v>15.857142857142858</v>
      </c>
      <c r="W22" s="18">
        <f>IFERROR(((S22*6)/U22),0)</f>
        <v>20.571428571428573</v>
      </c>
      <c r="X22" s="20">
        <f t="shared" si="2"/>
        <v>4.625</v>
      </c>
      <c r="Y22" s="31"/>
      <c r="Z22" s="31"/>
      <c r="AA22" s="32"/>
    </row>
    <row r="23" spans="3:27" ht="12.75" x14ac:dyDescent="0.2">
      <c r="C23" s="23" t="s">
        <v>98</v>
      </c>
      <c r="D23" s="24" t="s">
        <v>196</v>
      </c>
      <c r="E23" s="11">
        <v>2021</v>
      </c>
      <c r="F23" s="11">
        <f>COUNTIF('Database - 4050 Overs'!DU3:DU1009, "Yes")</f>
        <v>2</v>
      </c>
      <c r="G23" s="25">
        <f>COUNTIF('Database - 4050 Overs'!DV3:DV1009, "Yes")</f>
        <v>1</v>
      </c>
      <c r="H23" s="26">
        <f>SUM('Database - 4050 Overs'!DW3:DW1009)</f>
        <v>3</v>
      </c>
      <c r="I23" s="26">
        <f>SUM('Database - 4050 Overs'!DX3:DX1009)</f>
        <v>5</v>
      </c>
      <c r="J23" s="27">
        <f t="shared" si="4"/>
        <v>3</v>
      </c>
      <c r="K23" s="27">
        <f t="shared" si="3"/>
        <v>60</v>
      </c>
      <c r="L23" s="26">
        <f>COUNTIF('Database - 4050 Overs'!DY3:DY1009, "Yes")</f>
        <v>0</v>
      </c>
      <c r="M23" s="26">
        <f>MAX('Database - 4050 Overs'!DW3:DW1009)</f>
        <v>3</v>
      </c>
      <c r="N23" s="26">
        <f>COUNTIFS('Database - 4050 Overs'!DW3:DW1009, "&gt;=50",'Database - 4050 Overs'!DW3:DW1009, "&lt;100")</f>
        <v>0</v>
      </c>
      <c r="O23" s="26">
        <f>COUNTIF('Database - 4050 Overs'!DW3:DW1009, "&gt;=100")</f>
        <v>0</v>
      </c>
      <c r="P23" s="26">
        <f>SUM('Database - 4050 Overs'!EA3:EA1009)</f>
        <v>0</v>
      </c>
      <c r="Q23" s="26">
        <f>SUM('Database - 4050 Overs'!DZ3:DZ1009)</f>
        <v>0</v>
      </c>
      <c r="R23" s="28">
        <f>COUNTIF('Database - 4050 Overs'!EB3:EB1009, "Yes")</f>
        <v>2</v>
      </c>
      <c r="S23" s="29">
        <f>SUM('Database - 4050 Overs'!EC3:EC1009)</f>
        <v>8</v>
      </c>
      <c r="T23" s="30">
        <f>SUM('Database - 4050 Overs'!EE3:EE1009)</f>
        <v>52</v>
      </c>
      <c r="U23" s="30">
        <f>SUM('Database - 4050 Overs'!ED3:ED1009)</f>
        <v>0</v>
      </c>
      <c r="V23" s="18">
        <f>IFERROR((T23/U23),0)</f>
        <v>0</v>
      </c>
      <c r="W23" s="18">
        <f>IFERROR(((S23*6)/U23),0)</f>
        <v>0</v>
      </c>
      <c r="X23" s="20">
        <f t="shared" si="2"/>
        <v>6.5</v>
      </c>
      <c r="Y23" s="31"/>
      <c r="Z23" s="31"/>
      <c r="AA23" s="32"/>
    </row>
    <row r="24" spans="3:27" ht="12.75" x14ac:dyDescent="0.2">
      <c r="C24" s="23"/>
      <c r="D24" s="24"/>
      <c r="E24" s="11"/>
      <c r="F24" s="11"/>
      <c r="G24" s="25"/>
      <c r="H24" s="26"/>
      <c r="I24" s="26"/>
      <c r="J24" s="27" t="str">
        <f t="shared" si="4"/>
        <v>-</v>
      </c>
      <c r="K24" s="27" t="str">
        <f t="shared" si="3"/>
        <v>-</v>
      </c>
      <c r="L24" s="26"/>
      <c r="M24" s="26"/>
      <c r="N24" s="26"/>
      <c r="O24" s="26"/>
      <c r="P24" s="26"/>
      <c r="Q24" s="33"/>
      <c r="R24" s="28"/>
      <c r="S24" s="29"/>
      <c r="T24" s="30"/>
      <c r="U24" s="30"/>
      <c r="V24" s="18" t="str">
        <f t="shared" ref="V24:V30" si="5">IFERROR((T24/U24), "-")</f>
        <v>-</v>
      </c>
      <c r="W24" s="18" t="str">
        <f t="shared" ref="W24:W30" si="6">IFERROR(((S24*6)/U24), "-")</f>
        <v>-</v>
      </c>
      <c r="X24" s="20" t="str">
        <f t="shared" ref="X24:X30" si="7">IFERROR((T24/S24), "-")</f>
        <v>-</v>
      </c>
      <c r="Y24" s="31"/>
      <c r="Z24" s="31"/>
      <c r="AA24" s="32"/>
    </row>
    <row r="25" spans="3:27" ht="12.75" x14ac:dyDescent="0.2">
      <c r="C25" s="23"/>
      <c r="D25" s="24"/>
      <c r="E25" s="11"/>
      <c r="F25" s="11"/>
      <c r="G25" s="25"/>
      <c r="H25" s="26"/>
      <c r="I25" s="26"/>
      <c r="J25" s="27" t="str">
        <f t="shared" si="4"/>
        <v>-</v>
      </c>
      <c r="K25" s="27" t="str">
        <f t="shared" si="3"/>
        <v>-</v>
      </c>
      <c r="L25" s="26"/>
      <c r="M25" s="26"/>
      <c r="N25" s="26"/>
      <c r="O25" s="26"/>
      <c r="P25" s="26"/>
      <c r="Q25" s="33"/>
      <c r="R25" s="28"/>
      <c r="S25" s="29"/>
      <c r="T25" s="30"/>
      <c r="U25" s="30"/>
      <c r="V25" s="18" t="str">
        <f t="shared" si="5"/>
        <v>-</v>
      </c>
      <c r="W25" s="18" t="str">
        <f t="shared" si="6"/>
        <v>-</v>
      </c>
      <c r="X25" s="20" t="str">
        <f t="shared" si="7"/>
        <v>-</v>
      </c>
      <c r="Y25" s="31"/>
      <c r="Z25" s="31"/>
      <c r="AA25" s="32"/>
    </row>
    <row r="26" spans="3:27" ht="12.75" x14ac:dyDescent="0.2">
      <c r="C26" s="23"/>
      <c r="D26" s="11"/>
      <c r="E26" s="11"/>
      <c r="F26" s="11"/>
      <c r="G26" s="25"/>
      <c r="H26" s="26"/>
      <c r="I26" s="26"/>
      <c r="J26" s="27" t="str">
        <f t="shared" si="4"/>
        <v>-</v>
      </c>
      <c r="K26" s="27" t="str">
        <f t="shared" si="3"/>
        <v>-</v>
      </c>
      <c r="L26" s="26"/>
      <c r="M26" s="26"/>
      <c r="N26" s="26"/>
      <c r="O26" s="26"/>
      <c r="P26" s="26"/>
      <c r="Q26" s="33"/>
      <c r="R26" s="30"/>
      <c r="S26" s="29"/>
      <c r="T26" s="30"/>
      <c r="U26" s="30"/>
      <c r="V26" s="18" t="str">
        <f t="shared" si="5"/>
        <v>-</v>
      </c>
      <c r="W26" s="18" t="str">
        <f t="shared" si="6"/>
        <v>-</v>
      </c>
      <c r="X26" s="20" t="str">
        <f t="shared" si="7"/>
        <v>-</v>
      </c>
      <c r="Y26" s="31"/>
      <c r="Z26" s="31"/>
      <c r="AA26" s="32"/>
    </row>
    <row r="27" spans="3:27" ht="12.75" x14ac:dyDescent="0.2">
      <c r="C27" s="23"/>
      <c r="D27" s="11"/>
      <c r="E27" s="11"/>
      <c r="F27" s="11"/>
      <c r="G27" s="25"/>
      <c r="H27" s="26"/>
      <c r="I27" s="26"/>
      <c r="J27" s="27" t="str">
        <f t="shared" si="4"/>
        <v>-</v>
      </c>
      <c r="K27" s="27" t="str">
        <f t="shared" si="3"/>
        <v>-</v>
      </c>
      <c r="L27" s="26"/>
      <c r="M27" s="26"/>
      <c r="N27" s="26"/>
      <c r="O27" s="26"/>
      <c r="P27" s="26"/>
      <c r="Q27" s="33"/>
      <c r="R27" s="30"/>
      <c r="S27" s="29"/>
      <c r="T27" s="30"/>
      <c r="U27" s="30"/>
      <c r="V27" s="18" t="str">
        <f t="shared" si="5"/>
        <v>-</v>
      </c>
      <c r="W27" s="18" t="str">
        <f t="shared" si="6"/>
        <v>-</v>
      </c>
      <c r="X27" s="20" t="str">
        <f t="shared" si="7"/>
        <v>-</v>
      </c>
      <c r="Y27" s="31"/>
      <c r="Z27" s="31"/>
      <c r="AA27" s="32"/>
    </row>
    <row r="28" spans="3:27" ht="12.75" x14ac:dyDescent="0.2">
      <c r="C28" s="23"/>
      <c r="D28" s="11"/>
      <c r="E28" s="11"/>
      <c r="F28" s="11"/>
      <c r="G28" s="25"/>
      <c r="H28" s="26"/>
      <c r="I28" s="26"/>
      <c r="J28" s="27" t="str">
        <f t="shared" si="4"/>
        <v>-</v>
      </c>
      <c r="K28" s="27" t="str">
        <f t="shared" si="3"/>
        <v>-</v>
      </c>
      <c r="L28" s="26"/>
      <c r="M28" s="26"/>
      <c r="N28" s="26"/>
      <c r="O28" s="26"/>
      <c r="P28" s="26"/>
      <c r="Q28" s="33"/>
      <c r="R28" s="30"/>
      <c r="S28" s="29"/>
      <c r="T28" s="30"/>
      <c r="U28" s="30"/>
      <c r="V28" s="18" t="str">
        <f t="shared" si="5"/>
        <v>-</v>
      </c>
      <c r="W28" s="18" t="str">
        <f t="shared" si="6"/>
        <v>-</v>
      </c>
      <c r="X28" s="20" t="str">
        <f t="shared" si="7"/>
        <v>-</v>
      </c>
      <c r="Y28" s="31"/>
      <c r="Z28" s="31"/>
      <c r="AA28" s="32"/>
    </row>
    <row r="29" spans="3:27" ht="12.75" x14ac:dyDescent="0.2">
      <c r="C29" s="23"/>
      <c r="D29" s="11"/>
      <c r="E29" s="11"/>
      <c r="F29" s="11"/>
      <c r="G29" s="25"/>
      <c r="H29" s="26"/>
      <c r="I29" s="26"/>
      <c r="J29" s="27" t="str">
        <f t="shared" si="4"/>
        <v>-</v>
      </c>
      <c r="K29" s="27" t="str">
        <f t="shared" si="3"/>
        <v>-</v>
      </c>
      <c r="L29" s="26"/>
      <c r="M29" s="26"/>
      <c r="N29" s="26"/>
      <c r="O29" s="26"/>
      <c r="P29" s="26"/>
      <c r="Q29" s="33"/>
      <c r="R29" s="30"/>
      <c r="S29" s="29"/>
      <c r="T29" s="30"/>
      <c r="U29" s="30"/>
      <c r="V29" s="18" t="str">
        <f t="shared" si="5"/>
        <v>-</v>
      </c>
      <c r="W29" s="18" t="str">
        <f t="shared" si="6"/>
        <v>-</v>
      </c>
      <c r="X29" s="20" t="str">
        <f t="shared" si="7"/>
        <v>-</v>
      </c>
      <c r="Y29" s="31"/>
      <c r="Z29" s="31"/>
      <c r="AA29" s="32"/>
    </row>
    <row r="30" spans="3:27" ht="12.75" x14ac:dyDescent="0.2">
      <c r="C30" s="34"/>
      <c r="D30" s="35"/>
      <c r="E30" s="35"/>
      <c r="F30" s="35"/>
      <c r="G30" s="36"/>
      <c r="H30" s="37"/>
      <c r="I30" s="37"/>
      <c r="J30" s="38" t="str">
        <f t="shared" si="4"/>
        <v>-</v>
      </c>
      <c r="K30" s="38" t="str">
        <f t="shared" si="3"/>
        <v>-</v>
      </c>
      <c r="L30" s="37"/>
      <c r="M30" s="37"/>
      <c r="N30" s="37"/>
      <c r="O30" s="37"/>
      <c r="P30" s="37"/>
      <c r="Q30" s="39"/>
      <c r="R30" s="40"/>
      <c r="S30" s="41"/>
      <c r="T30" s="40"/>
      <c r="U30" s="40"/>
      <c r="V30" s="42" t="str">
        <f t="shared" si="5"/>
        <v>-</v>
      </c>
      <c r="W30" s="42" t="str">
        <f t="shared" si="6"/>
        <v>-</v>
      </c>
      <c r="X30" s="43" t="str">
        <f t="shared" si="7"/>
        <v>-</v>
      </c>
      <c r="Y30" s="44"/>
      <c r="Z30" s="44"/>
      <c r="AA30" s="45"/>
    </row>
  </sheetData>
  <autoFilter ref="C5:AA23" xr:uid="{00000000-0009-0000-0000-000002000000}">
    <sortState xmlns:xlrd2="http://schemas.microsoft.com/office/spreadsheetml/2017/richdata2" ref="C6:AA30">
      <sortCondition descending="1" ref="H5:H23"/>
    </sortState>
  </autoFilter>
  <mergeCells count="5">
    <mergeCell ref="C1:D4"/>
    <mergeCell ref="E3:F4"/>
    <mergeCell ref="G3:Q4"/>
    <mergeCell ref="R3:X4"/>
    <mergeCell ref="Y3:AA4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D99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" sqref="D1"/>
    </sheetView>
  </sheetViews>
  <sheetFormatPr defaultColWidth="14.42578125" defaultRowHeight="15.75" customHeight="1" outlineLevelCol="1" x14ac:dyDescent="0.2"/>
  <cols>
    <col min="1" max="1" width="9.28515625" customWidth="1"/>
    <col min="2" max="2" width="20.85546875" customWidth="1"/>
    <col min="3" max="3" width="17.85546875" customWidth="1"/>
    <col min="4" max="4" width="5.7109375" customWidth="1" collapsed="1"/>
    <col min="5" max="5" width="15" hidden="1" customWidth="1" outlineLevel="1"/>
    <col min="6" max="6" width="12.5703125" hidden="1" customWidth="1" outlineLevel="1"/>
    <col min="7" max="7" width="13.7109375" hidden="1" customWidth="1" outlineLevel="1"/>
    <col min="8" max="8" width="13.5703125" hidden="1" customWidth="1" outlineLevel="1"/>
    <col min="9" max="9" width="11" hidden="1" customWidth="1" outlineLevel="1"/>
    <col min="10" max="10" width="13.7109375" hidden="1" customWidth="1" outlineLevel="1"/>
    <col min="11" max="11" width="16.42578125" hidden="1" customWidth="1" outlineLevel="1"/>
    <col min="12" max="12" width="11.42578125" hidden="1" customWidth="1" outlineLevel="1"/>
    <col min="13" max="13" width="14.85546875" hidden="1" customWidth="1" outlineLevel="1"/>
    <col min="14" max="14" width="10.5703125" hidden="1" customWidth="1" outlineLevel="1"/>
    <col min="15" max="15" width="4.85546875" customWidth="1" collapsed="1"/>
    <col min="16" max="25" width="14.42578125" hidden="1" outlineLevel="1"/>
    <col min="26" max="26" width="6.42578125" customWidth="1" collapsed="1"/>
    <col min="27" max="36" width="14.42578125" hidden="1" outlineLevel="1"/>
    <col min="37" max="37" width="7.28515625" customWidth="1" collapsed="1"/>
    <col min="38" max="47" width="14.42578125" hidden="1" outlineLevel="1"/>
    <col min="48" max="48" width="9.28515625" customWidth="1" collapsed="1"/>
    <col min="49" max="58" width="14.42578125" hidden="1" outlineLevel="1"/>
    <col min="59" max="59" width="8.5703125" customWidth="1" collapsed="1"/>
    <col min="60" max="69" width="14.42578125" hidden="1" outlineLevel="1"/>
    <col min="70" max="70" width="6.28515625" customWidth="1" collapsed="1"/>
    <col min="71" max="80" width="14.42578125" hidden="1" outlineLevel="1"/>
    <col min="81" max="81" width="7.5703125" customWidth="1" collapsed="1"/>
    <col min="82" max="91" width="14.42578125" hidden="1" outlineLevel="1"/>
    <col min="92" max="92" width="6" customWidth="1" collapsed="1"/>
    <col min="93" max="102" width="14.42578125" hidden="1" outlineLevel="1"/>
    <col min="103" max="103" width="5.7109375" customWidth="1" collapsed="1"/>
    <col min="104" max="113" width="14.42578125" hidden="1" outlineLevel="1"/>
    <col min="114" max="114" width="8.140625" customWidth="1" collapsed="1"/>
    <col min="115" max="124" width="14.42578125" hidden="1" outlineLevel="1"/>
    <col min="125" max="125" width="5.5703125" customWidth="1" collapsed="1"/>
    <col min="126" max="135" width="14.42578125" hidden="1" outlineLevel="1"/>
    <col min="136" max="136" width="7.5703125" customWidth="1" collapsed="1"/>
    <col min="137" max="146" width="14.42578125" hidden="1" outlineLevel="1"/>
    <col min="147" max="147" width="5.85546875" customWidth="1" collapsed="1"/>
    <col min="148" max="157" width="14.42578125" hidden="1" outlineLevel="1"/>
    <col min="158" max="158" width="7.85546875" customWidth="1"/>
    <col min="159" max="168" width="14.42578125" outlineLevel="1"/>
    <col min="169" max="169" width="10.28515625" customWidth="1" collapsed="1"/>
    <col min="170" max="179" width="14.42578125" hidden="1" outlineLevel="1"/>
    <col min="180" max="180" width="7.85546875" customWidth="1" collapsed="1"/>
    <col min="181" max="190" width="14.42578125" hidden="1" outlineLevel="1"/>
    <col min="191" max="191" width="10" customWidth="1" collapsed="1"/>
    <col min="192" max="212" width="14.42578125" hidden="1" outlineLevel="1"/>
  </cols>
  <sheetData>
    <row r="1" spans="1:212" ht="15.75" customHeight="1" x14ac:dyDescent="0.2">
      <c r="A1" s="46"/>
      <c r="D1" s="47"/>
      <c r="E1" s="201" t="s">
        <v>198</v>
      </c>
      <c r="F1" s="202"/>
      <c r="G1" s="202"/>
      <c r="H1" s="202"/>
      <c r="I1" s="202"/>
      <c r="J1" s="202"/>
      <c r="K1" s="202"/>
      <c r="L1" s="202"/>
      <c r="M1" s="202"/>
      <c r="N1" s="203"/>
      <c r="O1" s="47"/>
      <c r="P1" s="201" t="s">
        <v>199</v>
      </c>
      <c r="Q1" s="202"/>
      <c r="R1" s="202"/>
      <c r="S1" s="202"/>
      <c r="T1" s="202"/>
      <c r="U1" s="202"/>
      <c r="V1" s="202"/>
      <c r="W1" s="202"/>
      <c r="X1" s="202"/>
      <c r="Y1" s="203"/>
      <c r="Z1" s="47"/>
      <c r="AA1" s="201" t="s">
        <v>150</v>
      </c>
      <c r="AB1" s="202"/>
      <c r="AC1" s="202"/>
      <c r="AD1" s="202"/>
      <c r="AE1" s="202"/>
      <c r="AF1" s="202"/>
      <c r="AG1" s="202"/>
      <c r="AH1" s="202"/>
      <c r="AI1" s="202"/>
      <c r="AJ1" s="203"/>
      <c r="AK1" s="47"/>
      <c r="AL1" s="201" t="s">
        <v>118</v>
      </c>
      <c r="AM1" s="202"/>
      <c r="AN1" s="202"/>
      <c r="AO1" s="202"/>
      <c r="AP1" s="202"/>
      <c r="AQ1" s="202"/>
      <c r="AR1" s="202"/>
      <c r="AS1" s="202"/>
      <c r="AT1" s="202"/>
      <c r="AU1" s="203"/>
      <c r="AV1" s="47"/>
      <c r="AW1" s="201" t="s">
        <v>29</v>
      </c>
      <c r="AX1" s="202"/>
      <c r="AY1" s="202"/>
      <c r="AZ1" s="202"/>
      <c r="BA1" s="202"/>
      <c r="BB1" s="202"/>
      <c r="BC1" s="202"/>
      <c r="BD1" s="202"/>
      <c r="BE1" s="202"/>
      <c r="BF1" s="203"/>
      <c r="BG1" s="47"/>
      <c r="BH1" s="201" t="s">
        <v>155</v>
      </c>
      <c r="BI1" s="202"/>
      <c r="BJ1" s="202"/>
      <c r="BK1" s="202"/>
      <c r="BL1" s="202"/>
      <c r="BM1" s="202"/>
      <c r="BN1" s="202"/>
      <c r="BO1" s="202"/>
      <c r="BP1" s="202"/>
      <c r="BQ1" s="203"/>
      <c r="BR1" s="47"/>
      <c r="BS1" s="201" t="s">
        <v>201</v>
      </c>
      <c r="BT1" s="202"/>
      <c r="BU1" s="202"/>
      <c r="BV1" s="202"/>
      <c r="BW1" s="202"/>
      <c r="BX1" s="202"/>
      <c r="BY1" s="202"/>
      <c r="BZ1" s="202"/>
      <c r="CA1" s="202"/>
      <c r="CB1" s="203"/>
      <c r="CC1" s="47"/>
      <c r="CD1" s="201" t="s">
        <v>152</v>
      </c>
      <c r="CE1" s="202"/>
      <c r="CF1" s="202"/>
      <c r="CG1" s="202"/>
      <c r="CH1" s="202"/>
      <c r="CI1" s="202"/>
      <c r="CJ1" s="202"/>
      <c r="CK1" s="202"/>
      <c r="CL1" s="202"/>
      <c r="CM1" s="203"/>
      <c r="CN1" s="47"/>
      <c r="CO1" s="201" t="s">
        <v>157</v>
      </c>
      <c r="CP1" s="202"/>
      <c r="CQ1" s="202"/>
      <c r="CR1" s="202"/>
      <c r="CS1" s="202"/>
      <c r="CT1" s="202"/>
      <c r="CU1" s="202"/>
      <c r="CV1" s="202"/>
      <c r="CW1" s="202"/>
      <c r="CX1" s="203"/>
      <c r="CY1" s="47"/>
      <c r="CZ1" s="201" t="s">
        <v>158</v>
      </c>
      <c r="DA1" s="202"/>
      <c r="DB1" s="202"/>
      <c r="DC1" s="202"/>
      <c r="DD1" s="202"/>
      <c r="DE1" s="202"/>
      <c r="DF1" s="202"/>
      <c r="DG1" s="202"/>
      <c r="DH1" s="202"/>
      <c r="DI1" s="203"/>
      <c r="DJ1" s="47"/>
      <c r="DK1" s="201" t="s">
        <v>160</v>
      </c>
      <c r="DL1" s="202"/>
      <c r="DM1" s="202"/>
      <c r="DN1" s="202"/>
      <c r="DO1" s="202"/>
      <c r="DP1" s="202"/>
      <c r="DQ1" s="202"/>
      <c r="DR1" s="202"/>
      <c r="DS1" s="202"/>
      <c r="DT1" s="203"/>
      <c r="DU1" s="47"/>
      <c r="DV1" s="201" t="s">
        <v>98</v>
      </c>
      <c r="DW1" s="202"/>
      <c r="DX1" s="202"/>
      <c r="DY1" s="202"/>
      <c r="DZ1" s="202"/>
      <c r="EA1" s="202"/>
      <c r="EB1" s="202"/>
      <c r="EC1" s="202"/>
      <c r="ED1" s="202"/>
      <c r="EE1" s="203"/>
      <c r="EF1" s="47"/>
      <c r="EG1" s="201" t="s">
        <v>153</v>
      </c>
      <c r="EH1" s="202"/>
      <c r="EI1" s="202"/>
      <c r="EJ1" s="202"/>
      <c r="EK1" s="202"/>
      <c r="EL1" s="202"/>
      <c r="EM1" s="202"/>
      <c r="EN1" s="202"/>
      <c r="EO1" s="202"/>
      <c r="EP1" s="203"/>
      <c r="EQ1" s="47"/>
      <c r="ER1" s="201" t="s">
        <v>156</v>
      </c>
      <c r="ES1" s="202"/>
      <c r="ET1" s="202"/>
      <c r="EU1" s="202"/>
      <c r="EV1" s="202"/>
      <c r="EW1" s="202"/>
      <c r="EX1" s="202"/>
      <c r="EY1" s="202"/>
      <c r="EZ1" s="202"/>
      <c r="FA1" s="203"/>
      <c r="FB1" s="47"/>
      <c r="FC1" s="201" t="s">
        <v>119</v>
      </c>
      <c r="FD1" s="202"/>
      <c r="FE1" s="202"/>
      <c r="FF1" s="202"/>
      <c r="FG1" s="202"/>
      <c r="FH1" s="202"/>
      <c r="FI1" s="202"/>
      <c r="FJ1" s="202"/>
      <c r="FK1" s="202"/>
      <c r="FL1" s="203"/>
      <c r="FM1" s="47"/>
      <c r="FN1" s="201" t="s">
        <v>202</v>
      </c>
      <c r="FO1" s="202"/>
      <c r="FP1" s="202"/>
      <c r="FQ1" s="202"/>
      <c r="FR1" s="202"/>
      <c r="FS1" s="202"/>
      <c r="FT1" s="202"/>
      <c r="FU1" s="202"/>
      <c r="FV1" s="202"/>
      <c r="FW1" s="203"/>
      <c r="FX1" s="47"/>
      <c r="FY1" s="201" t="s">
        <v>116</v>
      </c>
      <c r="FZ1" s="202"/>
      <c r="GA1" s="202"/>
      <c r="GB1" s="202"/>
      <c r="GC1" s="202"/>
      <c r="GD1" s="202"/>
      <c r="GE1" s="202"/>
      <c r="GF1" s="202"/>
      <c r="GG1" s="202"/>
      <c r="GH1" s="203"/>
      <c r="GI1" s="47"/>
      <c r="GJ1" s="201" t="s">
        <v>27</v>
      </c>
      <c r="GK1" s="202"/>
      <c r="GL1" s="202"/>
      <c r="GM1" s="202"/>
      <c r="GN1" s="202"/>
      <c r="GO1" s="202"/>
      <c r="GP1" s="202"/>
      <c r="GQ1" s="202"/>
      <c r="GR1" s="202"/>
      <c r="GS1" s="203"/>
      <c r="GT1" s="47"/>
      <c r="GU1" s="201" t="s">
        <v>303</v>
      </c>
      <c r="GV1" s="202"/>
      <c r="GW1" s="202"/>
      <c r="GX1" s="202"/>
      <c r="GY1" s="202"/>
      <c r="GZ1" s="202"/>
      <c r="HA1" s="202"/>
      <c r="HB1" s="202"/>
      <c r="HC1" s="202"/>
      <c r="HD1" s="203"/>
    </row>
    <row r="2" spans="1:212" ht="12.75" x14ac:dyDescent="0.2">
      <c r="A2" s="47" t="s">
        <v>211</v>
      </c>
      <c r="B2" s="47" t="s">
        <v>215</v>
      </c>
      <c r="C2" s="47" t="s">
        <v>217</v>
      </c>
      <c r="D2" s="47" t="s">
        <v>151</v>
      </c>
      <c r="E2" s="48" t="s">
        <v>218</v>
      </c>
      <c r="F2" s="47" t="s">
        <v>219</v>
      </c>
      <c r="G2" s="47" t="s">
        <v>180</v>
      </c>
      <c r="H2" s="47" t="s">
        <v>220</v>
      </c>
      <c r="I2" s="47" t="s">
        <v>187</v>
      </c>
      <c r="J2" s="47" t="s">
        <v>186</v>
      </c>
      <c r="K2" s="47" t="s">
        <v>222</v>
      </c>
      <c r="L2" s="47" t="s">
        <v>189</v>
      </c>
      <c r="M2" s="47" t="s">
        <v>190</v>
      </c>
      <c r="N2" s="47" t="s">
        <v>188</v>
      </c>
      <c r="O2" s="47" t="s">
        <v>227</v>
      </c>
      <c r="P2" s="47" t="s">
        <v>218</v>
      </c>
      <c r="Q2" s="47" t="s">
        <v>219</v>
      </c>
      <c r="R2" s="47" t="s">
        <v>180</v>
      </c>
      <c r="S2" s="47" t="s">
        <v>220</v>
      </c>
      <c r="T2" s="47" t="s">
        <v>187</v>
      </c>
      <c r="U2" s="47" t="s">
        <v>186</v>
      </c>
      <c r="V2" s="47" t="s">
        <v>222</v>
      </c>
      <c r="W2" s="47" t="s">
        <v>189</v>
      </c>
      <c r="X2" s="47" t="s">
        <v>190</v>
      </c>
      <c r="Y2" s="47" t="s">
        <v>188</v>
      </c>
      <c r="Z2" s="48" t="s">
        <v>150</v>
      </c>
      <c r="AA2" s="47" t="s">
        <v>218</v>
      </c>
      <c r="AB2" s="47" t="s">
        <v>219</v>
      </c>
      <c r="AC2" s="47" t="s">
        <v>180</v>
      </c>
      <c r="AD2" s="47" t="s">
        <v>220</v>
      </c>
      <c r="AE2" s="47" t="s">
        <v>187</v>
      </c>
      <c r="AF2" s="47" t="s">
        <v>186</v>
      </c>
      <c r="AG2" s="47" t="s">
        <v>222</v>
      </c>
      <c r="AH2" s="47" t="s">
        <v>189</v>
      </c>
      <c r="AI2" s="47" t="s">
        <v>190</v>
      </c>
      <c r="AJ2" s="47" t="s">
        <v>188</v>
      </c>
      <c r="AK2" s="48" t="s">
        <v>118</v>
      </c>
      <c r="AL2" s="47" t="s">
        <v>218</v>
      </c>
      <c r="AM2" s="47" t="s">
        <v>219</v>
      </c>
      <c r="AN2" s="47" t="s">
        <v>180</v>
      </c>
      <c r="AO2" s="47" t="s">
        <v>220</v>
      </c>
      <c r="AP2" s="47" t="s">
        <v>187</v>
      </c>
      <c r="AQ2" s="47" t="s">
        <v>186</v>
      </c>
      <c r="AR2" s="47" t="s">
        <v>222</v>
      </c>
      <c r="AS2" s="47" t="s">
        <v>189</v>
      </c>
      <c r="AT2" s="47" t="s">
        <v>190</v>
      </c>
      <c r="AU2" s="47" t="s">
        <v>188</v>
      </c>
      <c r="AV2" s="48" t="s">
        <v>29</v>
      </c>
      <c r="AW2" s="47" t="s">
        <v>218</v>
      </c>
      <c r="AX2" s="47" t="s">
        <v>219</v>
      </c>
      <c r="AY2" s="47" t="s">
        <v>180</v>
      </c>
      <c r="AZ2" s="47" t="s">
        <v>220</v>
      </c>
      <c r="BA2" s="47" t="s">
        <v>187</v>
      </c>
      <c r="BB2" s="47" t="s">
        <v>186</v>
      </c>
      <c r="BC2" s="47" t="s">
        <v>222</v>
      </c>
      <c r="BD2" s="47" t="s">
        <v>189</v>
      </c>
      <c r="BE2" s="47" t="s">
        <v>190</v>
      </c>
      <c r="BF2" s="47" t="s">
        <v>188</v>
      </c>
      <c r="BG2" s="48" t="s">
        <v>155</v>
      </c>
      <c r="BH2" s="47" t="s">
        <v>218</v>
      </c>
      <c r="BI2" s="47" t="s">
        <v>219</v>
      </c>
      <c r="BJ2" s="47" t="s">
        <v>180</v>
      </c>
      <c r="BK2" s="47" t="s">
        <v>220</v>
      </c>
      <c r="BL2" s="47" t="s">
        <v>187</v>
      </c>
      <c r="BM2" s="47" t="s">
        <v>186</v>
      </c>
      <c r="BN2" s="47" t="s">
        <v>222</v>
      </c>
      <c r="BO2" s="47" t="s">
        <v>189</v>
      </c>
      <c r="BP2" s="47" t="s">
        <v>190</v>
      </c>
      <c r="BQ2" s="47" t="s">
        <v>188</v>
      </c>
      <c r="BR2" s="48" t="s">
        <v>201</v>
      </c>
      <c r="BS2" s="47" t="s">
        <v>218</v>
      </c>
      <c r="BT2" s="47" t="s">
        <v>219</v>
      </c>
      <c r="BU2" s="47" t="s">
        <v>180</v>
      </c>
      <c r="BV2" s="47" t="s">
        <v>220</v>
      </c>
      <c r="BW2" s="47" t="s">
        <v>187</v>
      </c>
      <c r="BX2" s="47" t="s">
        <v>186</v>
      </c>
      <c r="BY2" s="47" t="s">
        <v>222</v>
      </c>
      <c r="BZ2" s="47" t="s">
        <v>189</v>
      </c>
      <c r="CA2" s="47" t="s">
        <v>190</v>
      </c>
      <c r="CB2" s="47" t="s">
        <v>188</v>
      </c>
      <c r="CC2" s="48" t="s">
        <v>152</v>
      </c>
      <c r="CD2" s="47" t="s">
        <v>218</v>
      </c>
      <c r="CE2" s="47" t="s">
        <v>219</v>
      </c>
      <c r="CF2" s="47" t="s">
        <v>180</v>
      </c>
      <c r="CG2" s="47" t="s">
        <v>220</v>
      </c>
      <c r="CH2" s="47" t="s">
        <v>187</v>
      </c>
      <c r="CI2" s="47" t="s">
        <v>186</v>
      </c>
      <c r="CJ2" s="47" t="s">
        <v>222</v>
      </c>
      <c r="CK2" s="47" t="s">
        <v>189</v>
      </c>
      <c r="CL2" s="47" t="s">
        <v>190</v>
      </c>
      <c r="CM2" s="47" t="s">
        <v>188</v>
      </c>
      <c r="CN2" s="48" t="s">
        <v>157</v>
      </c>
      <c r="CO2" s="47" t="s">
        <v>218</v>
      </c>
      <c r="CP2" s="47" t="s">
        <v>219</v>
      </c>
      <c r="CQ2" s="47" t="s">
        <v>180</v>
      </c>
      <c r="CR2" s="47" t="s">
        <v>220</v>
      </c>
      <c r="CS2" s="47" t="s">
        <v>187</v>
      </c>
      <c r="CT2" s="47" t="s">
        <v>186</v>
      </c>
      <c r="CU2" s="47" t="s">
        <v>222</v>
      </c>
      <c r="CV2" s="47" t="s">
        <v>189</v>
      </c>
      <c r="CW2" s="47" t="s">
        <v>190</v>
      </c>
      <c r="CX2" s="47" t="s">
        <v>188</v>
      </c>
      <c r="CY2" s="48" t="s">
        <v>158</v>
      </c>
      <c r="CZ2" s="47" t="s">
        <v>218</v>
      </c>
      <c r="DA2" s="47" t="s">
        <v>219</v>
      </c>
      <c r="DB2" s="47" t="s">
        <v>180</v>
      </c>
      <c r="DC2" s="47" t="s">
        <v>220</v>
      </c>
      <c r="DD2" s="47" t="s">
        <v>187</v>
      </c>
      <c r="DE2" s="47" t="s">
        <v>186</v>
      </c>
      <c r="DF2" s="47" t="s">
        <v>222</v>
      </c>
      <c r="DG2" s="47" t="s">
        <v>189</v>
      </c>
      <c r="DH2" s="47" t="s">
        <v>190</v>
      </c>
      <c r="DI2" s="47" t="s">
        <v>188</v>
      </c>
      <c r="DJ2" s="48" t="s">
        <v>160</v>
      </c>
      <c r="DK2" s="47" t="s">
        <v>218</v>
      </c>
      <c r="DL2" s="47" t="s">
        <v>219</v>
      </c>
      <c r="DM2" s="47" t="s">
        <v>180</v>
      </c>
      <c r="DN2" s="47" t="s">
        <v>220</v>
      </c>
      <c r="DO2" s="47" t="s">
        <v>187</v>
      </c>
      <c r="DP2" s="47" t="s">
        <v>186</v>
      </c>
      <c r="DQ2" s="47" t="s">
        <v>222</v>
      </c>
      <c r="DR2" s="47" t="s">
        <v>189</v>
      </c>
      <c r="DS2" s="47" t="s">
        <v>190</v>
      </c>
      <c r="DT2" s="47" t="s">
        <v>188</v>
      </c>
      <c r="DU2" s="48" t="s">
        <v>98</v>
      </c>
      <c r="DV2" s="47" t="s">
        <v>218</v>
      </c>
      <c r="DW2" s="47" t="s">
        <v>219</v>
      </c>
      <c r="DX2" s="47" t="s">
        <v>180</v>
      </c>
      <c r="DY2" s="47" t="s">
        <v>220</v>
      </c>
      <c r="DZ2" s="47" t="s">
        <v>187</v>
      </c>
      <c r="EA2" s="47" t="s">
        <v>186</v>
      </c>
      <c r="EB2" s="47" t="s">
        <v>222</v>
      </c>
      <c r="EC2" s="47" t="s">
        <v>189</v>
      </c>
      <c r="ED2" s="47" t="s">
        <v>190</v>
      </c>
      <c r="EE2" s="47" t="s">
        <v>188</v>
      </c>
      <c r="EF2" s="48" t="s">
        <v>153</v>
      </c>
      <c r="EG2" s="47" t="s">
        <v>218</v>
      </c>
      <c r="EH2" s="47" t="s">
        <v>219</v>
      </c>
      <c r="EI2" s="47" t="s">
        <v>180</v>
      </c>
      <c r="EJ2" s="47" t="s">
        <v>220</v>
      </c>
      <c r="EK2" s="47" t="s">
        <v>187</v>
      </c>
      <c r="EL2" s="47" t="s">
        <v>186</v>
      </c>
      <c r="EM2" s="47" t="s">
        <v>222</v>
      </c>
      <c r="EN2" s="47" t="s">
        <v>189</v>
      </c>
      <c r="EO2" s="47" t="s">
        <v>190</v>
      </c>
      <c r="EP2" s="47" t="s">
        <v>188</v>
      </c>
      <c r="EQ2" s="48" t="s">
        <v>156</v>
      </c>
      <c r="ER2" s="47" t="s">
        <v>218</v>
      </c>
      <c r="ES2" s="47" t="s">
        <v>219</v>
      </c>
      <c r="ET2" s="47" t="s">
        <v>180</v>
      </c>
      <c r="EU2" s="47" t="s">
        <v>220</v>
      </c>
      <c r="EV2" s="47" t="s">
        <v>187</v>
      </c>
      <c r="EW2" s="47" t="s">
        <v>186</v>
      </c>
      <c r="EX2" s="47" t="s">
        <v>222</v>
      </c>
      <c r="EY2" s="47" t="s">
        <v>189</v>
      </c>
      <c r="EZ2" s="47" t="s">
        <v>190</v>
      </c>
      <c r="FA2" s="47" t="s">
        <v>188</v>
      </c>
      <c r="FB2" s="48" t="s">
        <v>119</v>
      </c>
      <c r="FC2" s="47" t="s">
        <v>218</v>
      </c>
      <c r="FD2" s="47" t="s">
        <v>219</v>
      </c>
      <c r="FE2" s="47" t="s">
        <v>180</v>
      </c>
      <c r="FF2" s="47" t="s">
        <v>220</v>
      </c>
      <c r="FG2" s="47" t="s">
        <v>187</v>
      </c>
      <c r="FH2" s="47" t="s">
        <v>186</v>
      </c>
      <c r="FI2" s="47" t="s">
        <v>222</v>
      </c>
      <c r="FJ2" s="47" t="s">
        <v>189</v>
      </c>
      <c r="FK2" s="47" t="s">
        <v>190</v>
      </c>
      <c r="FL2" s="47" t="s">
        <v>188</v>
      </c>
      <c r="FM2" s="48" t="s">
        <v>229</v>
      </c>
      <c r="FN2" s="47" t="s">
        <v>218</v>
      </c>
      <c r="FO2" s="47" t="s">
        <v>219</v>
      </c>
      <c r="FP2" s="47" t="s">
        <v>180</v>
      </c>
      <c r="FQ2" s="47" t="s">
        <v>220</v>
      </c>
      <c r="FR2" s="47" t="s">
        <v>187</v>
      </c>
      <c r="FS2" s="47" t="s">
        <v>186</v>
      </c>
      <c r="FT2" s="47" t="s">
        <v>222</v>
      </c>
      <c r="FU2" s="47" t="s">
        <v>189</v>
      </c>
      <c r="FV2" s="47" t="s">
        <v>190</v>
      </c>
      <c r="FW2" s="47" t="s">
        <v>188</v>
      </c>
      <c r="FX2" s="48" t="s">
        <v>116</v>
      </c>
      <c r="FY2" s="47" t="s">
        <v>218</v>
      </c>
      <c r="FZ2" s="47" t="s">
        <v>219</v>
      </c>
      <c r="GA2" s="47" t="s">
        <v>180</v>
      </c>
      <c r="GB2" s="47" t="s">
        <v>220</v>
      </c>
      <c r="GC2" s="47" t="s">
        <v>187</v>
      </c>
      <c r="GD2" s="47" t="s">
        <v>186</v>
      </c>
      <c r="GE2" s="47" t="s">
        <v>222</v>
      </c>
      <c r="GF2" s="47" t="s">
        <v>189</v>
      </c>
      <c r="GG2" s="47" t="s">
        <v>190</v>
      </c>
      <c r="GH2" s="47" t="s">
        <v>188</v>
      </c>
      <c r="GI2" s="48" t="s">
        <v>27</v>
      </c>
      <c r="GJ2" s="47" t="s">
        <v>218</v>
      </c>
      <c r="GK2" s="47" t="s">
        <v>219</v>
      </c>
      <c r="GL2" s="47" t="s">
        <v>180</v>
      </c>
      <c r="GM2" s="47" t="s">
        <v>220</v>
      </c>
      <c r="GN2" s="47" t="s">
        <v>187</v>
      </c>
      <c r="GO2" s="47" t="s">
        <v>186</v>
      </c>
      <c r="GP2" s="47" t="s">
        <v>222</v>
      </c>
      <c r="GQ2" s="47" t="s">
        <v>189</v>
      </c>
      <c r="GR2" s="47" t="s">
        <v>190</v>
      </c>
      <c r="GS2" s="47" t="s">
        <v>188</v>
      </c>
      <c r="GT2" s="48" t="s">
        <v>303</v>
      </c>
      <c r="GU2" s="47" t="s">
        <v>218</v>
      </c>
      <c r="GV2" s="47" t="s">
        <v>219</v>
      </c>
      <c r="GW2" s="47" t="s">
        <v>180</v>
      </c>
      <c r="GX2" s="47" t="s">
        <v>220</v>
      </c>
      <c r="GY2" s="47" t="s">
        <v>187</v>
      </c>
      <c r="GZ2" s="47" t="s">
        <v>186</v>
      </c>
      <c r="HA2" s="47" t="s">
        <v>222</v>
      </c>
      <c r="HB2" s="47" t="s">
        <v>189</v>
      </c>
      <c r="HC2" s="47" t="s">
        <v>190</v>
      </c>
      <c r="HD2" s="47" t="s">
        <v>188</v>
      </c>
    </row>
    <row r="3" spans="1:212" ht="12.75" x14ac:dyDescent="0.2">
      <c r="A3" s="49">
        <v>1</v>
      </c>
      <c r="B3" s="11" t="s">
        <v>304</v>
      </c>
      <c r="C3" s="24" t="s">
        <v>258</v>
      </c>
      <c r="D3" s="24" t="s">
        <v>243</v>
      </c>
      <c r="E3" s="50" t="s">
        <v>243</v>
      </c>
      <c r="F3" s="51">
        <v>10</v>
      </c>
      <c r="G3" s="51">
        <v>19</v>
      </c>
      <c r="H3" s="51" t="s">
        <v>244</v>
      </c>
      <c r="I3" s="51">
        <v>0</v>
      </c>
      <c r="J3" s="51">
        <v>1</v>
      </c>
      <c r="K3" s="51" t="s">
        <v>244</v>
      </c>
      <c r="L3" s="51">
        <v>0</v>
      </c>
      <c r="M3" s="51">
        <v>0</v>
      </c>
      <c r="N3" s="49">
        <v>0</v>
      </c>
      <c r="O3" s="24" t="s">
        <v>244</v>
      </c>
      <c r="P3" s="51"/>
      <c r="Q3" s="51"/>
      <c r="R3" s="51"/>
      <c r="S3" s="51"/>
      <c r="T3" s="51"/>
      <c r="U3" s="51"/>
      <c r="V3" s="51"/>
      <c r="W3" s="51"/>
      <c r="X3" s="51"/>
      <c r="Y3" s="51"/>
      <c r="Z3" s="10" t="s">
        <v>244</v>
      </c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10" t="s">
        <v>243</v>
      </c>
      <c r="AL3" s="51" t="s">
        <v>243</v>
      </c>
      <c r="AM3" s="51">
        <v>13</v>
      </c>
      <c r="AN3" s="51">
        <v>19</v>
      </c>
      <c r="AO3" s="51" t="s">
        <v>244</v>
      </c>
      <c r="AP3" s="51">
        <v>2</v>
      </c>
      <c r="AQ3" s="51">
        <v>0</v>
      </c>
      <c r="AR3" s="51" t="s">
        <v>244</v>
      </c>
      <c r="AS3" s="51"/>
      <c r="AT3" s="51"/>
      <c r="AU3" s="51"/>
      <c r="AV3" s="10" t="s">
        <v>243</v>
      </c>
      <c r="AW3" s="51" t="s">
        <v>243</v>
      </c>
      <c r="AX3" s="51">
        <v>10</v>
      </c>
      <c r="AY3" s="51">
        <v>8</v>
      </c>
      <c r="AZ3" s="51" t="s">
        <v>244</v>
      </c>
      <c r="BA3" s="51">
        <v>2</v>
      </c>
      <c r="BB3" s="51">
        <v>0</v>
      </c>
      <c r="BC3" s="51" t="s">
        <v>244</v>
      </c>
      <c r="BD3" s="51"/>
      <c r="BE3" s="51"/>
      <c r="BF3" s="51"/>
      <c r="BG3" s="10" t="s">
        <v>243</v>
      </c>
      <c r="BH3" s="51" t="s">
        <v>243</v>
      </c>
      <c r="BI3" s="51">
        <v>53</v>
      </c>
      <c r="BJ3" s="51">
        <v>53</v>
      </c>
      <c r="BK3" s="51" t="s">
        <v>244</v>
      </c>
      <c r="BL3" s="51">
        <v>3</v>
      </c>
      <c r="BM3" s="51">
        <v>4</v>
      </c>
      <c r="BN3" s="51" t="s">
        <v>244</v>
      </c>
      <c r="BO3" s="51"/>
      <c r="BP3" s="51"/>
      <c r="BQ3" s="51"/>
      <c r="BR3" s="10" t="s">
        <v>243</v>
      </c>
      <c r="BS3" s="51" t="s">
        <v>243</v>
      </c>
      <c r="BT3" s="51">
        <v>4</v>
      </c>
      <c r="BU3" s="51">
        <v>18</v>
      </c>
      <c r="BV3" s="51" t="s">
        <v>244</v>
      </c>
      <c r="BW3" s="51">
        <v>0</v>
      </c>
      <c r="BX3" s="51">
        <v>0</v>
      </c>
      <c r="BY3" s="51" t="s">
        <v>244</v>
      </c>
      <c r="BZ3" s="51"/>
      <c r="CA3" s="51"/>
      <c r="CB3" s="51"/>
      <c r="CC3" s="10" t="s">
        <v>243</v>
      </c>
      <c r="CD3" s="51" t="s">
        <v>243</v>
      </c>
      <c r="CE3" s="51">
        <v>38</v>
      </c>
      <c r="CF3" s="51">
        <v>20</v>
      </c>
      <c r="CG3" s="51" t="s">
        <v>243</v>
      </c>
      <c r="CH3" s="51">
        <v>3</v>
      </c>
      <c r="CI3" s="51">
        <v>2</v>
      </c>
      <c r="CJ3" s="51" t="s">
        <v>243</v>
      </c>
      <c r="CK3" s="51">
        <v>5</v>
      </c>
      <c r="CL3" s="51">
        <v>0</v>
      </c>
      <c r="CM3" s="51">
        <v>38</v>
      </c>
      <c r="CN3" s="10" t="s">
        <v>243</v>
      </c>
      <c r="CO3" s="51" t="s">
        <v>243</v>
      </c>
      <c r="CP3" s="51">
        <v>2</v>
      </c>
      <c r="CQ3" s="51">
        <v>4</v>
      </c>
      <c r="CR3" s="51" t="s">
        <v>244</v>
      </c>
      <c r="CS3" s="51">
        <v>0</v>
      </c>
      <c r="CT3" s="51">
        <v>0</v>
      </c>
      <c r="CU3" s="51" t="s">
        <v>244</v>
      </c>
      <c r="CV3" s="51">
        <v>0</v>
      </c>
      <c r="CW3" s="51">
        <v>0</v>
      </c>
      <c r="CX3" s="51">
        <v>0</v>
      </c>
      <c r="CY3" s="10" t="s">
        <v>243</v>
      </c>
      <c r="CZ3" s="51" t="s">
        <v>243</v>
      </c>
      <c r="DA3" s="51">
        <v>0</v>
      </c>
      <c r="DB3" s="51">
        <v>2</v>
      </c>
      <c r="DC3" s="51" t="s">
        <v>244</v>
      </c>
      <c r="DD3" s="51">
        <v>0</v>
      </c>
      <c r="DE3" s="51">
        <v>0</v>
      </c>
      <c r="DF3" s="51" t="s">
        <v>243</v>
      </c>
      <c r="DG3" s="51">
        <f>3+5/6</f>
        <v>3.8333333333333335</v>
      </c>
      <c r="DH3" s="51">
        <v>4</v>
      </c>
      <c r="DI3" s="51">
        <v>22</v>
      </c>
      <c r="DJ3" s="10" t="s">
        <v>243</v>
      </c>
      <c r="DK3" s="51" t="s">
        <v>243</v>
      </c>
      <c r="DL3" s="51">
        <v>37</v>
      </c>
      <c r="DM3" s="51">
        <v>44</v>
      </c>
      <c r="DN3" s="51" t="s">
        <v>244</v>
      </c>
      <c r="DO3" s="51">
        <v>3</v>
      </c>
      <c r="DP3" s="51">
        <v>0</v>
      </c>
      <c r="DQ3" s="51" t="s">
        <v>243</v>
      </c>
      <c r="DR3" s="51">
        <v>6</v>
      </c>
      <c r="DS3" s="51">
        <v>0</v>
      </c>
      <c r="DT3" s="51">
        <v>29</v>
      </c>
      <c r="DU3" s="10" t="s">
        <v>243</v>
      </c>
      <c r="DV3" s="51" t="s">
        <v>244</v>
      </c>
      <c r="DW3" s="51">
        <v>0</v>
      </c>
      <c r="DX3" s="51">
        <v>0</v>
      </c>
      <c r="DY3" s="51" t="s">
        <v>244</v>
      </c>
      <c r="DZ3" s="51">
        <v>0</v>
      </c>
      <c r="EA3" s="51">
        <v>0</v>
      </c>
      <c r="EB3" s="51" t="s">
        <v>243</v>
      </c>
      <c r="EC3" s="51">
        <v>3</v>
      </c>
      <c r="ED3" s="51">
        <v>0</v>
      </c>
      <c r="EE3" s="51">
        <v>15</v>
      </c>
      <c r="EF3" s="10" t="s">
        <v>243</v>
      </c>
      <c r="EG3" s="51" t="s">
        <v>244</v>
      </c>
      <c r="EH3" s="51">
        <v>0</v>
      </c>
      <c r="EI3" s="51">
        <v>0</v>
      </c>
      <c r="EJ3" s="51" t="s">
        <v>244</v>
      </c>
      <c r="EK3" s="51">
        <v>0</v>
      </c>
      <c r="EL3" s="51">
        <v>0</v>
      </c>
      <c r="EM3" s="51" t="s">
        <v>243</v>
      </c>
      <c r="EN3" s="51">
        <v>2</v>
      </c>
      <c r="EO3" s="51">
        <v>0</v>
      </c>
      <c r="EP3" s="51">
        <v>30</v>
      </c>
      <c r="EQ3" s="10" t="s">
        <v>243</v>
      </c>
      <c r="ER3" s="51" t="s">
        <v>243</v>
      </c>
      <c r="ES3" s="51">
        <v>5</v>
      </c>
      <c r="ET3" s="51">
        <v>3</v>
      </c>
      <c r="EU3" s="51" t="s">
        <v>244</v>
      </c>
      <c r="EV3" s="51">
        <v>1</v>
      </c>
      <c r="EW3" s="51">
        <v>0</v>
      </c>
      <c r="EX3" s="51" t="s">
        <v>243</v>
      </c>
      <c r="EY3" s="51">
        <v>6</v>
      </c>
      <c r="EZ3" s="51">
        <v>2</v>
      </c>
      <c r="FA3" s="51">
        <v>35</v>
      </c>
      <c r="FB3" s="10" t="s">
        <v>243</v>
      </c>
      <c r="FC3" s="51" t="s">
        <v>244</v>
      </c>
      <c r="FD3" s="51">
        <v>0</v>
      </c>
      <c r="FE3" s="51">
        <v>0</v>
      </c>
      <c r="FF3" s="51">
        <v>0</v>
      </c>
      <c r="FG3" s="51">
        <v>0</v>
      </c>
      <c r="FH3" s="51">
        <v>0</v>
      </c>
      <c r="FI3" s="51" t="s">
        <v>243</v>
      </c>
      <c r="FJ3" s="51">
        <v>9</v>
      </c>
      <c r="FK3" s="51">
        <v>3</v>
      </c>
      <c r="FL3" s="51">
        <v>34</v>
      </c>
      <c r="FM3" s="10" t="s">
        <v>243</v>
      </c>
      <c r="FN3" s="51" t="s">
        <v>244</v>
      </c>
      <c r="FT3" s="51" t="s">
        <v>243</v>
      </c>
      <c r="FU3" s="51">
        <v>3</v>
      </c>
      <c r="FV3" s="51">
        <v>0</v>
      </c>
      <c r="FW3" s="51">
        <v>33</v>
      </c>
      <c r="FX3" s="10" t="s">
        <v>243</v>
      </c>
      <c r="FY3" s="51" t="s">
        <v>243</v>
      </c>
      <c r="FZ3" s="51">
        <v>6</v>
      </c>
      <c r="GA3" s="51">
        <v>17</v>
      </c>
      <c r="GB3" s="51">
        <v>0</v>
      </c>
      <c r="GC3" s="51">
        <v>1</v>
      </c>
      <c r="GD3" s="51">
        <v>0</v>
      </c>
      <c r="GE3" s="51" t="s">
        <v>243</v>
      </c>
      <c r="GF3" s="51">
        <f>3+4/6</f>
        <v>3.6666666666666665</v>
      </c>
      <c r="GG3" s="51">
        <v>0</v>
      </c>
      <c r="GH3" s="49">
        <v>34</v>
      </c>
      <c r="GI3" s="10" t="s">
        <v>243</v>
      </c>
      <c r="GJ3" s="51" t="s">
        <v>243</v>
      </c>
      <c r="GK3" s="51">
        <v>50</v>
      </c>
      <c r="GL3" s="51">
        <v>54</v>
      </c>
      <c r="GM3" s="51" t="s">
        <v>244</v>
      </c>
      <c r="GN3" s="51">
        <v>4</v>
      </c>
      <c r="GO3" s="51">
        <v>0</v>
      </c>
      <c r="GP3" s="51" t="s">
        <v>244</v>
      </c>
      <c r="GQ3" s="51"/>
      <c r="GR3" s="51"/>
      <c r="GS3" s="49"/>
      <c r="GT3" s="51" t="s">
        <v>243</v>
      </c>
      <c r="GU3" s="51"/>
      <c r="GV3" s="51"/>
      <c r="GW3" s="51"/>
      <c r="GX3" s="51"/>
      <c r="GY3" s="51"/>
      <c r="GZ3" s="51"/>
      <c r="HA3" s="51"/>
      <c r="HB3" s="51"/>
      <c r="HC3" s="51"/>
      <c r="HD3" s="51"/>
    </row>
    <row r="4" spans="1:212" ht="12.75" x14ac:dyDescent="0.2">
      <c r="A4" s="49">
        <v>2</v>
      </c>
      <c r="B4" s="11" t="s">
        <v>305</v>
      </c>
      <c r="C4" s="24" t="s">
        <v>306</v>
      </c>
      <c r="D4" s="24" t="s">
        <v>243</v>
      </c>
      <c r="E4" s="51" t="s">
        <v>243</v>
      </c>
      <c r="F4" s="51">
        <v>1</v>
      </c>
      <c r="G4" s="51">
        <v>3</v>
      </c>
      <c r="H4" s="51" t="s">
        <v>244</v>
      </c>
      <c r="I4" s="51">
        <v>0</v>
      </c>
      <c r="J4" s="51">
        <v>0</v>
      </c>
      <c r="K4" s="51" t="s">
        <v>244</v>
      </c>
      <c r="L4" s="51">
        <v>0</v>
      </c>
      <c r="M4" s="51">
        <v>0</v>
      </c>
      <c r="N4" s="49">
        <v>0</v>
      </c>
      <c r="O4" s="24" t="s">
        <v>243</v>
      </c>
      <c r="P4" s="51" t="s">
        <v>243</v>
      </c>
      <c r="Q4" s="51">
        <v>26</v>
      </c>
      <c r="R4" s="51">
        <v>33</v>
      </c>
      <c r="S4" s="51" t="s">
        <v>244</v>
      </c>
      <c r="T4" s="51">
        <v>1</v>
      </c>
      <c r="U4" s="51">
        <v>2</v>
      </c>
      <c r="V4" s="51" t="s">
        <v>243</v>
      </c>
      <c r="W4" s="51">
        <v>9</v>
      </c>
      <c r="X4" s="51">
        <v>1</v>
      </c>
      <c r="Y4" s="51">
        <v>50</v>
      </c>
      <c r="Z4" s="24" t="s">
        <v>243</v>
      </c>
      <c r="AA4" s="51" t="s">
        <v>243</v>
      </c>
      <c r="AB4" s="51">
        <v>11</v>
      </c>
      <c r="AC4" s="51">
        <v>15</v>
      </c>
      <c r="AD4" s="51" t="s">
        <v>244</v>
      </c>
      <c r="AE4" s="51">
        <v>1</v>
      </c>
      <c r="AF4" s="51">
        <v>0</v>
      </c>
      <c r="AG4" s="51" t="s">
        <v>244</v>
      </c>
      <c r="AH4" s="51">
        <v>0</v>
      </c>
      <c r="AI4" s="51">
        <v>0</v>
      </c>
      <c r="AJ4" s="51">
        <v>0</v>
      </c>
      <c r="AK4" s="24" t="s">
        <v>243</v>
      </c>
      <c r="AL4" s="51" t="s">
        <v>243</v>
      </c>
      <c r="AM4" s="51">
        <v>3</v>
      </c>
      <c r="AN4" s="51">
        <v>9</v>
      </c>
      <c r="AO4" s="51" t="s">
        <v>244</v>
      </c>
      <c r="AP4" s="51">
        <v>0</v>
      </c>
      <c r="AQ4" s="51">
        <v>0</v>
      </c>
      <c r="AR4" s="51" t="s">
        <v>244</v>
      </c>
      <c r="AS4" s="51"/>
      <c r="AT4" s="51"/>
      <c r="AU4" s="51"/>
      <c r="AV4" s="24" t="s">
        <v>244</v>
      </c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24" t="s">
        <v>243</v>
      </c>
      <c r="BH4" s="51" t="s">
        <v>243</v>
      </c>
      <c r="BI4" s="51">
        <v>1</v>
      </c>
      <c r="BJ4" s="51">
        <v>4</v>
      </c>
      <c r="BK4" s="51" t="s">
        <v>244</v>
      </c>
      <c r="BL4" s="51">
        <v>0</v>
      </c>
      <c r="BM4" s="51">
        <v>0</v>
      </c>
      <c r="BN4" s="51" t="s">
        <v>244</v>
      </c>
      <c r="BO4" s="51"/>
      <c r="BP4" s="51"/>
      <c r="BQ4" s="51"/>
      <c r="BR4" s="24" t="s">
        <v>243</v>
      </c>
      <c r="BS4" s="51" t="s">
        <v>243</v>
      </c>
      <c r="BT4" s="51">
        <v>3</v>
      </c>
      <c r="BU4" s="51">
        <v>7</v>
      </c>
      <c r="BV4" s="51" t="s">
        <v>244</v>
      </c>
      <c r="BW4" s="51">
        <v>0</v>
      </c>
      <c r="BX4" s="51">
        <v>0</v>
      </c>
      <c r="BY4" s="51" t="s">
        <v>244</v>
      </c>
      <c r="BZ4" s="51"/>
      <c r="CA4" s="51"/>
      <c r="CB4" s="51"/>
      <c r="CC4" s="24" t="s">
        <v>243</v>
      </c>
      <c r="CD4" s="51" t="s">
        <v>243</v>
      </c>
      <c r="CE4" s="51">
        <v>62</v>
      </c>
      <c r="CF4" s="51">
        <v>49</v>
      </c>
      <c r="CG4" s="51" t="s">
        <v>244</v>
      </c>
      <c r="CH4" s="51">
        <v>8</v>
      </c>
      <c r="CI4" s="51">
        <v>2</v>
      </c>
      <c r="CJ4" s="51" t="s">
        <v>243</v>
      </c>
      <c r="CK4" s="51">
        <v>6</v>
      </c>
      <c r="CL4" s="51">
        <v>1</v>
      </c>
      <c r="CM4" s="51">
        <v>36</v>
      </c>
      <c r="CN4" s="24" t="s">
        <v>243</v>
      </c>
      <c r="CO4" s="51" t="s">
        <v>243</v>
      </c>
      <c r="CP4" s="51">
        <v>3</v>
      </c>
      <c r="CQ4" s="51">
        <v>5</v>
      </c>
      <c r="CR4" s="51" t="s">
        <v>244</v>
      </c>
      <c r="CS4" s="51">
        <v>0</v>
      </c>
      <c r="CT4" s="51">
        <v>0</v>
      </c>
      <c r="CU4" s="51" t="s">
        <v>244</v>
      </c>
      <c r="CV4" s="51">
        <v>0</v>
      </c>
      <c r="CW4" s="51">
        <v>0</v>
      </c>
      <c r="CX4" s="51">
        <v>0</v>
      </c>
      <c r="CY4" s="24" t="s">
        <v>243</v>
      </c>
      <c r="CZ4" s="51" t="s">
        <v>243</v>
      </c>
      <c r="DA4" s="51">
        <v>25</v>
      </c>
      <c r="DB4" s="51">
        <v>32</v>
      </c>
      <c r="DC4" s="51" t="s">
        <v>244</v>
      </c>
      <c r="DD4" s="51">
        <v>5</v>
      </c>
      <c r="DE4" s="51">
        <v>0</v>
      </c>
      <c r="DF4" s="51" t="s">
        <v>243</v>
      </c>
      <c r="DG4" s="51">
        <v>10</v>
      </c>
      <c r="DH4" s="51">
        <v>5</v>
      </c>
      <c r="DI4" s="51">
        <v>37</v>
      </c>
      <c r="DJ4" s="24" t="s">
        <v>243</v>
      </c>
      <c r="DK4" s="51" t="s">
        <v>243</v>
      </c>
      <c r="DL4" s="51">
        <v>21</v>
      </c>
      <c r="DM4" s="51">
        <v>33</v>
      </c>
      <c r="DN4" s="51" t="s">
        <v>244</v>
      </c>
      <c r="DO4" s="51">
        <v>3</v>
      </c>
      <c r="DP4" s="51">
        <v>0</v>
      </c>
      <c r="DQ4" s="51" t="s">
        <v>243</v>
      </c>
      <c r="DR4" s="51">
        <f>9+3/6</f>
        <v>9.5</v>
      </c>
      <c r="DS4" s="51">
        <v>5</v>
      </c>
      <c r="DT4" s="51">
        <v>41</v>
      </c>
      <c r="DU4" s="24" t="s">
        <v>244</v>
      </c>
      <c r="DV4" s="51" t="s">
        <v>244</v>
      </c>
      <c r="DW4" s="51">
        <v>0</v>
      </c>
      <c r="DX4" s="51">
        <v>0</v>
      </c>
      <c r="DY4" s="51" t="s">
        <v>244</v>
      </c>
      <c r="DZ4" s="51">
        <v>0</v>
      </c>
      <c r="EA4" s="51">
        <v>0</v>
      </c>
      <c r="EB4" s="51" t="s">
        <v>244</v>
      </c>
      <c r="EC4" s="51">
        <v>0</v>
      </c>
      <c r="ED4" s="51">
        <v>0</v>
      </c>
      <c r="EE4" s="51">
        <v>0</v>
      </c>
      <c r="EF4" s="24" t="s">
        <v>243</v>
      </c>
      <c r="EG4" s="51" t="s">
        <v>243</v>
      </c>
      <c r="EH4" s="51">
        <v>6</v>
      </c>
      <c r="EI4" s="51">
        <v>14</v>
      </c>
      <c r="EJ4" s="51" t="s">
        <v>243</v>
      </c>
      <c r="EK4" s="51">
        <v>1</v>
      </c>
      <c r="EL4" s="51">
        <v>0</v>
      </c>
      <c r="EM4" s="51" t="s">
        <v>243</v>
      </c>
      <c r="EN4" s="51">
        <v>5</v>
      </c>
      <c r="EO4" s="51">
        <v>0</v>
      </c>
      <c r="EP4" s="51">
        <v>35</v>
      </c>
      <c r="EQ4" s="24" t="s">
        <v>243</v>
      </c>
      <c r="ER4" s="51" t="s">
        <v>243</v>
      </c>
      <c r="ES4" s="51">
        <v>9</v>
      </c>
      <c r="ET4" s="51">
        <v>7</v>
      </c>
      <c r="EU4" s="51" t="s">
        <v>243</v>
      </c>
      <c r="EV4" s="51">
        <v>0</v>
      </c>
      <c r="EW4" s="51">
        <v>0</v>
      </c>
      <c r="EX4" s="51" t="s">
        <v>243</v>
      </c>
      <c r="EY4" s="51">
        <v>4</v>
      </c>
      <c r="EZ4" s="51">
        <v>0</v>
      </c>
      <c r="FA4" s="51">
        <v>15</v>
      </c>
      <c r="FB4" s="24" t="s">
        <v>244</v>
      </c>
      <c r="FC4" s="51" t="s">
        <v>244</v>
      </c>
      <c r="FD4" s="51">
        <v>0</v>
      </c>
      <c r="FE4" s="51">
        <v>0</v>
      </c>
      <c r="FF4" s="51">
        <v>0</v>
      </c>
      <c r="FG4" s="51">
        <v>0</v>
      </c>
      <c r="FH4" s="51">
        <v>0</v>
      </c>
      <c r="FI4" s="51" t="s">
        <v>244</v>
      </c>
      <c r="FJ4" s="51">
        <v>0</v>
      </c>
      <c r="FK4" s="51">
        <v>0</v>
      </c>
      <c r="FL4" s="51">
        <v>0</v>
      </c>
      <c r="FM4" s="24" t="s">
        <v>244</v>
      </c>
      <c r="FN4" s="51" t="s">
        <v>244</v>
      </c>
      <c r="FO4" s="51"/>
      <c r="FP4" s="51"/>
      <c r="FQ4" s="51"/>
      <c r="FR4" s="51"/>
      <c r="FS4" s="51"/>
      <c r="FT4" s="51"/>
      <c r="FU4" s="51"/>
      <c r="FV4" s="51"/>
      <c r="FW4" s="51"/>
      <c r="FX4" s="24" t="s">
        <v>243</v>
      </c>
      <c r="FY4" s="51" t="s">
        <v>244</v>
      </c>
      <c r="FZ4" s="51">
        <v>0</v>
      </c>
      <c r="GA4" s="51">
        <v>0</v>
      </c>
      <c r="GB4" s="51">
        <v>0</v>
      </c>
      <c r="GC4" s="51">
        <v>0</v>
      </c>
      <c r="GD4" s="51">
        <v>0</v>
      </c>
      <c r="GE4" s="51" t="s">
        <v>243</v>
      </c>
      <c r="GF4" s="51">
        <v>3</v>
      </c>
      <c r="GG4" s="51">
        <v>0</v>
      </c>
      <c r="GH4" s="49">
        <v>25</v>
      </c>
      <c r="GI4" s="24" t="s">
        <v>244</v>
      </c>
      <c r="GJ4" s="51"/>
      <c r="GK4" s="51"/>
      <c r="GL4" s="51"/>
      <c r="GM4" s="51"/>
      <c r="GN4" s="51"/>
      <c r="GO4" s="51"/>
      <c r="GP4" s="51"/>
      <c r="GQ4" s="51"/>
      <c r="GR4" s="51"/>
      <c r="GS4" s="49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</row>
    <row r="5" spans="1:212" ht="12.75" x14ac:dyDescent="0.2">
      <c r="A5" s="49">
        <v>3</v>
      </c>
      <c r="B5" s="11" t="s">
        <v>307</v>
      </c>
      <c r="C5" s="24" t="s">
        <v>308</v>
      </c>
      <c r="D5" s="24" t="s">
        <v>243</v>
      </c>
      <c r="E5" s="51" t="s">
        <v>243</v>
      </c>
      <c r="F5" s="51">
        <v>23</v>
      </c>
      <c r="G5" s="51">
        <v>14</v>
      </c>
      <c r="H5" s="51" t="s">
        <v>244</v>
      </c>
      <c r="I5" s="51">
        <v>4</v>
      </c>
      <c r="J5" s="51">
        <v>0</v>
      </c>
      <c r="K5" s="51" t="s">
        <v>244</v>
      </c>
      <c r="L5" s="51">
        <v>0</v>
      </c>
      <c r="M5" s="51">
        <v>0</v>
      </c>
      <c r="N5" s="49">
        <v>0</v>
      </c>
      <c r="O5" s="24" t="s">
        <v>243</v>
      </c>
      <c r="P5" s="51" t="s">
        <v>243</v>
      </c>
      <c r="Q5" s="51">
        <v>8</v>
      </c>
      <c r="R5" s="51">
        <v>7</v>
      </c>
      <c r="S5" s="51" t="s">
        <v>244</v>
      </c>
      <c r="T5" s="51">
        <v>2</v>
      </c>
      <c r="U5" s="51">
        <v>0</v>
      </c>
      <c r="V5" s="51" t="s">
        <v>244</v>
      </c>
      <c r="W5" s="51">
        <v>0</v>
      </c>
      <c r="X5" s="51">
        <v>0</v>
      </c>
      <c r="Y5" s="51">
        <v>0</v>
      </c>
      <c r="Z5" s="24" t="s">
        <v>243</v>
      </c>
      <c r="AA5" s="51" t="s">
        <v>243</v>
      </c>
      <c r="AB5" s="51">
        <v>102</v>
      </c>
      <c r="AC5" s="51">
        <v>101</v>
      </c>
      <c r="AD5" s="51" t="s">
        <v>244</v>
      </c>
      <c r="AE5" s="51">
        <v>8</v>
      </c>
      <c r="AF5" s="51">
        <v>1</v>
      </c>
      <c r="AG5" s="51" t="s">
        <v>244</v>
      </c>
      <c r="AH5" s="51">
        <v>0</v>
      </c>
      <c r="AI5" s="51">
        <v>0</v>
      </c>
      <c r="AJ5" s="51">
        <v>0</v>
      </c>
      <c r="AK5" s="24" t="s">
        <v>243</v>
      </c>
      <c r="AL5" s="51" t="s">
        <v>243</v>
      </c>
      <c r="AM5" s="51">
        <v>15</v>
      </c>
      <c r="AN5" s="51">
        <v>39</v>
      </c>
      <c r="AO5" s="51" t="s">
        <v>244</v>
      </c>
      <c r="AP5" s="51"/>
      <c r="AQ5" s="51"/>
      <c r="AR5" s="51"/>
      <c r="AS5" s="51"/>
      <c r="AT5" s="51"/>
      <c r="AU5" s="51"/>
      <c r="AV5" s="24" t="s">
        <v>244</v>
      </c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24" t="s">
        <v>243</v>
      </c>
      <c r="BH5" s="51" t="s">
        <v>243</v>
      </c>
      <c r="BI5" s="51">
        <v>6</v>
      </c>
      <c r="BJ5" s="51">
        <v>10</v>
      </c>
      <c r="BK5" s="51" t="s">
        <v>244</v>
      </c>
      <c r="BL5" s="51">
        <v>0</v>
      </c>
      <c r="BM5" s="51">
        <v>0</v>
      </c>
      <c r="BN5" s="51" t="s">
        <v>244</v>
      </c>
      <c r="BO5" s="51"/>
      <c r="BP5" s="51"/>
      <c r="BQ5" s="51"/>
      <c r="BR5" s="24" t="s">
        <v>244</v>
      </c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24" t="s">
        <v>243</v>
      </c>
      <c r="CD5" s="51" t="s">
        <v>243</v>
      </c>
      <c r="CE5" s="51">
        <v>20</v>
      </c>
      <c r="CF5" s="51">
        <v>17</v>
      </c>
      <c r="CG5" s="51" t="s">
        <v>244</v>
      </c>
      <c r="CH5" s="51">
        <v>3</v>
      </c>
      <c r="CI5" s="51">
        <v>0</v>
      </c>
      <c r="CJ5" s="51" t="s">
        <v>243</v>
      </c>
      <c r="CK5" s="51">
        <v>3</v>
      </c>
      <c r="CL5" s="51">
        <v>0</v>
      </c>
      <c r="CM5" s="51">
        <v>25</v>
      </c>
      <c r="CN5" s="24" t="s">
        <v>243</v>
      </c>
      <c r="CO5" s="51" t="s">
        <v>243</v>
      </c>
      <c r="CP5" s="51">
        <v>0</v>
      </c>
      <c r="CQ5" s="51">
        <v>1</v>
      </c>
      <c r="CR5" s="51" t="s">
        <v>244</v>
      </c>
      <c r="CS5" s="51">
        <v>0</v>
      </c>
      <c r="CT5" s="51">
        <v>0</v>
      </c>
      <c r="CU5" s="51" t="s">
        <v>244</v>
      </c>
      <c r="CV5" s="51">
        <v>0</v>
      </c>
      <c r="CW5" s="51">
        <v>0</v>
      </c>
      <c r="CX5" s="51">
        <v>0</v>
      </c>
      <c r="CY5" s="24" t="s">
        <v>243</v>
      </c>
      <c r="CZ5" s="51" t="s">
        <v>243</v>
      </c>
      <c r="DA5" s="51">
        <v>19</v>
      </c>
      <c r="DB5" s="51">
        <v>16</v>
      </c>
      <c r="DC5" s="51" t="s">
        <v>244</v>
      </c>
      <c r="DD5" s="51">
        <v>2</v>
      </c>
      <c r="DE5" s="51">
        <v>0</v>
      </c>
      <c r="DF5" s="51" t="s">
        <v>244</v>
      </c>
      <c r="DG5" s="51">
        <v>0</v>
      </c>
      <c r="DH5" s="51">
        <v>0</v>
      </c>
      <c r="DI5" s="51">
        <v>0</v>
      </c>
      <c r="DJ5" s="24" t="s">
        <v>243</v>
      </c>
      <c r="DK5" s="51" t="s">
        <v>243</v>
      </c>
      <c r="DL5" s="51">
        <v>1</v>
      </c>
      <c r="DM5" s="51">
        <v>1</v>
      </c>
      <c r="DN5" s="51" t="s">
        <v>243</v>
      </c>
      <c r="DO5" s="51">
        <v>0</v>
      </c>
      <c r="DP5" s="51">
        <v>0</v>
      </c>
      <c r="DQ5" s="51" t="s">
        <v>243</v>
      </c>
      <c r="DR5" s="51">
        <v>6</v>
      </c>
      <c r="DS5" s="51">
        <v>3</v>
      </c>
      <c r="DT5" s="51">
        <v>42</v>
      </c>
      <c r="DU5" s="24" t="s">
        <v>243</v>
      </c>
      <c r="DV5" s="51" t="s">
        <v>243</v>
      </c>
      <c r="DW5" s="51">
        <v>3</v>
      </c>
      <c r="DX5" s="51">
        <v>5</v>
      </c>
      <c r="DY5" s="51" t="s">
        <v>244</v>
      </c>
      <c r="DZ5" s="51">
        <v>0</v>
      </c>
      <c r="EA5" s="51">
        <v>0</v>
      </c>
      <c r="EB5" s="51" t="s">
        <v>243</v>
      </c>
      <c r="EC5" s="51">
        <v>5</v>
      </c>
      <c r="ED5" s="51">
        <v>0</v>
      </c>
      <c r="EE5" s="51">
        <v>37</v>
      </c>
      <c r="EF5" s="24" t="s">
        <v>243</v>
      </c>
      <c r="EG5" s="51" t="s">
        <v>244</v>
      </c>
      <c r="EH5" s="51">
        <v>0</v>
      </c>
      <c r="EI5" s="51">
        <v>0</v>
      </c>
      <c r="EJ5" s="51">
        <v>0</v>
      </c>
      <c r="EK5" s="51">
        <v>0</v>
      </c>
      <c r="EL5" s="51">
        <v>0</v>
      </c>
      <c r="EM5" s="51" t="s">
        <v>243</v>
      </c>
      <c r="EN5" s="51">
        <v>6</v>
      </c>
      <c r="EO5" s="51">
        <v>1</v>
      </c>
      <c r="EP5" s="51">
        <v>42</v>
      </c>
      <c r="EQ5" s="24" t="s">
        <v>243</v>
      </c>
      <c r="ER5" s="51" t="s">
        <v>244</v>
      </c>
      <c r="ES5" s="51">
        <v>0</v>
      </c>
      <c r="ET5" s="51">
        <v>0</v>
      </c>
      <c r="EU5" s="51">
        <v>0</v>
      </c>
      <c r="EV5" s="51">
        <v>0</v>
      </c>
      <c r="EW5" s="51">
        <v>0</v>
      </c>
      <c r="EX5" s="51" t="s">
        <v>243</v>
      </c>
      <c r="EY5" s="51">
        <f>5+1/6</f>
        <v>5.166666666666667</v>
      </c>
      <c r="EZ5" s="51">
        <v>3</v>
      </c>
      <c r="FA5" s="51">
        <v>15</v>
      </c>
      <c r="FB5" s="24" t="s">
        <v>243</v>
      </c>
      <c r="FC5" s="51" t="s">
        <v>243</v>
      </c>
      <c r="FD5" s="51">
        <v>5</v>
      </c>
      <c r="FE5" s="51">
        <v>6</v>
      </c>
      <c r="FF5" s="51" t="s">
        <v>244</v>
      </c>
      <c r="FG5" s="51">
        <v>1</v>
      </c>
      <c r="FH5" s="51">
        <v>0</v>
      </c>
      <c r="FI5" s="51" t="s">
        <v>243</v>
      </c>
      <c r="FJ5" s="51">
        <v>8</v>
      </c>
      <c r="FK5" s="51">
        <v>3</v>
      </c>
      <c r="FL5" s="51">
        <v>37</v>
      </c>
      <c r="FM5" s="24" t="s">
        <v>244</v>
      </c>
      <c r="FN5" s="51" t="s">
        <v>244</v>
      </c>
      <c r="FO5" s="51"/>
      <c r="FP5" s="51"/>
      <c r="FQ5" s="51"/>
      <c r="FR5" s="51"/>
      <c r="FS5" s="51"/>
      <c r="FT5" s="51"/>
      <c r="FU5" s="51"/>
      <c r="FV5" s="51"/>
      <c r="FW5" s="51"/>
      <c r="FX5" s="24" t="s">
        <v>244</v>
      </c>
      <c r="FY5" s="51"/>
      <c r="FZ5" s="51"/>
      <c r="GA5" s="51"/>
      <c r="GB5" s="51"/>
      <c r="GC5" s="51"/>
      <c r="GD5" s="51"/>
      <c r="GE5" s="51"/>
      <c r="GF5" s="51"/>
      <c r="GG5" s="51"/>
      <c r="GH5" s="49"/>
      <c r="GI5" s="24" t="s">
        <v>244</v>
      </c>
      <c r="GJ5" s="51"/>
      <c r="GK5" s="51"/>
      <c r="GL5" s="51"/>
      <c r="GM5" s="51"/>
      <c r="GN5" s="51"/>
      <c r="GO5" s="51"/>
      <c r="GP5" s="51"/>
      <c r="GQ5" s="51"/>
      <c r="GR5" s="51"/>
      <c r="GS5" s="49"/>
      <c r="GT5" s="51"/>
      <c r="GU5" s="51"/>
      <c r="GV5" s="51"/>
      <c r="GW5" s="51"/>
      <c r="GX5" s="51"/>
      <c r="GY5" s="51"/>
      <c r="GZ5" s="51"/>
      <c r="HA5" s="51"/>
      <c r="HB5" s="51"/>
      <c r="HC5" s="51"/>
      <c r="HD5" s="51"/>
    </row>
    <row r="6" spans="1:212" ht="12.75" x14ac:dyDescent="0.2">
      <c r="A6" s="49">
        <v>4</v>
      </c>
      <c r="B6" s="11" t="s">
        <v>309</v>
      </c>
      <c r="C6" s="24" t="s">
        <v>308</v>
      </c>
      <c r="D6" s="24" t="s">
        <v>244</v>
      </c>
      <c r="E6" s="51"/>
      <c r="F6" s="51"/>
      <c r="G6" s="51"/>
      <c r="H6" s="51"/>
      <c r="I6" s="51"/>
      <c r="J6" s="51"/>
      <c r="K6" s="51"/>
      <c r="L6" s="51"/>
      <c r="M6" s="51"/>
      <c r="N6" s="49"/>
      <c r="O6" s="24" t="s">
        <v>243</v>
      </c>
      <c r="P6" s="51" t="s">
        <v>243</v>
      </c>
      <c r="Q6" s="51">
        <v>23</v>
      </c>
      <c r="R6" s="51">
        <v>17</v>
      </c>
      <c r="S6" s="51" t="s">
        <v>244</v>
      </c>
      <c r="T6" s="51">
        <v>3</v>
      </c>
      <c r="U6" s="51">
        <v>0</v>
      </c>
      <c r="V6" s="51" t="s">
        <v>244</v>
      </c>
      <c r="W6" s="51">
        <v>0</v>
      </c>
      <c r="X6" s="51">
        <v>0</v>
      </c>
      <c r="Y6" s="51">
        <v>0</v>
      </c>
      <c r="Z6" s="24" t="s">
        <v>243</v>
      </c>
      <c r="AA6" s="51" t="s">
        <v>243</v>
      </c>
      <c r="AB6" s="51">
        <v>47</v>
      </c>
      <c r="AC6" s="51">
        <v>68</v>
      </c>
      <c r="AD6" s="51" t="s">
        <v>244</v>
      </c>
      <c r="AE6" s="51">
        <v>4</v>
      </c>
      <c r="AF6" s="51">
        <v>0</v>
      </c>
      <c r="AG6" s="51" t="s">
        <v>244</v>
      </c>
      <c r="AH6" s="51">
        <v>0</v>
      </c>
      <c r="AI6" s="51">
        <v>0</v>
      </c>
      <c r="AJ6" s="51">
        <v>0</v>
      </c>
      <c r="AK6" s="24" t="s">
        <v>244</v>
      </c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24" t="s">
        <v>244</v>
      </c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24" t="s">
        <v>243</v>
      </c>
      <c r="BH6" s="51" t="s">
        <v>243</v>
      </c>
      <c r="BI6" s="51">
        <v>22</v>
      </c>
      <c r="BJ6" s="51">
        <v>25</v>
      </c>
      <c r="BK6" s="51" t="s">
        <v>244</v>
      </c>
      <c r="BL6" s="51">
        <v>1</v>
      </c>
      <c r="BM6" s="51">
        <v>0</v>
      </c>
      <c r="BN6" s="51" t="s">
        <v>244</v>
      </c>
      <c r="BO6" s="51"/>
      <c r="BP6" s="51"/>
      <c r="BQ6" s="51"/>
      <c r="BR6" s="24" t="s">
        <v>244</v>
      </c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24" t="s">
        <v>243</v>
      </c>
      <c r="CD6" s="51" t="s">
        <v>243</v>
      </c>
      <c r="CE6" s="51">
        <v>0</v>
      </c>
      <c r="CF6" s="51">
        <v>5</v>
      </c>
      <c r="CG6" s="51" t="s">
        <v>244</v>
      </c>
      <c r="CH6" s="51">
        <v>0</v>
      </c>
      <c r="CI6" s="51">
        <v>0</v>
      </c>
      <c r="CJ6" s="51" t="s">
        <v>243</v>
      </c>
      <c r="CK6" s="51">
        <v>3</v>
      </c>
      <c r="CL6" s="51">
        <v>1</v>
      </c>
      <c r="CM6" s="51">
        <v>12</v>
      </c>
      <c r="CN6" s="24" t="s">
        <v>244</v>
      </c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24" t="s">
        <v>243</v>
      </c>
      <c r="CZ6" s="51" t="s">
        <v>243</v>
      </c>
      <c r="DA6" s="51">
        <v>14</v>
      </c>
      <c r="DB6" s="51">
        <v>18</v>
      </c>
      <c r="DC6" s="51" t="s">
        <v>244</v>
      </c>
      <c r="DD6" s="51">
        <v>1</v>
      </c>
      <c r="DE6" s="51">
        <v>0</v>
      </c>
      <c r="DF6" s="51" t="s">
        <v>243</v>
      </c>
      <c r="DG6" s="51">
        <f>4+4/6</f>
        <v>4.666666666666667</v>
      </c>
      <c r="DH6" s="51">
        <v>5</v>
      </c>
      <c r="DI6" s="51">
        <v>27</v>
      </c>
      <c r="DJ6" s="24" t="s">
        <v>243</v>
      </c>
      <c r="DK6" s="51" t="s">
        <v>243</v>
      </c>
      <c r="DL6" s="51">
        <v>6</v>
      </c>
      <c r="DM6" s="51">
        <v>8</v>
      </c>
      <c r="DN6" s="51" t="s">
        <v>244</v>
      </c>
      <c r="DO6" s="51">
        <v>1</v>
      </c>
      <c r="DP6" s="51">
        <v>0</v>
      </c>
      <c r="DQ6" s="51" t="s">
        <v>243</v>
      </c>
      <c r="DR6" s="51">
        <v>3</v>
      </c>
      <c r="DS6" s="51">
        <v>2</v>
      </c>
      <c r="DT6" s="51">
        <v>11</v>
      </c>
      <c r="DU6" s="24" t="s">
        <v>244</v>
      </c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24" t="s">
        <v>244</v>
      </c>
      <c r="EG6" s="51"/>
      <c r="EH6" s="51"/>
      <c r="EI6" s="51"/>
      <c r="EJ6" s="51"/>
      <c r="EK6" s="51"/>
      <c r="EL6" s="51"/>
      <c r="EM6" s="51"/>
      <c r="EN6" s="51"/>
      <c r="EO6" s="51"/>
      <c r="EP6" s="51"/>
      <c r="EQ6" s="24" t="s">
        <v>244</v>
      </c>
      <c r="ER6" s="51"/>
      <c r="ES6" s="51"/>
      <c r="ET6" s="51"/>
      <c r="EU6" s="51"/>
      <c r="EV6" s="51"/>
      <c r="EW6" s="51"/>
      <c r="EX6" s="51"/>
      <c r="EY6" s="51"/>
      <c r="EZ6" s="51"/>
      <c r="FA6" s="51"/>
      <c r="FB6" s="24" t="s">
        <v>244</v>
      </c>
      <c r="FC6" s="51"/>
      <c r="FD6" s="51"/>
      <c r="FE6" s="51"/>
      <c r="FF6" s="51"/>
      <c r="FG6" s="51"/>
      <c r="FH6" s="51"/>
      <c r="FI6" s="51"/>
      <c r="FJ6" s="51"/>
      <c r="FK6" s="51"/>
      <c r="FL6" s="51"/>
      <c r="FM6" s="24" t="s">
        <v>243</v>
      </c>
      <c r="FN6" s="51" t="s">
        <v>243</v>
      </c>
      <c r="FO6" s="51">
        <v>7</v>
      </c>
      <c r="FP6" s="51">
        <v>7</v>
      </c>
      <c r="FQ6" s="51" t="s">
        <v>243</v>
      </c>
      <c r="FR6" s="51">
        <v>1</v>
      </c>
      <c r="FS6" s="51">
        <v>0</v>
      </c>
      <c r="FT6" s="51" t="s">
        <v>243</v>
      </c>
      <c r="FU6" s="51">
        <v>3</v>
      </c>
      <c r="FV6" s="51">
        <v>0</v>
      </c>
      <c r="FW6" s="51">
        <v>27</v>
      </c>
      <c r="FX6" s="24" t="s">
        <v>244</v>
      </c>
      <c r="FY6" s="51"/>
      <c r="FZ6" s="51"/>
      <c r="GA6" s="51"/>
      <c r="GB6" s="51"/>
      <c r="GC6" s="51"/>
      <c r="GD6" s="51"/>
      <c r="GE6" s="51"/>
      <c r="GF6" s="51"/>
      <c r="GG6" s="51"/>
      <c r="GH6" s="49"/>
      <c r="GI6" s="24" t="s">
        <v>244</v>
      </c>
      <c r="GJ6" s="51"/>
      <c r="GK6" s="51"/>
      <c r="GL6" s="51"/>
      <c r="GM6" s="51"/>
      <c r="GN6" s="51"/>
      <c r="GO6" s="51"/>
      <c r="GP6" s="51"/>
      <c r="GQ6" s="51"/>
      <c r="GR6" s="51"/>
      <c r="GS6" s="49"/>
      <c r="GT6" s="51"/>
      <c r="GU6" s="51"/>
      <c r="GV6" s="51"/>
      <c r="GW6" s="51"/>
      <c r="GX6" s="51"/>
      <c r="GY6" s="51"/>
      <c r="GZ6" s="51"/>
      <c r="HA6" s="51"/>
      <c r="HB6" s="51"/>
      <c r="HC6" s="51"/>
      <c r="HD6" s="51"/>
    </row>
    <row r="7" spans="1:212" ht="12.75" x14ac:dyDescent="0.2">
      <c r="A7" s="49">
        <v>5</v>
      </c>
      <c r="B7" s="11" t="s">
        <v>310</v>
      </c>
      <c r="C7" s="24" t="s">
        <v>311</v>
      </c>
      <c r="D7" s="24" t="s">
        <v>243</v>
      </c>
      <c r="E7" s="51" t="s">
        <v>244</v>
      </c>
      <c r="F7" s="51"/>
      <c r="G7" s="51"/>
      <c r="H7" s="51"/>
      <c r="I7" s="51"/>
      <c r="J7" s="51"/>
      <c r="K7" s="51"/>
      <c r="L7" s="51"/>
      <c r="M7" s="51"/>
      <c r="N7" s="49"/>
      <c r="O7" s="24" t="s">
        <v>243</v>
      </c>
      <c r="P7" s="51" t="s">
        <v>243</v>
      </c>
      <c r="Q7" s="51">
        <v>20</v>
      </c>
      <c r="R7" s="51">
        <v>23</v>
      </c>
      <c r="S7" s="51" t="s">
        <v>244</v>
      </c>
      <c r="T7" s="51">
        <v>4</v>
      </c>
      <c r="U7" s="51">
        <v>0</v>
      </c>
      <c r="V7" s="51" t="s">
        <v>243</v>
      </c>
      <c r="W7" s="51">
        <v>4</v>
      </c>
      <c r="X7" s="51">
        <v>3</v>
      </c>
      <c r="Y7" s="51">
        <v>25</v>
      </c>
      <c r="Z7" s="24" t="s">
        <v>243</v>
      </c>
      <c r="AA7" s="51" t="s">
        <v>243</v>
      </c>
      <c r="AB7" s="51">
        <v>12</v>
      </c>
      <c r="AC7" s="51">
        <v>24</v>
      </c>
      <c r="AD7" s="51" t="s">
        <v>244</v>
      </c>
      <c r="AE7" s="51">
        <v>0</v>
      </c>
      <c r="AF7" s="51">
        <v>0</v>
      </c>
      <c r="AG7" s="51" t="s">
        <v>244</v>
      </c>
      <c r="AH7" s="51"/>
      <c r="AI7" s="51"/>
      <c r="AJ7" s="51"/>
      <c r="AK7" s="24" t="s">
        <v>244</v>
      </c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24" t="s">
        <v>243</v>
      </c>
      <c r="AW7" s="51" t="s">
        <v>243</v>
      </c>
      <c r="AX7" s="51">
        <v>43</v>
      </c>
      <c r="AY7" s="51">
        <v>55</v>
      </c>
      <c r="AZ7" s="51" t="s">
        <v>243</v>
      </c>
      <c r="BA7" s="51">
        <v>4</v>
      </c>
      <c r="BB7" s="51">
        <v>0</v>
      </c>
      <c r="BC7" s="51" t="s">
        <v>244</v>
      </c>
      <c r="BD7" s="51"/>
      <c r="BE7" s="51"/>
      <c r="BF7" s="51"/>
      <c r="BG7" s="24" t="s">
        <v>243</v>
      </c>
      <c r="BH7" s="51" t="s">
        <v>243</v>
      </c>
      <c r="BI7" s="51">
        <v>2</v>
      </c>
      <c r="BJ7" s="51">
        <v>11</v>
      </c>
      <c r="BK7" s="51" t="s">
        <v>244</v>
      </c>
      <c r="BL7" s="51">
        <v>0</v>
      </c>
      <c r="BM7" s="51">
        <v>0</v>
      </c>
      <c r="BN7" s="51" t="s">
        <v>244</v>
      </c>
      <c r="BO7" s="51"/>
      <c r="BP7" s="51"/>
      <c r="BQ7" s="51"/>
      <c r="BR7" s="24" t="s">
        <v>243</v>
      </c>
      <c r="BS7" s="51" t="s">
        <v>243</v>
      </c>
      <c r="BT7" s="51">
        <v>32</v>
      </c>
      <c r="BU7" s="51">
        <v>58</v>
      </c>
      <c r="BV7" s="51" t="s">
        <v>244</v>
      </c>
      <c r="BW7" s="51">
        <v>5</v>
      </c>
      <c r="BX7" s="51">
        <v>0</v>
      </c>
      <c r="BY7" s="51" t="s">
        <v>244</v>
      </c>
      <c r="BZ7" s="51"/>
      <c r="CA7" s="51"/>
      <c r="CB7" s="51"/>
      <c r="CC7" s="24" t="s">
        <v>243</v>
      </c>
      <c r="CD7" s="51" t="s">
        <v>243</v>
      </c>
      <c r="CE7" s="51">
        <v>80</v>
      </c>
      <c r="CF7" s="51">
        <v>35</v>
      </c>
      <c r="CG7" s="51" t="s">
        <v>243</v>
      </c>
      <c r="CH7" s="51">
        <v>5</v>
      </c>
      <c r="CI7" s="51">
        <v>7</v>
      </c>
      <c r="CJ7" s="51"/>
      <c r="CK7" s="51"/>
      <c r="CL7" s="51"/>
      <c r="CM7" s="51"/>
      <c r="CN7" s="24" t="s">
        <v>244</v>
      </c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24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24" t="s">
        <v>243</v>
      </c>
      <c r="DK7" s="51" t="s">
        <v>243</v>
      </c>
      <c r="DL7" s="51">
        <v>24</v>
      </c>
      <c r="DM7" s="51">
        <v>32</v>
      </c>
      <c r="DN7" s="51" t="s">
        <v>244</v>
      </c>
      <c r="DO7" s="51">
        <v>3</v>
      </c>
      <c r="DP7" s="51">
        <v>0</v>
      </c>
      <c r="DQ7" s="51" t="s">
        <v>243</v>
      </c>
      <c r="DR7" s="51">
        <v>10</v>
      </c>
      <c r="DS7" s="51">
        <v>3</v>
      </c>
      <c r="DT7" s="51">
        <v>34</v>
      </c>
      <c r="DU7" s="24" t="s">
        <v>244</v>
      </c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24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24" t="s">
        <v>243</v>
      </c>
      <c r="ER7" s="51" t="s">
        <v>244</v>
      </c>
      <c r="ES7" s="51"/>
      <c r="ET7" s="51"/>
      <c r="EU7" s="51"/>
      <c r="EV7" s="51"/>
      <c r="EW7" s="51"/>
      <c r="EX7" s="51" t="s">
        <v>243</v>
      </c>
      <c r="EY7" s="51">
        <f>3+4/6</f>
        <v>3.6666666666666665</v>
      </c>
      <c r="EZ7" s="51">
        <v>1</v>
      </c>
      <c r="FA7" s="51">
        <v>15</v>
      </c>
      <c r="FB7" s="24" t="s">
        <v>243</v>
      </c>
      <c r="FC7" s="51"/>
      <c r="FD7" s="51"/>
      <c r="FE7" s="51"/>
      <c r="FF7" s="51"/>
      <c r="FG7" s="51"/>
      <c r="FH7" s="51"/>
      <c r="FI7" s="51" t="s">
        <v>243</v>
      </c>
      <c r="FJ7" s="51">
        <v>7</v>
      </c>
      <c r="FK7" s="51">
        <v>1</v>
      </c>
      <c r="FL7" s="51">
        <v>40</v>
      </c>
      <c r="FM7" s="24" t="s">
        <v>243</v>
      </c>
      <c r="FN7" s="51" t="s">
        <v>244</v>
      </c>
      <c r="FO7" s="51"/>
      <c r="FP7" s="51"/>
      <c r="FQ7" s="51"/>
      <c r="FR7" s="51"/>
      <c r="FS7" s="51"/>
      <c r="FT7" s="51" t="s">
        <v>243</v>
      </c>
      <c r="FU7" s="51">
        <f>8+5/6</f>
        <v>8.8333333333333339</v>
      </c>
      <c r="FV7" s="51">
        <v>2</v>
      </c>
      <c r="FW7" s="51">
        <v>30</v>
      </c>
      <c r="FX7" s="24" t="s">
        <v>244</v>
      </c>
      <c r="FY7" s="51"/>
      <c r="FZ7" s="51"/>
      <c r="GA7" s="51"/>
      <c r="GB7" s="51"/>
      <c r="GC7" s="51"/>
      <c r="GD7" s="51"/>
      <c r="GE7" s="51"/>
      <c r="GF7" s="51"/>
      <c r="GG7" s="51"/>
      <c r="GH7" s="49"/>
      <c r="GI7" s="24" t="s">
        <v>243</v>
      </c>
      <c r="GJ7" s="51" t="s">
        <v>243</v>
      </c>
      <c r="GK7" s="51">
        <v>13</v>
      </c>
      <c r="GL7" s="51">
        <v>14</v>
      </c>
      <c r="GM7" s="51" t="s">
        <v>244</v>
      </c>
      <c r="GN7" s="51">
        <v>2</v>
      </c>
      <c r="GO7" s="51">
        <v>0</v>
      </c>
      <c r="GP7" s="51" t="s">
        <v>244</v>
      </c>
      <c r="GQ7" s="51"/>
      <c r="GR7" s="51"/>
      <c r="GS7" s="49"/>
      <c r="GT7" s="51"/>
      <c r="GU7" s="51"/>
      <c r="GV7" s="51"/>
      <c r="GW7" s="51"/>
      <c r="GX7" s="51"/>
      <c r="GY7" s="51"/>
      <c r="GZ7" s="51"/>
      <c r="HA7" s="51"/>
      <c r="HB7" s="51"/>
      <c r="HC7" s="51"/>
      <c r="HD7" s="51"/>
    </row>
    <row r="8" spans="1:212" ht="12.75" x14ac:dyDescent="0.2">
      <c r="A8" s="49">
        <v>6</v>
      </c>
      <c r="B8" s="11"/>
      <c r="C8" s="24"/>
      <c r="D8" s="24"/>
      <c r="E8" s="51"/>
      <c r="F8" s="51"/>
      <c r="G8" s="51"/>
      <c r="H8" s="51"/>
      <c r="I8" s="51"/>
      <c r="J8" s="51"/>
      <c r="K8" s="51"/>
      <c r="L8" s="51"/>
      <c r="M8" s="51"/>
      <c r="N8" s="49"/>
      <c r="O8" s="24"/>
      <c r="P8" s="51"/>
      <c r="Q8" s="51"/>
      <c r="R8" s="51"/>
      <c r="S8" s="51"/>
      <c r="T8" s="51"/>
      <c r="U8" s="51"/>
      <c r="V8" s="51"/>
      <c r="W8" s="51"/>
      <c r="X8" s="51"/>
      <c r="Y8" s="51"/>
      <c r="Z8" s="24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24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24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24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24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24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24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24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24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24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24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24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24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24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24"/>
      <c r="FY8" s="51"/>
      <c r="FZ8" s="51"/>
      <c r="GA8" s="51"/>
      <c r="GB8" s="51"/>
      <c r="GC8" s="51"/>
      <c r="GD8" s="51"/>
      <c r="GE8" s="51"/>
      <c r="GF8" s="51"/>
      <c r="GG8" s="51"/>
      <c r="GH8" s="49"/>
      <c r="GI8" s="24"/>
      <c r="GJ8" s="51"/>
      <c r="GK8" s="51"/>
      <c r="GL8" s="51"/>
      <c r="GM8" s="51"/>
      <c r="GN8" s="51"/>
      <c r="GO8" s="51"/>
      <c r="GP8" s="51"/>
      <c r="GQ8" s="51"/>
      <c r="GR8" s="51"/>
      <c r="GS8" s="49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</row>
    <row r="9" spans="1:212" ht="12.75" x14ac:dyDescent="0.2">
      <c r="A9" s="49">
        <v>7</v>
      </c>
      <c r="B9" s="11"/>
      <c r="C9" s="24"/>
      <c r="D9" s="24"/>
      <c r="E9" s="51"/>
      <c r="F9" s="51"/>
      <c r="G9" s="51"/>
      <c r="H9" s="51"/>
      <c r="I9" s="51"/>
      <c r="J9" s="51"/>
      <c r="K9" s="51"/>
      <c r="L9" s="51"/>
      <c r="M9" s="51"/>
      <c r="N9" s="49"/>
      <c r="O9" s="24"/>
      <c r="P9" s="51"/>
      <c r="Q9" s="51"/>
      <c r="R9" s="51"/>
      <c r="S9" s="51"/>
      <c r="T9" s="51"/>
      <c r="U9" s="51"/>
      <c r="V9" s="51"/>
      <c r="W9" s="51"/>
      <c r="X9" s="51"/>
      <c r="Y9" s="51"/>
      <c r="Z9" s="24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24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24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24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24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24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24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24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24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24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24"/>
      <c r="EG9" s="51"/>
      <c r="EH9" s="51"/>
      <c r="EI9" s="51"/>
      <c r="EJ9" s="51"/>
      <c r="EK9" s="51"/>
      <c r="EL9" s="51"/>
      <c r="EM9" s="51"/>
      <c r="EN9" s="51"/>
      <c r="EO9" s="51"/>
      <c r="EP9" s="51"/>
      <c r="EQ9" s="24"/>
      <c r="ER9" s="51"/>
      <c r="ES9" s="51"/>
      <c r="ET9" s="51"/>
      <c r="EU9" s="51"/>
      <c r="EV9" s="51"/>
      <c r="EW9" s="51"/>
      <c r="EX9" s="51"/>
      <c r="EY9" s="51"/>
      <c r="EZ9" s="51"/>
      <c r="FA9" s="51"/>
      <c r="FB9" s="24"/>
      <c r="FC9" s="51"/>
      <c r="FD9" s="51"/>
      <c r="FE9" s="51"/>
      <c r="FF9" s="51"/>
      <c r="FG9" s="51"/>
      <c r="FH9" s="51"/>
      <c r="FI9" s="51"/>
      <c r="FJ9" s="51"/>
      <c r="FK9" s="51"/>
      <c r="FL9" s="51"/>
      <c r="FM9" s="24"/>
      <c r="FN9" s="51"/>
      <c r="FO9" s="51"/>
      <c r="FP9" s="51"/>
      <c r="FQ9" s="51"/>
      <c r="FR9" s="51"/>
      <c r="FS9" s="51"/>
      <c r="FT9" s="51"/>
      <c r="FU9" s="51"/>
      <c r="FV9" s="51"/>
      <c r="FW9" s="51"/>
      <c r="FX9" s="24"/>
      <c r="FY9" s="51"/>
      <c r="FZ9" s="51"/>
      <c r="GA9" s="51"/>
      <c r="GB9" s="51"/>
      <c r="GC9" s="51"/>
      <c r="GD9" s="51"/>
      <c r="GE9" s="51"/>
      <c r="GF9" s="51"/>
      <c r="GG9" s="51"/>
      <c r="GH9" s="49"/>
      <c r="GI9" s="24"/>
      <c r="GJ9" s="51"/>
      <c r="GK9" s="51"/>
      <c r="GL9" s="51"/>
      <c r="GM9" s="51"/>
      <c r="GN9" s="51"/>
      <c r="GO9" s="51"/>
      <c r="GP9" s="51"/>
      <c r="GQ9" s="51"/>
      <c r="GR9" s="51"/>
      <c r="GS9" s="49"/>
      <c r="GT9" s="51"/>
      <c r="GU9" s="51"/>
      <c r="GV9" s="51"/>
      <c r="GW9" s="51"/>
      <c r="GX9" s="51"/>
      <c r="GY9" s="51"/>
      <c r="GZ9" s="51"/>
      <c r="HA9" s="51"/>
      <c r="HB9" s="51"/>
      <c r="HC9" s="51"/>
      <c r="HD9" s="51"/>
    </row>
    <row r="10" spans="1:212" ht="12.75" x14ac:dyDescent="0.2">
      <c r="A10" s="49">
        <v>8</v>
      </c>
      <c r="B10" s="11"/>
      <c r="C10" s="24"/>
      <c r="D10" s="24"/>
      <c r="E10" s="51"/>
      <c r="F10" s="51"/>
      <c r="G10" s="51"/>
      <c r="H10" s="51"/>
      <c r="I10" s="51"/>
      <c r="J10" s="51"/>
      <c r="K10" s="51"/>
      <c r="L10" s="51"/>
      <c r="M10" s="51"/>
      <c r="N10" s="49"/>
      <c r="O10" s="24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24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24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24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24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24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24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24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24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24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24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24"/>
      <c r="EG10" s="51"/>
      <c r="EH10" s="51"/>
      <c r="EI10" s="51"/>
      <c r="EJ10" s="51"/>
      <c r="EK10" s="51"/>
      <c r="EL10" s="51"/>
      <c r="EM10" s="51"/>
      <c r="EN10" s="51"/>
      <c r="EO10" s="51"/>
      <c r="EP10" s="51"/>
      <c r="EQ10" s="24"/>
      <c r="ER10" s="51"/>
      <c r="ES10" s="51"/>
      <c r="ET10" s="51"/>
      <c r="EU10" s="51"/>
      <c r="EV10" s="51"/>
      <c r="EW10" s="51"/>
      <c r="EX10" s="51"/>
      <c r="EY10" s="51"/>
      <c r="EZ10" s="51"/>
      <c r="FA10" s="51"/>
      <c r="FB10" s="24"/>
      <c r="FC10" s="51"/>
      <c r="FD10" s="51"/>
      <c r="FE10" s="51"/>
      <c r="FF10" s="51"/>
      <c r="FG10" s="51"/>
      <c r="FH10" s="51"/>
      <c r="FI10" s="51"/>
      <c r="FJ10" s="51"/>
      <c r="FK10" s="51"/>
      <c r="FL10" s="51"/>
      <c r="FM10" s="24"/>
      <c r="FN10" s="51"/>
      <c r="FO10" s="51"/>
      <c r="FP10" s="51"/>
      <c r="FQ10" s="51"/>
      <c r="FR10" s="51"/>
      <c r="FS10" s="51"/>
      <c r="FT10" s="51"/>
      <c r="FU10" s="51"/>
      <c r="FV10" s="51"/>
      <c r="FW10" s="51"/>
      <c r="FX10" s="24"/>
      <c r="GH10" s="52"/>
      <c r="GI10" s="24"/>
      <c r="GJ10" s="51"/>
      <c r="GM10" s="51"/>
      <c r="GP10" s="51"/>
      <c r="GS10" s="52"/>
    </row>
    <row r="11" spans="1:212" ht="12.75" x14ac:dyDescent="0.2">
      <c r="A11" s="49">
        <v>9</v>
      </c>
      <c r="B11" s="11"/>
      <c r="C11" s="24"/>
      <c r="D11" s="24"/>
      <c r="E11" s="51"/>
      <c r="F11" s="51"/>
      <c r="G11" s="51"/>
      <c r="H11" s="51"/>
      <c r="I11" s="51"/>
      <c r="J11" s="51"/>
      <c r="K11" s="51"/>
      <c r="L11" s="51"/>
      <c r="M11" s="51"/>
      <c r="N11" s="49"/>
      <c r="O11" s="24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24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24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24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24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24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24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24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24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24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24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24"/>
      <c r="EG11" s="51"/>
      <c r="EH11" s="51"/>
      <c r="EI11" s="51"/>
      <c r="EJ11" s="51"/>
      <c r="EK11" s="51"/>
      <c r="EL11" s="51"/>
      <c r="EM11" s="51"/>
      <c r="EN11" s="51"/>
      <c r="EO11" s="51"/>
      <c r="EP11" s="51"/>
      <c r="EQ11" s="24"/>
      <c r="ER11" s="51"/>
      <c r="ES11" s="51"/>
      <c r="ET11" s="51"/>
      <c r="EU11" s="51"/>
      <c r="EV11" s="51"/>
      <c r="EW11" s="51"/>
      <c r="EX11" s="51"/>
      <c r="EY11" s="51"/>
      <c r="EZ11" s="51"/>
      <c r="FA11" s="51"/>
      <c r="FB11" s="24"/>
      <c r="FC11" s="51"/>
      <c r="FD11" s="51"/>
      <c r="FE11" s="51"/>
      <c r="FF11" s="51"/>
      <c r="FG11" s="51"/>
      <c r="FH11" s="51"/>
      <c r="FI11" s="51"/>
      <c r="FJ11" s="51"/>
      <c r="FK11" s="51"/>
      <c r="FL11" s="51"/>
      <c r="FM11" s="24"/>
      <c r="FN11" s="51"/>
      <c r="FO11" s="51"/>
      <c r="FP11" s="51"/>
      <c r="FQ11" s="51"/>
      <c r="FR11" s="51"/>
      <c r="FS11" s="51"/>
      <c r="FT11" s="51"/>
      <c r="FU11" s="51"/>
      <c r="FV11" s="51"/>
      <c r="FW11" s="51"/>
      <c r="FX11" s="24"/>
      <c r="GH11" s="52"/>
      <c r="GI11" s="24"/>
      <c r="GJ11" s="51"/>
      <c r="GM11" s="51"/>
      <c r="GP11" s="51"/>
      <c r="GS11" s="52"/>
    </row>
    <row r="12" spans="1:212" ht="12.75" x14ac:dyDescent="0.2">
      <c r="A12" s="49">
        <v>10</v>
      </c>
      <c r="B12" s="11"/>
      <c r="C12" s="24"/>
      <c r="D12" s="24"/>
      <c r="E12" s="51"/>
      <c r="F12" s="51"/>
      <c r="G12" s="51"/>
      <c r="H12" s="51"/>
      <c r="I12" s="51"/>
      <c r="J12" s="51"/>
      <c r="K12" s="51"/>
      <c r="L12" s="51"/>
      <c r="M12" s="51"/>
      <c r="N12" s="49"/>
      <c r="O12" s="24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24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24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24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24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24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24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24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24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24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24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24"/>
      <c r="EG12" s="51"/>
      <c r="EH12" s="51"/>
      <c r="EI12" s="51"/>
      <c r="EJ12" s="51"/>
      <c r="EK12" s="51"/>
      <c r="EL12" s="51"/>
      <c r="EM12" s="51"/>
      <c r="EN12" s="51"/>
      <c r="EO12" s="51"/>
      <c r="EP12" s="51"/>
      <c r="EQ12" s="24"/>
      <c r="ER12" s="51"/>
      <c r="ES12" s="51"/>
      <c r="ET12" s="51"/>
      <c r="EU12" s="51"/>
      <c r="EV12" s="51"/>
      <c r="EW12" s="51"/>
      <c r="EX12" s="51"/>
      <c r="EY12" s="51"/>
      <c r="EZ12" s="51"/>
      <c r="FA12" s="51"/>
      <c r="FB12" s="24"/>
      <c r="FC12" s="51"/>
      <c r="FD12" s="51"/>
      <c r="FE12" s="51"/>
      <c r="FF12" s="51"/>
      <c r="FG12" s="51"/>
      <c r="FH12" s="51"/>
      <c r="FI12" s="51"/>
      <c r="FJ12" s="51"/>
      <c r="FK12" s="51"/>
      <c r="FL12" s="51"/>
      <c r="FM12" s="24"/>
      <c r="FN12" s="51"/>
      <c r="FO12" s="51"/>
      <c r="FP12" s="51"/>
      <c r="FQ12" s="51"/>
      <c r="FR12" s="51"/>
      <c r="FS12" s="51"/>
      <c r="FT12" s="51"/>
      <c r="FU12" s="51"/>
      <c r="FV12" s="51"/>
      <c r="FW12" s="51"/>
      <c r="FX12" s="24"/>
      <c r="GH12" s="52"/>
      <c r="GI12" s="53"/>
      <c r="GS12" s="52"/>
    </row>
    <row r="13" spans="1:212" ht="12.75" x14ac:dyDescent="0.2">
      <c r="A13" s="49">
        <v>11</v>
      </c>
      <c r="B13" s="11"/>
      <c r="C13" s="24"/>
      <c r="D13" s="24"/>
      <c r="E13" s="51"/>
      <c r="F13" s="51"/>
      <c r="G13" s="51"/>
      <c r="H13" s="51"/>
      <c r="I13" s="51"/>
      <c r="J13" s="51"/>
      <c r="K13" s="51"/>
      <c r="L13" s="51"/>
      <c r="M13" s="51"/>
      <c r="N13" s="49"/>
      <c r="O13" s="24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24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24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24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24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24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24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24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24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24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24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24"/>
      <c r="EG13" s="51"/>
      <c r="EH13" s="51"/>
      <c r="EI13" s="51"/>
      <c r="EJ13" s="51"/>
      <c r="EK13" s="51"/>
      <c r="EL13" s="51"/>
      <c r="EM13" s="51"/>
      <c r="EN13" s="51"/>
      <c r="EO13" s="51"/>
      <c r="EP13" s="51"/>
      <c r="EQ13" s="24"/>
      <c r="ER13" s="51"/>
      <c r="ES13" s="51"/>
      <c r="ET13" s="51"/>
      <c r="EU13" s="51"/>
      <c r="EV13" s="51"/>
      <c r="EW13" s="51"/>
      <c r="EX13" s="51"/>
      <c r="EY13" s="51"/>
      <c r="EZ13" s="51"/>
      <c r="FA13" s="51"/>
      <c r="FB13" s="24"/>
      <c r="FC13" s="51"/>
      <c r="FD13" s="51"/>
      <c r="FE13" s="51"/>
      <c r="FF13" s="51"/>
      <c r="FG13" s="51"/>
      <c r="FH13" s="51"/>
      <c r="FI13" s="51"/>
      <c r="FJ13" s="51"/>
      <c r="FK13" s="51"/>
      <c r="FL13" s="51"/>
      <c r="FM13" s="24"/>
      <c r="FN13" s="51"/>
      <c r="FO13" s="51"/>
      <c r="FP13" s="51"/>
      <c r="FQ13" s="51"/>
      <c r="FR13" s="51"/>
      <c r="FS13" s="51"/>
      <c r="FT13" s="51"/>
      <c r="FU13" s="51"/>
      <c r="FV13" s="51"/>
      <c r="FW13" s="51"/>
      <c r="FX13" s="24"/>
      <c r="GH13" s="52"/>
      <c r="GI13" s="53"/>
      <c r="GS13" s="52"/>
    </row>
    <row r="14" spans="1:212" ht="12.75" x14ac:dyDescent="0.2">
      <c r="A14" s="49">
        <v>12</v>
      </c>
      <c r="B14" s="11"/>
      <c r="C14" s="24"/>
      <c r="D14" s="24"/>
      <c r="E14" s="51"/>
      <c r="F14" s="51"/>
      <c r="G14" s="51"/>
      <c r="H14" s="51"/>
      <c r="I14" s="51"/>
      <c r="J14" s="51"/>
      <c r="K14" s="51"/>
      <c r="L14" s="51"/>
      <c r="M14" s="51"/>
      <c r="N14" s="49"/>
      <c r="O14" s="24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24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24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24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24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24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24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24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24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24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24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24"/>
      <c r="EG14" s="51"/>
      <c r="EH14" s="51"/>
      <c r="EI14" s="51"/>
      <c r="EJ14" s="51"/>
      <c r="EK14" s="51"/>
      <c r="EL14" s="51"/>
      <c r="EM14" s="51"/>
      <c r="EN14" s="51"/>
      <c r="EO14" s="51"/>
      <c r="EP14" s="51"/>
      <c r="EQ14" s="24"/>
      <c r="ER14" s="51"/>
      <c r="ES14" s="51"/>
      <c r="ET14" s="51"/>
      <c r="EU14" s="51"/>
      <c r="EV14" s="51"/>
      <c r="EW14" s="51"/>
      <c r="EX14" s="51"/>
      <c r="EY14" s="51"/>
      <c r="EZ14" s="51"/>
      <c r="FA14" s="51"/>
      <c r="FB14" s="24"/>
      <c r="FC14" s="51"/>
      <c r="FD14" s="51"/>
      <c r="FE14" s="51"/>
      <c r="FF14" s="51"/>
      <c r="FG14" s="51"/>
      <c r="FH14" s="51"/>
      <c r="FI14" s="51"/>
      <c r="FJ14" s="51"/>
      <c r="FK14" s="51"/>
      <c r="FL14" s="51"/>
      <c r="FM14" s="24"/>
      <c r="FN14" s="51"/>
      <c r="FO14" s="51"/>
      <c r="FP14" s="51"/>
      <c r="FQ14" s="51"/>
      <c r="FR14" s="51"/>
      <c r="FS14" s="51"/>
      <c r="FT14" s="51"/>
      <c r="FU14" s="51"/>
      <c r="FV14" s="51"/>
      <c r="FW14" s="51"/>
      <c r="FX14" s="24"/>
      <c r="GH14" s="52"/>
      <c r="GI14" s="53"/>
      <c r="GS14" s="52"/>
    </row>
    <row r="15" spans="1:212" ht="12.75" x14ac:dyDescent="0.2">
      <c r="A15" s="49">
        <v>13</v>
      </c>
      <c r="B15" s="11"/>
      <c r="C15" s="24"/>
      <c r="D15" s="24"/>
      <c r="E15" s="51"/>
      <c r="F15" s="51"/>
      <c r="G15" s="51"/>
      <c r="H15" s="51"/>
      <c r="I15" s="51"/>
      <c r="J15" s="51"/>
      <c r="K15" s="51"/>
      <c r="L15" s="51"/>
      <c r="M15" s="51"/>
      <c r="N15" s="49"/>
      <c r="O15" s="24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24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24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24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24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24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24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24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24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24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24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24"/>
      <c r="EG15" s="51"/>
      <c r="EH15" s="51"/>
      <c r="EI15" s="51"/>
      <c r="EJ15" s="51"/>
      <c r="EK15" s="51"/>
      <c r="EL15" s="51"/>
      <c r="EM15" s="51"/>
      <c r="EN15" s="51"/>
      <c r="EO15" s="51"/>
      <c r="EP15" s="51"/>
      <c r="EQ15" s="24"/>
      <c r="ER15" s="51"/>
      <c r="ES15" s="51"/>
      <c r="ET15" s="51"/>
      <c r="EU15" s="51"/>
      <c r="EV15" s="51"/>
      <c r="EW15" s="51"/>
      <c r="EX15" s="51"/>
      <c r="EY15" s="51"/>
      <c r="EZ15" s="51"/>
      <c r="FA15" s="51"/>
      <c r="FB15" s="24"/>
      <c r="FC15" s="51"/>
      <c r="FD15" s="51"/>
      <c r="FE15" s="51"/>
      <c r="FF15" s="51"/>
      <c r="FG15" s="51"/>
      <c r="FH15" s="51"/>
      <c r="FI15" s="51"/>
      <c r="FJ15" s="51"/>
      <c r="FK15" s="51"/>
      <c r="FL15" s="51"/>
      <c r="FM15" s="24"/>
      <c r="FN15" s="51"/>
      <c r="FO15" s="51"/>
      <c r="FP15" s="51"/>
      <c r="FQ15" s="51"/>
      <c r="FR15" s="51"/>
      <c r="FS15" s="51"/>
      <c r="FT15" s="51"/>
      <c r="FU15" s="51"/>
      <c r="FV15" s="51"/>
      <c r="FW15" s="51"/>
      <c r="FX15" s="24"/>
      <c r="GH15" s="52"/>
      <c r="GI15" s="53"/>
      <c r="GS15" s="52"/>
    </row>
    <row r="16" spans="1:212" ht="12.75" x14ac:dyDescent="0.2">
      <c r="A16" s="49">
        <v>14</v>
      </c>
      <c r="B16" s="11"/>
      <c r="C16" s="24"/>
      <c r="D16" s="24"/>
      <c r="E16" s="51"/>
      <c r="F16" s="51"/>
      <c r="G16" s="51"/>
      <c r="H16" s="51"/>
      <c r="I16" s="51"/>
      <c r="J16" s="51"/>
      <c r="K16" s="51"/>
      <c r="L16" s="51"/>
      <c r="M16" s="51"/>
      <c r="N16" s="49"/>
      <c r="O16" s="24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24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24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24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24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24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24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24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24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24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24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24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24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24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24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24"/>
      <c r="GH16" s="52"/>
      <c r="GI16" s="53"/>
      <c r="GS16" s="52"/>
    </row>
    <row r="17" spans="1:201" ht="12.75" x14ac:dyDescent="0.2">
      <c r="A17" s="49">
        <v>15</v>
      </c>
      <c r="B17" s="11"/>
      <c r="C17" s="24"/>
      <c r="D17" s="24"/>
      <c r="E17" s="51"/>
      <c r="F17" s="51"/>
      <c r="G17" s="51"/>
      <c r="H17" s="51"/>
      <c r="I17" s="51"/>
      <c r="J17" s="51"/>
      <c r="K17" s="51"/>
      <c r="L17" s="51"/>
      <c r="M17" s="51"/>
      <c r="N17" s="49"/>
      <c r="O17" s="24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24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24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24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24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24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24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24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24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24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24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24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24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24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24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24"/>
      <c r="GH17" s="52"/>
      <c r="GI17" s="53"/>
      <c r="GS17" s="52"/>
    </row>
    <row r="18" spans="1:201" ht="12.75" x14ac:dyDescent="0.2">
      <c r="A18" s="49">
        <v>16</v>
      </c>
      <c r="B18" s="11"/>
      <c r="C18" s="24"/>
      <c r="D18" s="24"/>
      <c r="E18" s="51"/>
      <c r="F18" s="51"/>
      <c r="G18" s="51"/>
      <c r="H18" s="51"/>
      <c r="I18" s="51"/>
      <c r="J18" s="51"/>
      <c r="K18" s="51"/>
      <c r="L18" s="51"/>
      <c r="M18" s="51"/>
      <c r="N18" s="49"/>
      <c r="O18" s="24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24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24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24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24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24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24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24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24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24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24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24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24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24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24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24"/>
      <c r="GH18" s="52"/>
      <c r="GI18" s="53"/>
      <c r="GS18" s="52"/>
    </row>
    <row r="19" spans="1:201" ht="12.75" x14ac:dyDescent="0.2">
      <c r="A19" s="49">
        <v>17</v>
      </c>
      <c r="B19" s="11"/>
      <c r="C19" s="24"/>
      <c r="D19" s="24"/>
      <c r="E19" s="51"/>
      <c r="F19" s="51"/>
      <c r="G19" s="51"/>
      <c r="H19" s="51"/>
      <c r="I19" s="51"/>
      <c r="J19" s="51"/>
      <c r="K19" s="51"/>
      <c r="L19" s="51"/>
      <c r="M19" s="51"/>
      <c r="N19" s="49"/>
      <c r="O19" s="24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24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24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24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24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24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24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24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24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24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24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24"/>
      <c r="EG19" s="51"/>
      <c r="EH19" s="51"/>
      <c r="EI19" s="51"/>
      <c r="EJ19" s="51"/>
      <c r="EK19" s="51"/>
      <c r="EL19" s="51"/>
      <c r="EM19" s="51"/>
      <c r="EN19" s="51"/>
      <c r="EO19" s="51"/>
      <c r="EP19" s="51"/>
      <c r="EQ19" s="24"/>
      <c r="ER19" s="51"/>
      <c r="ES19" s="51"/>
      <c r="ET19" s="51"/>
      <c r="EU19" s="51"/>
      <c r="EV19" s="51"/>
      <c r="EW19" s="51"/>
      <c r="EX19" s="51"/>
      <c r="EY19" s="51"/>
      <c r="EZ19" s="51"/>
      <c r="FA19" s="51"/>
      <c r="FB19" s="24"/>
      <c r="FC19" s="51"/>
      <c r="FD19" s="51"/>
      <c r="FE19" s="51"/>
      <c r="FF19" s="51"/>
      <c r="FG19" s="51"/>
      <c r="FH19" s="51"/>
      <c r="FI19" s="51"/>
      <c r="FJ19" s="51"/>
      <c r="FK19" s="51"/>
      <c r="FL19" s="51"/>
      <c r="FM19" s="24"/>
      <c r="FN19" s="51"/>
      <c r="FO19" s="51"/>
      <c r="FP19" s="51"/>
      <c r="FQ19" s="51"/>
      <c r="FR19" s="51"/>
      <c r="FS19" s="51"/>
      <c r="FT19" s="51"/>
      <c r="FU19" s="51"/>
      <c r="FV19" s="51"/>
      <c r="FW19" s="51"/>
      <c r="FX19" s="24"/>
      <c r="GH19" s="52"/>
      <c r="GI19" s="53"/>
      <c r="GS19" s="52"/>
    </row>
    <row r="20" spans="1:201" ht="12.75" x14ac:dyDescent="0.2">
      <c r="A20" s="49">
        <v>18</v>
      </c>
      <c r="B20" s="11"/>
      <c r="C20" s="24"/>
      <c r="D20" s="24"/>
      <c r="E20" s="51"/>
      <c r="F20" s="51"/>
      <c r="G20" s="51"/>
      <c r="H20" s="51"/>
      <c r="I20" s="51"/>
      <c r="J20" s="51"/>
      <c r="K20" s="51"/>
      <c r="L20" s="51"/>
      <c r="M20" s="51"/>
      <c r="N20" s="49"/>
      <c r="O20" s="24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24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24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24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24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24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24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24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24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24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24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24"/>
      <c r="EG20" s="51"/>
      <c r="EH20" s="51"/>
      <c r="EI20" s="51"/>
      <c r="EJ20" s="51"/>
      <c r="EK20" s="51"/>
      <c r="EL20" s="51"/>
      <c r="EM20" s="51"/>
      <c r="EN20" s="51"/>
      <c r="EO20" s="51"/>
      <c r="EP20" s="51"/>
      <c r="EQ20" s="24"/>
      <c r="ER20" s="51"/>
      <c r="ES20" s="51"/>
      <c r="ET20" s="51"/>
      <c r="EU20" s="51"/>
      <c r="EV20" s="51"/>
      <c r="EW20" s="51"/>
      <c r="EX20" s="51"/>
      <c r="EY20" s="51"/>
      <c r="EZ20" s="51"/>
      <c r="FA20" s="51"/>
      <c r="FB20" s="24"/>
      <c r="FC20" s="51"/>
      <c r="FD20" s="51"/>
      <c r="FE20" s="51"/>
      <c r="FF20" s="51"/>
      <c r="FG20" s="51"/>
      <c r="FH20" s="51"/>
      <c r="FI20" s="51"/>
      <c r="FJ20" s="51"/>
      <c r="FK20" s="51"/>
      <c r="FL20" s="51"/>
      <c r="FM20" s="24"/>
      <c r="FN20" s="51"/>
      <c r="FO20" s="51"/>
      <c r="FP20" s="51"/>
      <c r="FQ20" s="51"/>
      <c r="FR20" s="51"/>
      <c r="FS20" s="51"/>
      <c r="FT20" s="51"/>
      <c r="FU20" s="51"/>
      <c r="FV20" s="51"/>
      <c r="FW20" s="51"/>
      <c r="FX20" s="24"/>
      <c r="GH20" s="52"/>
      <c r="GI20" s="53"/>
      <c r="GS20" s="52"/>
    </row>
    <row r="21" spans="1:201" ht="12.75" x14ac:dyDescent="0.2">
      <c r="A21" s="49">
        <v>19</v>
      </c>
      <c r="B21" s="11"/>
      <c r="C21" s="24"/>
      <c r="D21" s="24"/>
      <c r="E21" s="51"/>
      <c r="F21" s="51"/>
      <c r="G21" s="51"/>
      <c r="H21" s="51"/>
      <c r="I21" s="51"/>
      <c r="J21" s="51"/>
      <c r="K21" s="51"/>
      <c r="L21" s="51"/>
      <c r="M21" s="51"/>
      <c r="N21" s="49"/>
      <c r="O21" s="24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24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24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24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24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24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24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24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24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24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24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24"/>
      <c r="EG21" s="51"/>
      <c r="EH21" s="51"/>
      <c r="EI21" s="51"/>
      <c r="EJ21" s="51"/>
      <c r="EK21" s="51"/>
      <c r="EL21" s="51"/>
      <c r="EM21" s="51"/>
      <c r="EN21" s="51"/>
      <c r="EO21" s="51"/>
      <c r="EP21" s="51"/>
      <c r="EQ21" s="24"/>
      <c r="ER21" s="51"/>
      <c r="ES21" s="51"/>
      <c r="ET21" s="51"/>
      <c r="EU21" s="51"/>
      <c r="EV21" s="51"/>
      <c r="EW21" s="51"/>
      <c r="EX21" s="51"/>
      <c r="EY21" s="51"/>
      <c r="EZ21" s="51"/>
      <c r="FA21" s="51"/>
      <c r="FB21" s="24"/>
      <c r="FC21" s="51"/>
      <c r="FD21" s="51"/>
      <c r="FE21" s="51"/>
      <c r="FF21" s="51"/>
      <c r="FG21" s="51"/>
      <c r="FH21" s="51"/>
      <c r="FI21" s="51"/>
      <c r="FJ21" s="51"/>
      <c r="FK21" s="51"/>
      <c r="FL21" s="51"/>
      <c r="FM21" s="24"/>
      <c r="FN21" s="51"/>
      <c r="FO21" s="51"/>
      <c r="FP21" s="51"/>
      <c r="FQ21" s="51"/>
      <c r="FR21" s="51"/>
      <c r="FS21" s="51"/>
      <c r="FT21" s="51"/>
      <c r="FU21" s="51"/>
      <c r="FV21" s="51"/>
      <c r="FW21" s="51"/>
      <c r="FX21" s="24"/>
      <c r="GH21" s="52"/>
      <c r="GI21" s="53"/>
      <c r="GS21" s="52"/>
    </row>
    <row r="22" spans="1:201" ht="12.75" x14ac:dyDescent="0.2">
      <c r="A22" s="49">
        <v>20</v>
      </c>
      <c r="B22" s="11"/>
      <c r="C22" s="24"/>
      <c r="D22" s="24"/>
      <c r="E22" s="51"/>
      <c r="F22" s="51"/>
      <c r="G22" s="51"/>
      <c r="H22" s="51"/>
      <c r="I22" s="51"/>
      <c r="J22" s="51"/>
      <c r="K22" s="51"/>
      <c r="L22" s="51"/>
      <c r="M22" s="51"/>
      <c r="N22" s="49"/>
      <c r="O22" s="24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24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24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24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24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24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24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24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24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24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24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24"/>
      <c r="EG22" s="51"/>
      <c r="EH22" s="51"/>
      <c r="EI22" s="51"/>
      <c r="EJ22" s="51"/>
      <c r="EK22" s="51"/>
      <c r="EL22" s="51"/>
      <c r="EM22" s="51"/>
      <c r="EN22" s="51"/>
      <c r="EO22" s="51"/>
      <c r="EP22" s="51"/>
      <c r="EQ22" s="24"/>
      <c r="ER22" s="51"/>
      <c r="ES22" s="51"/>
      <c r="ET22" s="51"/>
      <c r="EU22" s="51"/>
      <c r="EV22" s="51"/>
      <c r="EW22" s="51"/>
      <c r="EX22" s="51"/>
      <c r="EY22" s="51"/>
      <c r="EZ22" s="51"/>
      <c r="FA22" s="51"/>
      <c r="FB22" s="24"/>
      <c r="FC22" s="51"/>
      <c r="FD22" s="51"/>
      <c r="FE22" s="51"/>
      <c r="FF22" s="51"/>
      <c r="FG22" s="51"/>
      <c r="FH22" s="51"/>
      <c r="FI22" s="51"/>
      <c r="FJ22" s="51"/>
      <c r="FK22" s="51"/>
      <c r="FL22" s="51"/>
      <c r="FM22" s="24"/>
      <c r="FN22" s="51"/>
      <c r="FO22" s="51"/>
      <c r="FP22" s="51"/>
      <c r="FQ22" s="51"/>
      <c r="FR22" s="51"/>
      <c r="FS22" s="51"/>
      <c r="FT22" s="51"/>
      <c r="FU22" s="51"/>
      <c r="FV22" s="51"/>
      <c r="FW22" s="51"/>
      <c r="FX22" s="24"/>
      <c r="GH22" s="52"/>
      <c r="GI22" s="53"/>
      <c r="GS22" s="52"/>
    </row>
    <row r="23" spans="1:201" ht="12.75" x14ac:dyDescent="0.2">
      <c r="A23" s="49">
        <v>21</v>
      </c>
      <c r="B23" s="11"/>
      <c r="C23" s="24"/>
      <c r="D23" s="24"/>
      <c r="E23" s="51"/>
      <c r="F23" s="51"/>
      <c r="G23" s="51"/>
      <c r="H23" s="51"/>
      <c r="I23" s="51"/>
      <c r="J23" s="51"/>
      <c r="K23" s="51"/>
      <c r="L23" s="51"/>
      <c r="M23" s="51"/>
      <c r="N23" s="49"/>
      <c r="O23" s="24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24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24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24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24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24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24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24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24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24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24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24"/>
      <c r="EG23" s="51"/>
      <c r="EH23" s="51"/>
      <c r="EI23" s="51"/>
      <c r="EJ23" s="51"/>
      <c r="EK23" s="51"/>
      <c r="EL23" s="51"/>
      <c r="EM23" s="51"/>
      <c r="EN23" s="51"/>
      <c r="EO23" s="51"/>
      <c r="EP23" s="51"/>
      <c r="EQ23" s="24"/>
      <c r="ER23" s="51"/>
      <c r="ES23" s="51"/>
      <c r="ET23" s="51"/>
      <c r="EU23" s="51"/>
      <c r="EV23" s="51"/>
      <c r="EW23" s="51"/>
      <c r="EX23" s="51"/>
      <c r="EY23" s="51"/>
      <c r="EZ23" s="51"/>
      <c r="FA23" s="51"/>
      <c r="FB23" s="24"/>
      <c r="FC23" s="51"/>
      <c r="FD23" s="51"/>
      <c r="FE23" s="51"/>
      <c r="FF23" s="51"/>
      <c r="FG23" s="51"/>
      <c r="FH23" s="51"/>
      <c r="FI23" s="51"/>
      <c r="FJ23" s="51"/>
      <c r="FK23" s="51"/>
      <c r="FL23" s="51"/>
      <c r="FM23" s="24"/>
      <c r="FN23" s="51"/>
      <c r="FO23" s="51"/>
      <c r="FP23" s="51"/>
      <c r="FQ23" s="51"/>
      <c r="FR23" s="51"/>
      <c r="FS23" s="51"/>
      <c r="FT23" s="51"/>
      <c r="FU23" s="51"/>
      <c r="FV23" s="51"/>
      <c r="FW23" s="51"/>
      <c r="FX23" s="24"/>
      <c r="GH23" s="52"/>
      <c r="GI23" s="53"/>
      <c r="GS23" s="52"/>
    </row>
    <row r="24" spans="1:201" ht="12.75" x14ac:dyDescent="0.2">
      <c r="A24" s="49">
        <v>22</v>
      </c>
      <c r="B24" s="11"/>
      <c r="C24" s="24"/>
      <c r="D24" s="24"/>
      <c r="E24" s="51"/>
      <c r="F24" s="51"/>
      <c r="G24" s="51"/>
      <c r="H24" s="51"/>
      <c r="I24" s="51"/>
      <c r="J24" s="51"/>
      <c r="K24" s="51"/>
      <c r="L24" s="51"/>
      <c r="M24" s="51"/>
      <c r="N24" s="49"/>
      <c r="O24" s="24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24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24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24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24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24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24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24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24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24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24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24"/>
      <c r="EG24" s="51"/>
      <c r="EH24" s="51"/>
      <c r="EI24" s="51"/>
      <c r="EJ24" s="51"/>
      <c r="EK24" s="51"/>
      <c r="EL24" s="51"/>
      <c r="EM24" s="51"/>
      <c r="EN24" s="51"/>
      <c r="EO24" s="51"/>
      <c r="EP24" s="51"/>
      <c r="EQ24" s="24"/>
      <c r="ER24" s="51"/>
      <c r="ES24" s="51"/>
      <c r="ET24" s="51"/>
      <c r="EU24" s="51"/>
      <c r="EV24" s="51"/>
      <c r="EW24" s="51"/>
      <c r="EX24" s="51"/>
      <c r="EY24" s="51"/>
      <c r="EZ24" s="51"/>
      <c r="FA24" s="51"/>
      <c r="FB24" s="24"/>
      <c r="FC24" s="51"/>
      <c r="FD24" s="51"/>
      <c r="FE24" s="51"/>
      <c r="FF24" s="51"/>
      <c r="FG24" s="51"/>
      <c r="FH24" s="51"/>
      <c r="FI24" s="51"/>
      <c r="FJ24" s="51"/>
      <c r="FK24" s="51"/>
      <c r="FL24" s="51"/>
      <c r="FM24" s="24"/>
      <c r="FN24" s="51"/>
      <c r="FO24" s="51"/>
      <c r="FP24" s="51"/>
      <c r="FQ24" s="51"/>
      <c r="FR24" s="51"/>
      <c r="FS24" s="51"/>
      <c r="FT24" s="51"/>
      <c r="FU24" s="51"/>
      <c r="FV24" s="51"/>
      <c r="FW24" s="51"/>
      <c r="FX24" s="24"/>
      <c r="GH24" s="52"/>
      <c r="GI24" s="53"/>
      <c r="GS24" s="52"/>
    </row>
    <row r="25" spans="1:201" ht="12.75" x14ac:dyDescent="0.2">
      <c r="A25" s="49">
        <v>23</v>
      </c>
      <c r="B25" s="11"/>
      <c r="C25" s="24"/>
      <c r="D25" s="24"/>
      <c r="E25" s="51"/>
      <c r="F25" s="51"/>
      <c r="G25" s="51"/>
      <c r="H25" s="51"/>
      <c r="I25" s="51"/>
      <c r="J25" s="51"/>
      <c r="K25" s="51"/>
      <c r="L25" s="51"/>
      <c r="M25" s="51"/>
      <c r="N25" s="49"/>
      <c r="O25" s="24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24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24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24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24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24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24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24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24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24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24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24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24"/>
      <c r="ER25" s="51"/>
      <c r="ES25" s="51"/>
      <c r="ET25" s="51"/>
      <c r="EU25" s="51"/>
      <c r="EV25" s="51"/>
      <c r="EW25" s="51"/>
      <c r="EX25" s="51"/>
      <c r="EY25" s="51"/>
      <c r="EZ25" s="51"/>
      <c r="FA25" s="51"/>
      <c r="FB25" s="24"/>
      <c r="FC25" s="51"/>
      <c r="FD25" s="51"/>
      <c r="FE25" s="51"/>
      <c r="FF25" s="51"/>
      <c r="FG25" s="51"/>
      <c r="FH25" s="51"/>
      <c r="FI25" s="51"/>
      <c r="FJ25" s="51"/>
      <c r="FK25" s="51"/>
      <c r="FL25" s="51"/>
      <c r="FM25" s="24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24"/>
      <c r="GH25" s="52"/>
      <c r="GI25" s="53"/>
      <c r="GS25" s="52"/>
    </row>
    <row r="26" spans="1:201" ht="12.75" x14ac:dyDescent="0.2">
      <c r="A26" s="49">
        <v>24</v>
      </c>
      <c r="B26" s="11"/>
      <c r="C26" s="24"/>
      <c r="D26" s="24"/>
      <c r="E26" s="51"/>
      <c r="F26" s="51"/>
      <c r="G26" s="51"/>
      <c r="H26" s="51"/>
      <c r="I26" s="51"/>
      <c r="J26" s="51"/>
      <c r="K26" s="51"/>
      <c r="L26" s="51"/>
      <c r="M26" s="51"/>
      <c r="N26" s="49"/>
      <c r="O26" s="24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24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24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24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24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24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24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24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24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24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24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24"/>
      <c r="EG26" s="51"/>
      <c r="EH26" s="51"/>
      <c r="EI26" s="51"/>
      <c r="EJ26" s="51"/>
      <c r="EK26" s="51"/>
      <c r="EL26" s="51"/>
      <c r="EM26" s="51"/>
      <c r="EN26" s="51"/>
      <c r="EO26" s="51"/>
      <c r="EP26" s="51"/>
      <c r="EQ26" s="24"/>
      <c r="ER26" s="51"/>
      <c r="ES26" s="51"/>
      <c r="ET26" s="51"/>
      <c r="EU26" s="51"/>
      <c r="EV26" s="51"/>
      <c r="EW26" s="51"/>
      <c r="EX26" s="51"/>
      <c r="EY26" s="51"/>
      <c r="EZ26" s="51"/>
      <c r="FA26" s="51"/>
      <c r="FB26" s="24"/>
      <c r="FC26" s="51"/>
      <c r="FD26" s="51"/>
      <c r="FE26" s="51"/>
      <c r="FF26" s="51"/>
      <c r="FG26" s="51"/>
      <c r="FH26" s="51"/>
      <c r="FI26" s="51"/>
      <c r="FJ26" s="51"/>
      <c r="FK26" s="51"/>
      <c r="FL26" s="51"/>
      <c r="FM26" s="24"/>
      <c r="FN26" s="51"/>
      <c r="FO26" s="51"/>
      <c r="FP26" s="51"/>
      <c r="FQ26" s="51"/>
      <c r="FR26" s="51"/>
      <c r="FS26" s="51"/>
      <c r="FT26" s="51"/>
      <c r="FU26" s="51"/>
      <c r="FV26" s="51"/>
      <c r="FW26" s="51"/>
      <c r="FX26" s="24"/>
      <c r="GH26" s="52"/>
      <c r="GI26" s="53"/>
      <c r="GS26" s="52"/>
    </row>
    <row r="27" spans="1:201" ht="12.75" x14ac:dyDescent="0.2">
      <c r="A27" s="49">
        <v>25</v>
      </c>
      <c r="B27" s="11"/>
      <c r="C27" s="24"/>
      <c r="D27" s="24"/>
      <c r="E27" s="51"/>
      <c r="F27" s="51"/>
      <c r="G27" s="51"/>
      <c r="H27" s="51"/>
      <c r="I27" s="51"/>
      <c r="J27" s="51"/>
      <c r="K27" s="51"/>
      <c r="L27" s="51"/>
      <c r="M27" s="51"/>
      <c r="N27" s="49"/>
      <c r="O27" s="24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24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24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24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24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24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24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24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24"/>
      <c r="CZ27" s="51"/>
      <c r="DA27" s="51"/>
      <c r="DB27" s="51"/>
      <c r="DC27" s="51"/>
      <c r="DD27" s="51"/>
      <c r="DE27" s="51"/>
      <c r="DF27" s="51"/>
      <c r="DG27" s="51"/>
      <c r="DH27" s="51"/>
      <c r="DI27" s="51"/>
      <c r="DJ27" s="24"/>
      <c r="DK27" s="51"/>
      <c r="DL27" s="51"/>
      <c r="DM27" s="51"/>
      <c r="DN27" s="51"/>
      <c r="DO27" s="51"/>
      <c r="DP27" s="51"/>
      <c r="DQ27" s="51"/>
      <c r="DR27" s="51"/>
      <c r="DS27" s="51"/>
      <c r="DT27" s="51"/>
      <c r="DU27" s="24"/>
      <c r="DV27" s="51"/>
      <c r="DW27" s="51"/>
      <c r="DX27" s="51"/>
      <c r="DY27" s="51"/>
      <c r="DZ27" s="51"/>
      <c r="EA27" s="51"/>
      <c r="EB27" s="51"/>
      <c r="EC27" s="51"/>
      <c r="ED27" s="51"/>
      <c r="EE27" s="51"/>
      <c r="EF27" s="24"/>
      <c r="EG27" s="51"/>
      <c r="EH27" s="51"/>
      <c r="EI27" s="51"/>
      <c r="EJ27" s="51"/>
      <c r="EK27" s="51"/>
      <c r="EL27" s="51"/>
      <c r="EM27" s="51"/>
      <c r="EN27" s="51"/>
      <c r="EO27" s="51"/>
      <c r="EP27" s="51"/>
      <c r="EQ27" s="24"/>
      <c r="ER27" s="51"/>
      <c r="ES27" s="51"/>
      <c r="ET27" s="51"/>
      <c r="EU27" s="51"/>
      <c r="EV27" s="51"/>
      <c r="EW27" s="51"/>
      <c r="EX27" s="51"/>
      <c r="EY27" s="51"/>
      <c r="EZ27" s="51"/>
      <c r="FA27" s="51"/>
      <c r="FB27" s="24"/>
      <c r="FC27" s="51"/>
      <c r="FD27" s="51"/>
      <c r="FE27" s="51"/>
      <c r="FF27" s="51"/>
      <c r="FG27" s="51"/>
      <c r="FH27" s="51"/>
      <c r="FI27" s="51"/>
      <c r="FJ27" s="51"/>
      <c r="FK27" s="51"/>
      <c r="FL27" s="51"/>
      <c r="FM27" s="24"/>
      <c r="FN27" s="51"/>
      <c r="FO27" s="51"/>
      <c r="FP27" s="51"/>
      <c r="FQ27" s="51"/>
      <c r="FR27" s="51"/>
      <c r="FS27" s="51"/>
      <c r="FT27" s="51"/>
      <c r="FU27" s="51"/>
      <c r="FV27" s="51"/>
      <c r="FW27" s="51"/>
      <c r="FX27" s="24"/>
      <c r="GH27" s="52"/>
      <c r="GI27" s="53"/>
      <c r="GS27" s="52"/>
    </row>
    <row r="28" spans="1:201" ht="12.75" x14ac:dyDescent="0.2">
      <c r="A28" s="49">
        <v>26</v>
      </c>
      <c r="B28" s="11"/>
      <c r="C28" s="24"/>
      <c r="D28" s="24"/>
      <c r="E28" s="51"/>
      <c r="F28" s="51"/>
      <c r="G28" s="51"/>
      <c r="H28" s="51"/>
      <c r="I28" s="51"/>
      <c r="J28" s="51"/>
      <c r="K28" s="51"/>
      <c r="L28" s="51"/>
      <c r="M28" s="51"/>
      <c r="N28" s="49"/>
      <c r="O28" s="24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24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24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24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24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24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24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24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24"/>
      <c r="CZ28" s="51"/>
      <c r="DA28" s="51"/>
      <c r="DB28" s="51"/>
      <c r="DC28" s="51"/>
      <c r="DD28" s="51"/>
      <c r="DE28" s="51"/>
      <c r="DF28" s="51"/>
      <c r="DG28" s="51"/>
      <c r="DH28" s="51"/>
      <c r="DI28" s="51"/>
      <c r="DJ28" s="24"/>
      <c r="DK28" s="51"/>
      <c r="DL28" s="51"/>
      <c r="DM28" s="51"/>
      <c r="DN28" s="51"/>
      <c r="DO28" s="51"/>
      <c r="DP28" s="51"/>
      <c r="DQ28" s="51"/>
      <c r="DR28" s="51"/>
      <c r="DS28" s="51"/>
      <c r="DT28" s="51"/>
      <c r="DU28" s="24"/>
      <c r="DV28" s="51"/>
      <c r="DW28" s="51"/>
      <c r="DX28" s="51"/>
      <c r="DY28" s="51"/>
      <c r="DZ28" s="51"/>
      <c r="EA28" s="51"/>
      <c r="EB28" s="51"/>
      <c r="EC28" s="51"/>
      <c r="ED28" s="51"/>
      <c r="EE28" s="51"/>
      <c r="EF28" s="24"/>
      <c r="EG28" s="51"/>
      <c r="EH28" s="51"/>
      <c r="EI28" s="51"/>
      <c r="EJ28" s="51"/>
      <c r="EK28" s="51"/>
      <c r="EL28" s="51"/>
      <c r="EM28" s="51"/>
      <c r="EN28" s="51"/>
      <c r="EO28" s="51"/>
      <c r="EP28" s="51"/>
      <c r="EQ28" s="24"/>
      <c r="ER28" s="51"/>
      <c r="ES28" s="51"/>
      <c r="ET28" s="51"/>
      <c r="EU28" s="51"/>
      <c r="EV28" s="51"/>
      <c r="EW28" s="51"/>
      <c r="EX28" s="51"/>
      <c r="EY28" s="51"/>
      <c r="EZ28" s="51"/>
      <c r="FA28" s="51"/>
      <c r="FB28" s="24"/>
      <c r="FC28" s="51"/>
      <c r="FD28" s="51"/>
      <c r="FE28" s="51"/>
      <c r="FF28" s="51"/>
      <c r="FG28" s="51"/>
      <c r="FH28" s="51"/>
      <c r="FI28" s="51"/>
      <c r="FJ28" s="51"/>
      <c r="FK28" s="51"/>
      <c r="FL28" s="51"/>
      <c r="FM28" s="24"/>
      <c r="FN28" s="51"/>
      <c r="FO28" s="51"/>
      <c r="FP28" s="51"/>
      <c r="FQ28" s="51"/>
      <c r="FR28" s="51"/>
      <c r="FS28" s="51"/>
      <c r="FT28" s="51"/>
      <c r="FU28" s="51"/>
      <c r="FV28" s="51"/>
      <c r="FW28" s="51"/>
      <c r="FX28" s="24"/>
      <c r="GH28" s="52"/>
      <c r="GI28" s="53"/>
      <c r="GS28" s="52"/>
    </row>
    <row r="29" spans="1:201" ht="12.75" x14ac:dyDescent="0.2">
      <c r="A29" s="49">
        <v>27</v>
      </c>
      <c r="B29" s="11"/>
      <c r="C29" s="24"/>
      <c r="D29" s="24"/>
      <c r="E29" s="51"/>
      <c r="F29" s="51"/>
      <c r="G29" s="51"/>
      <c r="H29" s="51"/>
      <c r="I29" s="51"/>
      <c r="J29" s="51"/>
      <c r="K29" s="51"/>
      <c r="L29" s="51"/>
      <c r="M29" s="51"/>
      <c r="N29" s="49"/>
      <c r="O29" s="24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24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24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24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24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24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24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24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24"/>
      <c r="CZ29" s="51"/>
      <c r="DA29" s="51"/>
      <c r="DB29" s="51"/>
      <c r="DC29" s="51"/>
      <c r="DD29" s="51"/>
      <c r="DE29" s="51"/>
      <c r="DF29" s="51"/>
      <c r="DG29" s="51"/>
      <c r="DH29" s="51"/>
      <c r="DI29" s="51"/>
      <c r="DJ29" s="24"/>
      <c r="DK29" s="51"/>
      <c r="DL29" s="51"/>
      <c r="DM29" s="51"/>
      <c r="DN29" s="51"/>
      <c r="DO29" s="51"/>
      <c r="DP29" s="51"/>
      <c r="DQ29" s="51"/>
      <c r="DR29" s="51"/>
      <c r="DS29" s="51"/>
      <c r="DT29" s="51"/>
      <c r="DU29" s="24"/>
      <c r="DV29" s="51"/>
      <c r="DW29" s="51"/>
      <c r="DX29" s="51"/>
      <c r="DY29" s="51"/>
      <c r="DZ29" s="51"/>
      <c r="EA29" s="51"/>
      <c r="EB29" s="51"/>
      <c r="EC29" s="51"/>
      <c r="ED29" s="51"/>
      <c r="EE29" s="51"/>
      <c r="EF29" s="24"/>
      <c r="EG29" s="51"/>
      <c r="EH29" s="51"/>
      <c r="EI29" s="51"/>
      <c r="EJ29" s="51"/>
      <c r="EK29" s="51"/>
      <c r="EL29" s="51"/>
      <c r="EM29" s="51"/>
      <c r="EN29" s="51"/>
      <c r="EO29" s="51"/>
      <c r="EP29" s="51"/>
      <c r="EQ29" s="24"/>
      <c r="ER29" s="51"/>
      <c r="ES29" s="51"/>
      <c r="ET29" s="51"/>
      <c r="EU29" s="51"/>
      <c r="EV29" s="51"/>
      <c r="EW29" s="51"/>
      <c r="EX29" s="51"/>
      <c r="EY29" s="51"/>
      <c r="EZ29" s="51"/>
      <c r="FA29" s="51"/>
      <c r="FB29" s="24"/>
      <c r="FC29" s="51"/>
      <c r="FD29" s="51"/>
      <c r="FE29" s="51"/>
      <c r="FF29" s="51"/>
      <c r="FG29" s="51"/>
      <c r="FH29" s="51"/>
      <c r="FI29" s="51"/>
      <c r="FJ29" s="51"/>
      <c r="FK29" s="51"/>
      <c r="FL29" s="51"/>
      <c r="FM29" s="24"/>
      <c r="FN29" s="51"/>
      <c r="FO29" s="51"/>
      <c r="FP29" s="51"/>
      <c r="FQ29" s="51"/>
      <c r="FR29" s="51"/>
      <c r="FS29" s="51"/>
      <c r="FT29" s="51"/>
      <c r="FU29" s="51"/>
      <c r="FV29" s="51"/>
      <c r="FW29" s="51"/>
      <c r="FX29" s="24"/>
      <c r="GH29" s="52"/>
      <c r="GI29" s="53"/>
      <c r="GS29" s="52"/>
    </row>
    <row r="30" spans="1:201" ht="12.75" x14ac:dyDescent="0.2">
      <c r="A30" s="49">
        <v>28</v>
      </c>
      <c r="B30" s="11"/>
      <c r="C30" s="24"/>
      <c r="D30" s="24"/>
      <c r="E30" s="51"/>
      <c r="F30" s="51"/>
      <c r="G30" s="51"/>
      <c r="H30" s="51"/>
      <c r="I30" s="51"/>
      <c r="J30" s="51"/>
      <c r="K30" s="51"/>
      <c r="L30" s="51"/>
      <c r="M30" s="51"/>
      <c r="N30" s="49"/>
      <c r="O30" s="24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24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24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24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24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24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24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24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24"/>
      <c r="CZ30" s="51"/>
      <c r="DA30" s="51"/>
      <c r="DB30" s="51"/>
      <c r="DC30" s="51"/>
      <c r="DD30" s="51"/>
      <c r="DE30" s="51"/>
      <c r="DF30" s="51"/>
      <c r="DG30" s="51"/>
      <c r="DH30" s="51"/>
      <c r="DI30" s="51"/>
      <c r="DJ30" s="24"/>
      <c r="DK30" s="51"/>
      <c r="DL30" s="51"/>
      <c r="DM30" s="51"/>
      <c r="DN30" s="51"/>
      <c r="DO30" s="51"/>
      <c r="DP30" s="51"/>
      <c r="DQ30" s="51"/>
      <c r="DR30" s="51"/>
      <c r="DS30" s="51"/>
      <c r="DT30" s="51"/>
      <c r="DU30" s="24"/>
      <c r="DV30" s="51"/>
      <c r="DW30" s="51"/>
      <c r="DX30" s="51"/>
      <c r="DY30" s="51"/>
      <c r="DZ30" s="51"/>
      <c r="EA30" s="51"/>
      <c r="EB30" s="51"/>
      <c r="EC30" s="51"/>
      <c r="ED30" s="51"/>
      <c r="EE30" s="51"/>
      <c r="EF30" s="24"/>
      <c r="EG30" s="51"/>
      <c r="EH30" s="51"/>
      <c r="EI30" s="51"/>
      <c r="EJ30" s="51"/>
      <c r="EK30" s="51"/>
      <c r="EL30" s="51"/>
      <c r="EM30" s="51"/>
      <c r="EN30" s="51"/>
      <c r="EO30" s="51"/>
      <c r="EP30" s="51"/>
      <c r="EQ30" s="24"/>
      <c r="ER30" s="51"/>
      <c r="ES30" s="51"/>
      <c r="ET30" s="51"/>
      <c r="EU30" s="51"/>
      <c r="EV30" s="51"/>
      <c r="EW30" s="51"/>
      <c r="EX30" s="51"/>
      <c r="EY30" s="51"/>
      <c r="EZ30" s="51"/>
      <c r="FA30" s="51"/>
      <c r="FB30" s="24"/>
      <c r="FC30" s="51"/>
      <c r="FD30" s="51"/>
      <c r="FE30" s="51"/>
      <c r="FF30" s="51"/>
      <c r="FG30" s="51"/>
      <c r="FH30" s="51"/>
      <c r="FI30" s="51"/>
      <c r="FJ30" s="51"/>
      <c r="FK30" s="51"/>
      <c r="FL30" s="51"/>
      <c r="FM30" s="24"/>
      <c r="FN30" s="51"/>
      <c r="FO30" s="51"/>
      <c r="FP30" s="51"/>
      <c r="FQ30" s="51"/>
      <c r="FR30" s="51"/>
      <c r="FS30" s="51"/>
      <c r="FT30" s="51"/>
      <c r="FU30" s="51"/>
      <c r="FV30" s="51"/>
      <c r="FW30" s="51"/>
      <c r="FX30" s="24"/>
      <c r="GH30" s="52"/>
      <c r="GI30" s="53"/>
      <c r="GS30" s="52"/>
    </row>
    <row r="31" spans="1:201" ht="12.75" x14ac:dyDescent="0.2">
      <c r="A31" s="49">
        <v>29</v>
      </c>
      <c r="B31" s="11"/>
      <c r="C31" s="24"/>
      <c r="D31" s="24"/>
      <c r="E31" s="51"/>
      <c r="F31" s="51"/>
      <c r="G31" s="51"/>
      <c r="H31" s="51"/>
      <c r="I31" s="51"/>
      <c r="J31" s="51"/>
      <c r="K31" s="51"/>
      <c r="L31" s="51"/>
      <c r="M31" s="51"/>
      <c r="N31" s="49"/>
      <c r="O31" s="24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24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24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24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24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24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24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24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24"/>
      <c r="CZ31" s="51"/>
      <c r="DA31" s="51"/>
      <c r="DB31" s="51"/>
      <c r="DC31" s="51"/>
      <c r="DD31" s="51"/>
      <c r="DE31" s="51"/>
      <c r="DF31" s="51"/>
      <c r="DG31" s="51"/>
      <c r="DH31" s="51"/>
      <c r="DI31" s="51"/>
      <c r="DJ31" s="24"/>
      <c r="DK31" s="51"/>
      <c r="DL31" s="51"/>
      <c r="DM31" s="51"/>
      <c r="DN31" s="51"/>
      <c r="DO31" s="51"/>
      <c r="DP31" s="51"/>
      <c r="DQ31" s="51"/>
      <c r="DR31" s="51"/>
      <c r="DS31" s="51"/>
      <c r="DT31" s="51"/>
      <c r="DU31" s="24"/>
      <c r="DV31" s="51"/>
      <c r="DW31" s="51"/>
      <c r="DX31" s="51"/>
      <c r="DY31" s="51"/>
      <c r="DZ31" s="51"/>
      <c r="EA31" s="51"/>
      <c r="EB31" s="51"/>
      <c r="EC31" s="51"/>
      <c r="ED31" s="51"/>
      <c r="EE31" s="51"/>
      <c r="EF31" s="24"/>
      <c r="EG31" s="51"/>
      <c r="EH31" s="51"/>
      <c r="EI31" s="51"/>
      <c r="EJ31" s="51"/>
      <c r="EK31" s="51"/>
      <c r="EL31" s="51"/>
      <c r="EM31" s="51"/>
      <c r="EN31" s="51"/>
      <c r="EO31" s="51"/>
      <c r="EP31" s="51"/>
      <c r="EQ31" s="24"/>
      <c r="ER31" s="51"/>
      <c r="ES31" s="51"/>
      <c r="ET31" s="51"/>
      <c r="EU31" s="51"/>
      <c r="EV31" s="51"/>
      <c r="EW31" s="51"/>
      <c r="EX31" s="51"/>
      <c r="EY31" s="51"/>
      <c r="EZ31" s="51"/>
      <c r="FA31" s="51"/>
      <c r="FB31" s="24"/>
      <c r="FC31" s="51"/>
      <c r="FD31" s="51"/>
      <c r="FE31" s="51"/>
      <c r="FF31" s="51"/>
      <c r="FG31" s="51"/>
      <c r="FH31" s="51"/>
      <c r="FI31" s="51"/>
      <c r="FJ31" s="51"/>
      <c r="FK31" s="51"/>
      <c r="FL31" s="51"/>
      <c r="FM31" s="24"/>
      <c r="FN31" s="51"/>
      <c r="FO31" s="51"/>
      <c r="FP31" s="51"/>
      <c r="FQ31" s="51"/>
      <c r="FR31" s="51"/>
      <c r="FS31" s="51"/>
      <c r="FT31" s="51"/>
      <c r="FU31" s="51"/>
      <c r="FV31" s="51"/>
      <c r="FW31" s="51"/>
      <c r="FX31" s="24"/>
      <c r="GH31" s="52"/>
      <c r="GI31" s="53"/>
      <c r="GS31" s="52"/>
    </row>
    <row r="32" spans="1:201" ht="12.75" x14ac:dyDescent="0.2">
      <c r="A32" s="49">
        <v>30</v>
      </c>
      <c r="B32" s="11"/>
      <c r="C32" s="24"/>
      <c r="D32" s="24"/>
      <c r="E32" s="51"/>
      <c r="F32" s="51"/>
      <c r="G32" s="51"/>
      <c r="H32" s="51"/>
      <c r="I32" s="51"/>
      <c r="J32" s="51"/>
      <c r="K32" s="51"/>
      <c r="L32" s="51"/>
      <c r="M32" s="51"/>
      <c r="N32" s="49"/>
      <c r="O32" s="24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24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24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24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24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24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24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24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24"/>
      <c r="CZ32" s="51"/>
      <c r="DA32" s="51"/>
      <c r="DB32" s="51"/>
      <c r="DC32" s="51"/>
      <c r="DD32" s="51"/>
      <c r="DE32" s="51"/>
      <c r="DF32" s="51"/>
      <c r="DG32" s="51"/>
      <c r="DH32" s="51"/>
      <c r="DI32" s="51"/>
      <c r="DJ32" s="24"/>
      <c r="DK32" s="51"/>
      <c r="DL32" s="51"/>
      <c r="DM32" s="51"/>
      <c r="DN32" s="51"/>
      <c r="DO32" s="51"/>
      <c r="DP32" s="51"/>
      <c r="DQ32" s="51"/>
      <c r="DR32" s="51"/>
      <c r="DS32" s="51"/>
      <c r="DT32" s="51"/>
      <c r="DU32" s="24"/>
      <c r="DV32" s="51"/>
      <c r="DW32" s="51"/>
      <c r="DX32" s="51"/>
      <c r="DY32" s="51"/>
      <c r="DZ32" s="51"/>
      <c r="EA32" s="51"/>
      <c r="EB32" s="51"/>
      <c r="EC32" s="51"/>
      <c r="ED32" s="51"/>
      <c r="EE32" s="51"/>
      <c r="EF32" s="24"/>
      <c r="EG32" s="51"/>
      <c r="EH32" s="51"/>
      <c r="EI32" s="51"/>
      <c r="EJ32" s="51"/>
      <c r="EK32" s="51"/>
      <c r="EL32" s="51"/>
      <c r="EM32" s="51"/>
      <c r="EN32" s="51"/>
      <c r="EO32" s="51"/>
      <c r="EP32" s="51"/>
      <c r="EQ32" s="24"/>
      <c r="ER32" s="51"/>
      <c r="ES32" s="51"/>
      <c r="ET32" s="51"/>
      <c r="EU32" s="51"/>
      <c r="EV32" s="51"/>
      <c r="EW32" s="51"/>
      <c r="EX32" s="51"/>
      <c r="EY32" s="51"/>
      <c r="EZ32" s="51"/>
      <c r="FA32" s="51"/>
      <c r="FB32" s="24"/>
      <c r="FC32" s="51"/>
      <c r="FD32" s="51"/>
      <c r="FE32" s="51"/>
      <c r="FF32" s="51"/>
      <c r="FG32" s="51"/>
      <c r="FH32" s="51"/>
      <c r="FI32" s="51"/>
      <c r="FJ32" s="51"/>
      <c r="FK32" s="51"/>
      <c r="FL32" s="51"/>
      <c r="FM32" s="24"/>
      <c r="FN32" s="51"/>
      <c r="FO32" s="51"/>
      <c r="FP32" s="51"/>
      <c r="FQ32" s="51"/>
      <c r="FR32" s="51"/>
      <c r="FS32" s="51"/>
      <c r="FT32" s="51"/>
      <c r="FU32" s="51"/>
      <c r="FV32" s="51"/>
      <c r="FW32" s="51"/>
      <c r="FX32" s="24"/>
      <c r="GH32" s="52"/>
      <c r="GI32" s="53"/>
      <c r="GS32" s="52"/>
    </row>
    <row r="33" spans="1:201" ht="12.75" x14ac:dyDescent="0.2">
      <c r="A33" s="49">
        <v>31</v>
      </c>
      <c r="B33" s="11"/>
      <c r="C33" s="24"/>
      <c r="D33" s="24"/>
      <c r="E33" s="51"/>
      <c r="F33" s="51"/>
      <c r="G33" s="51"/>
      <c r="H33" s="51"/>
      <c r="I33" s="51"/>
      <c r="J33" s="51"/>
      <c r="K33" s="51"/>
      <c r="L33" s="51"/>
      <c r="M33" s="51"/>
      <c r="N33" s="49"/>
      <c r="O33" s="24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24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24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24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24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24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24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24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24"/>
      <c r="CZ33" s="51"/>
      <c r="DA33" s="51"/>
      <c r="DB33" s="51"/>
      <c r="DC33" s="51"/>
      <c r="DD33" s="51"/>
      <c r="DE33" s="51"/>
      <c r="DF33" s="51"/>
      <c r="DG33" s="51"/>
      <c r="DH33" s="51"/>
      <c r="DI33" s="51"/>
      <c r="DJ33" s="24"/>
      <c r="DK33" s="51"/>
      <c r="DL33" s="51"/>
      <c r="DM33" s="51"/>
      <c r="DN33" s="51"/>
      <c r="DO33" s="51"/>
      <c r="DP33" s="51"/>
      <c r="DQ33" s="51"/>
      <c r="DR33" s="51"/>
      <c r="DS33" s="51"/>
      <c r="DT33" s="51"/>
      <c r="DU33" s="24"/>
      <c r="DV33" s="51"/>
      <c r="DW33" s="51"/>
      <c r="DX33" s="51"/>
      <c r="DY33" s="51"/>
      <c r="DZ33" s="51"/>
      <c r="EA33" s="51"/>
      <c r="EB33" s="51"/>
      <c r="EC33" s="51"/>
      <c r="ED33" s="51"/>
      <c r="EE33" s="51"/>
      <c r="EF33" s="24"/>
      <c r="EG33" s="51"/>
      <c r="EH33" s="51"/>
      <c r="EI33" s="51"/>
      <c r="EJ33" s="51"/>
      <c r="EK33" s="51"/>
      <c r="EL33" s="51"/>
      <c r="EM33" s="51"/>
      <c r="EN33" s="51"/>
      <c r="EO33" s="51"/>
      <c r="EP33" s="51"/>
      <c r="EQ33" s="24"/>
      <c r="ER33" s="51"/>
      <c r="ES33" s="51"/>
      <c r="ET33" s="51"/>
      <c r="EU33" s="51"/>
      <c r="EV33" s="51"/>
      <c r="EW33" s="51"/>
      <c r="EX33" s="51"/>
      <c r="EY33" s="51"/>
      <c r="EZ33" s="51"/>
      <c r="FA33" s="51"/>
      <c r="FB33" s="24"/>
      <c r="FC33" s="51"/>
      <c r="FD33" s="51"/>
      <c r="FE33" s="51"/>
      <c r="FF33" s="51"/>
      <c r="FG33" s="51"/>
      <c r="FH33" s="51"/>
      <c r="FI33" s="51"/>
      <c r="FJ33" s="51"/>
      <c r="FK33" s="51"/>
      <c r="FL33" s="51"/>
      <c r="FM33" s="24"/>
      <c r="FN33" s="51"/>
      <c r="FO33" s="51"/>
      <c r="FP33" s="51"/>
      <c r="FQ33" s="51"/>
      <c r="FR33" s="51"/>
      <c r="FS33" s="51"/>
      <c r="FT33" s="51"/>
      <c r="FU33" s="51"/>
      <c r="FV33" s="51"/>
      <c r="FW33" s="51"/>
      <c r="FX33" s="24"/>
      <c r="GH33" s="52"/>
      <c r="GI33" s="53"/>
      <c r="GS33" s="52"/>
    </row>
    <row r="34" spans="1:201" ht="12.75" x14ac:dyDescent="0.2">
      <c r="A34" s="49">
        <v>32</v>
      </c>
      <c r="B34" s="11"/>
      <c r="C34" s="24"/>
      <c r="D34" s="24"/>
      <c r="E34" s="51"/>
      <c r="F34" s="51"/>
      <c r="G34" s="51"/>
      <c r="H34" s="51"/>
      <c r="I34" s="51"/>
      <c r="J34" s="51"/>
      <c r="K34" s="51"/>
      <c r="L34" s="51"/>
      <c r="M34" s="51"/>
      <c r="N34" s="49"/>
      <c r="O34" s="24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24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24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24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24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24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24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24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24"/>
      <c r="CZ34" s="51"/>
      <c r="DA34" s="51"/>
      <c r="DB34" s="51"/>
      <c r="DC34" s="51"/>
      <c r="DD34" s="51"/>
      <c r="DE34" s="51"/>
      <c r="DF34" s="51"/>
      <c r="DG34" s="51"/>
      <c r="DH34" s="51"/>
      <c r="DI34" s="51"/>
      <c r="DJ34" s="24"/>
      <c r="DK34" s="51"/>
      <c r="DL34" s="51"/>
      <c r="DM34" s="51"/>
      <c r="DN34" s="51"/>
      <c r="DO34" s="51"/>
      <c r="DP34" s="51"/>
      <c r="DQ34" s="51"/>
      <c r="DR34" s="51"/>
      <c r="DS34" s="51"/>
      <c r="DT34" s="51"/>
      <c r="DU34" s="24"/>
      <c r="DV34" s="51"/>
      <c r="DW34" s="51"/>
      <c r="DX34" s="51"/>
      <c r="DY34" s="51"/>
      <c r="DZ34" s="51"/>
      <c r="EA34" s="51"/>
      <c r="EB34" s="51"/>
      <c r="EC34" s="51"/>
      <c r="ED34" s="51"/>
      <c r="EE34" s="51"/>
      <c r="EF34" s="24"/>
      <c r="EG34" s="51"/>
      <c r="EH34" s="51"/>
      <c r="EI34" s="51"/>
      <c r="EJ34" s="51"/>
      <c r="EK34" s="51"/>
      <c r="EL34" s="51"/>
      <c r="EM34" s="51"/>
      <c r="EN34" s="51"/>
      <c r="EO34" s="51"/>
      <c r="EP34" s="51"/>
      <c r="EQ34" s="24"/>
      <c r="ER34" s="51"/>
      <c r="ES34" s="51"/>
      <c r="ET34" s="51"/>
      <c r="EU34" s="51"/>
      <c r="EV34" s="51"/>
      <c r="EW34" s="51"/>
      <c r="EX34" s="51"/>
      <c r="EY34" s="51"/>
      <c r="EZ34" s="51"/>
      <c r="FA34" s="51"/>
      <c r="FB34" s="24"/>
      <c r="FC34" s="51"/>
      <c r="FD34" s="51"/>
      <c r="FE34" s="51"/>
      <c r="FF34" s="51"/>
      <c r="FG34" s="51"/>
      <c r="FH34" s="51"/>
      <c r="FI34" s="51"/>
      <c r="FJ34" s="51"/>
      <c r="FK34" s="51"/>
      <c r="FL34" s="51"/>
      <c r="FM34" s="24"/>
      <c r="FN34" s="51"/>
      <c r="FO34" s="51"/>
      <c r="FP34" s="51"/>
      <c r="FQ34" s="51"/>
      <c r="FR34" s="51"/>
      <c r="FS34" s="51"/>
      <c r="FT34" s="51"/>
      <c r="FU34" s="51"/>
      <c r="FV34" s="51"/>
      <c r="FW34" s="51"/>
      <c r="FX34" s="24"/>
      <c r="GH34" s="52"/>
      <c r="GI34" s="53"/>
      <c r="GS34" s="52"/>
    </row>
    <row r="35" spans="1:201" ht="12.75" x14ac:dyDescent="0.2">
      <c r="A35" s="49">
        <v>33</v>
      </c>
      <c r="B35" s="11"/>
      <c r="C35" s="24"/>
      <c r="D35" s="24"/>
      <c r="E35" s="51"/>
      <c r="F35" s="51"/>
      <c r="G35" s="51"/>
      <c r="H35" s="51"/>
      <c r="I35" s="51"/>
      <c r="J35" s="51"/>
      <c r="K35" s="51"/>
      <c r="L35" s="51"/>
      <c r="M35" s="51"/>
      <c r="N35" s="49"/>
      <c r="O35" s="24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24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24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24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24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24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24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24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24"/>
      <c r="CZ35" s="51"/>
      <c r="DA35" s="51"/>
      <c r="DB35" s="51"/>
      <c r="DC35" s="51"/>
      <c r="DD35" s="51"/>
      <c r="DE35" s="51"/>
      <c r="DF35" s="51"/>
      <c r="DG35" s="51"/>
      <c r="DH35" s="51"/>
      <c r="DI35" s="51"/>
      <c r="DJ35" s="24"/>
      <c r="DK35" s="51"/>
      <c r="DL35" s="51"/>
      <c r="DM35" s="51"/>
      <c r="DN35" s="51"/>
      <c r="DO35" s="51"/>
      <c r="DP35" s="51"/>
      <c r="DQ35" s="51"/>
      <c r="DR35" s="51"/>
      <c r="DS35" s="51"/>
      <c r="DT35" s="51"/>
      <c r="DU35" s="24"/>
      <c r="DV35" s="51"/>
      <c r="DW35" s="51"/>
      <c r="DX35" s="51"/>
      <c r="DY35" s="51"/>
      <c r="DZ35" s="51"/>
      <c r="EA35" s="51"/>
      <c r="EB35" s="51"/>
      <c r="EC35" s="51"/>
      <c r="ED35" s="51"/>
      <c r="EE35" s="51"/>
      <c r="EF35" s="24"/>
      <c r="EG35" s="51"/>
      <c r="EH35" s="51"/>
      <c r="EI35" s="51"/>
      <c r="EJ35" s="51"/>
      <c r="EK35" s="51"/>
      <c r="EL35" s="51"/>
      <c r="EM35" s="51"/>
      <c r="EN35" s="51"/>
      <c r="EO35" s="51"/>
      <c r="EP35" s="51"/>
      <c r="EQ35" s="24"/>
      <c r="ER35" s="51"/>
      <c r="ES35" s="51"/>
      <c r="ET35" s="51"/>
      <c r="EU35" s="51"/>
      <c r="EV35" s="51"/>
      <c r="EW35" s="51"/>
      <c r="EX35" s="51"/>
      <c r="EY35" s="51"/>
      <c r="EZ35" s="51"/>
      <c r="FA35" s="51"/>
      <c r="FB35" s="24"/>
      <c r="FC35" s="51"/>
      <c r="FD35" s="51"/>
      <c r="FE35" s="51"/>
      <c r="FF35" s="51"/>
      <c r="FG35" s="51"/>
      <c r="FH35" s="51"/>
      <c r="FI35" s="51"/>
      <c r="FJ35" s="51"/>
      <c r="FK35" s="51"/>
      <c r="FL35" s="51"/>
      <c r="FM35" s="24"/>
      <c r="FN35" s="51"/>
      <c r="FO35" s="51"/>
      <c r="FP35" s="51"/>
      <c r="FQ35" s="51"/>
      <c r="FR35" s="51"/>
      <c r="FS35" s="51"/>
      <c r="FT35" s="51"/>
      <c r="FU35" s="51"/>
      <c r="FV35" s="51"/>
      <c r="FW35" s="51"/>
      <c r="FX35" s="24"/>
      <c r="GH35" s="52"/>
      <c r="GI35" s="53"/>
      <c r="GS35" s="52"/>
    </row>
    <row r="36" spans="1:201" ht="12.75" x14ac:dyDescent="0.2">
      <c r="A36" s="49">
        <v>34</v>
      </c>
      <c r="B36" s="11"/>
      <c r="C36" s="24"/>
      <c r="D36" s="24"/>
      <c r="E36" s="51"/>
      <c r="F36" s="51"/>
      <c r="G36" s="51"/>
      <c r="H36" s="51"/>
      <c r="I36" s="51"/>
      <c r="J36" s="51"/>
      <c r="K36" s="51"/>
      <c r="L36" s="51"/>
      <c r="M36" s="51"/>
      <c r="N36" s="49"/>
      <c r="O36" s="24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24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24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24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24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24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24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24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24"/>
      <c r="CZ36" s="51"/>
      <c r="DA36" s="51"/>
      <c r="DB36" s="51"/>
      <c r="DC36" s="51"/>
      <c r="DD36" s="51"/>
      <c r="DE36" s="51"/>
      <c r="DF36" s="51"/>
      <c r="DG36" s="51"/>
      <c r="DH36" s="51"/>
      <c r="DI36" s="51"/>
      <c r="DJ36" s="24"/>
      <c r="DK36" s="51"/>
      <c r="DL36" s="51"/>
      <c r="DM36" s="51"/>
      <c r="DN36" s="51"/>
      <c r="DO36" s="51"/>
      <c r="DP36" s="51"/>
      <c r="DQ36" s="51"/>
      <c r="DR36" s="51"/>
      <c r="DS36" s="51"/>
      <c r="DT36" s="51"/>
      <c r="DU36" s="24"/>
      <c r="DV36" s="51"/>
      <c r="DW36" s="51"/>
      <c r="DX36" s="51"/>
      <c r="DY36" s="51"/>
      <c r="DZ36" s="51"/>
      <c r="EA36" s="51"/>
      <c r="EB36" s="51"/>
      <c r="EC36" s="51"/>
      <c r="ED36" s="51"/>
      <c r="EE36" s="51"/>
      <c r="EF36" s="24"/>
      <c r="EG36" s="51"/>
      <c r="EH36" s="51"/>
      <c r="EI36" s="51"/>
      <c r="EJ36" s="51"/>
      <c r="EK36" s="51"/>
      <c r="EL36" s="51"/>
      <c r="EM36" s="51"/>
      <c r="EN36" s="51"/>
      <c r="EO36" s="51"/>
      <c r="EP36" s="51"/>
      <c r="EQ36" s="24"/>
      <c r="ER36" s="51"/>
      <c r="ES36" s="51"/>
      <c r="ET36" s="51"/>
      <c r="EU36" s="51"/>
      <c r="EV36" s="51"/>
      <c r="EW36" s="51"/>
      <c r="EX36" s="51"/>
      <c r="EY36" s="51"/>
      <c r="EZ36" s="51"/>
      <c r="FA36" s="51"/>
      <c r="FB36" s="24"/>
      <c r="FC36" s="51"/>
      <c r="FD36" s="51"/>
      <c r="FE36" s="51"/>
      <c r="FF36" s="51"/>
      <c r="FG36" s="51"/>
      <c r="FH36" s="51"/>
      <c r="FI36" s="51"/>
      <c r="FJ36" s="51"/>
      <c r="FK36" s="51"/>
      <c r="FL36" s="51"/>
      <c r="FM36" s="24"/>
      <c r="FN36" s="51"/>
      <c r="FO36" s="51"/>
      <c r="FP36" s="51"/>
      <c r="FQ36" s="51"/>
      <c r="FR36" s="51"/>
      <c r="FS36" s="51"/>
      <c r="FT36" s="51"/>
      <c r="FU36" s="51"/>
      <c r="FV36" s="51"/>
      <c r="FW36" s="51"/>
      <c r="FX36" s="24"/>
      <c r="GH36" s="52"/>
      <c r="GI36" s="53"/>
      <c r="GS36" s="52"/>
    </row>
    <row r="37" spans="1:201" ht="12.75" x14ac:dyDescent="0.2">
      <c r="A37" s="49">
        <v>35</v>
      </c>
      <c r="B37" s="11"/>
      <c r="C37" s="24"/>
      <c r="D37" s="24"/>
      <c r="E37" s="51"/>
      <c r="F37" s="51"/>
      <c r="G37" s="51"/>
      <c r="H37" s="51"/>
      <c r="I37" s="51"/>
      <c r="J37" s="51"/>
      <c r="K37" s="51"/>
      <c r="L37" s="51"/>
      <c r="M37" s="51"/>
      <c r="N37" s="49"/>
      <c r="O37" s="24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24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24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24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24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24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24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24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24"/>
      <c r="CZ37" s="51"/>
      <c r="DA37" s="51"/>
      <c r="DB37" s="51"/>
      <c r="DC37" s="51"/>
      <c r="DD37" s="51"/>
      <c r="DE37" s="51"/>
      <c r="DF37" s="51"/>
      <c r="DG37" s="51"/>
      <c r="DH37" s="51"/>
      <c r="DI37" s="51"/>
      <c r="DJ37" s="24"/>
      <c r="DK37" s="51"/>
      <c r="DL37" s="51"/>
      <c r="DM37" s="51"/>
      <c r="DN37" s="51"/>
      <c r="DO37" s="51"/>
      <c r="DP37" s="51"/>
      <c r="DQ37" s="51"/>
      <c r="DR37" s="51"/>
      <c r="DS37" s="51"/>
      <c r="DT37" s="51"/>
      <c r="DU37" s="24"/>
      <c r="DV37" s="51"/>
      <c r="DW37" s="51"/>
      <c r="DX37" s="51"/>
      <c r="DY37" s="51"/>
      <c r="DZ37" s="51"/>
      <c r="EA37" s="51"/>
      <c r="EB37" s="51"/>
      <c r="EC37" s="51"/>
      <c r="ED37" s="51"/>
      <c r="EE37" s="51"/>
      <c r="EF37" s="24"/>
      <c r="EG37" s="51"/>
      <c r="EH37" s="51"/>
      <c r="EI37" s="51"/>
      <c r="EJ37" s="51"/>
      <c r="EK37" s="51"/>
      <c r="EL37" s="51"/>
      <c r="EM37" s="51"/>
      <c r="EN37" s="51"/>
      <c r="EO37" s="51"/>
      <c r="EP37" s="51"/>
      <c r="EQ37" s="24"/>
      <c r="ER37" s="51"/>
      <c r="ES37" s="51"/>
      <c r="ET37" s="51"/>
      <c r="EU37" s="51"/>
      <c r="EV37" s="51"/>
      <c r="EW37" s="51"/>
      <c r="EX37" s="51"/>
      <c r="EY37" s="51"/>
      <c r="EZ37" s="51"/>
      <c r="FA37" s="51"/>
      <c r="FB37" s="24"/>
      <c r="FC37" s="51"/>
      <c r="FD37" s="51"/>
      <c r="FE37" s="51"/>
      <c r="FF37" s="51"/>
      <c r="FG37" s="51"/>
      <c r="FH37" s="51"/>
      <c r="FI37" s="51"/>
      <c r="FJ37" s="51"/>
      <c r="FK37" s="51"/>
      <c r="FL37" s="51"/>
      <c r="FM37" s="24"/>
      <c r="FN37" s="51"/>
      <c r="FO37" s="51"/>
      <c r="FP37" s="51"/>
      <c r="FQ37" s="51"/>
      <c r="FR37" s="51"/>
      <c r="FS37" s="51"/>
      <c r="FT37" s="51"/>
      <c r="FU37" s="51"/>
      <c r="FV37" s="51"/>
      <c r="FW37" s="51"/>
      <c r="FX37" s="24"/>
      <c r="GH37" s="52"/>
      <c r="GI37" s="53"/>
      <c r="GS37" s="52"/>
    </row>
    <row r="38" spans="1:201" ht="12.75" x14ac:dyDescent="0.2">
      <c r="A38" s="49">
        <v>36</v>
      </c>
      <c r="B38" s="11"/>
      <c r="C38" s="24"/>
      <c r="D38" s="24"/>
      <c r="E38" s="51"/>
      <c r="F38" s="51"/>
      <c r="G38" s="51"/>
      <c r="H38" s="51"/>
      <c r="I38" s="51"/>
      <c r="J38" s="51"/>
      <c r="K38" s="51"/>
      <c r="L38" s="51"/>
      <c r="M38" s="51"/>
      <c r="N38" s="49"/>
      <c r="O38" s="24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24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24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24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24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24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24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24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24"/>
      <c r="CZ38" s="51"/>
      <c r="DA38" s="51"/>
      <c r="DB38" s="51"/>
      <c r="DC38" s="51"/>
      <c r="DD38" s="51"/>
      <c r="DE38" s="51"/>
      <c r="DF38" s="51"/>
      <c r="DG38" s="51"/>
      <c r="DH38" s="51"/>
      <c r="DI38" s="51"/>
      <c r="DJ38" s="24"/>
      <c r="DK38" s="51"/>
      <c r="DL38" s="51"/>
      <c r="DM38" s="51"/>
      <c r="DN38" s="51"/>
      <c r="DO38" s="51"/>
      <c r="DP38" s="51"/>
      <c r="DQ38" s="51"/>
      <c r="DR38" s="51"/>
      <c r="DS38" s="51"/>
      <c r="DT38" s="51"/>
      <c r="DU38" s="24"/>
      <c r="DV38" s="51"/>
      <c r="DW38" s="51"/>
      <c r="DX38" s="51"/>
      <c r="DY38" s="51"/>
      <c r="DZ38" s="51"/>
      <c r="EA38" s="51"/>
      <c r="EB38" s="51"/>
      <c r="EC38" s="51"/>
      <c r="ED38" s="51"/>
      <c r="EE38" s="51"/>
      <c r="EF38" s="24"/>
      <c r="EG38" s="51"/>
      <c r="EH38" s="51"/>
      <c r="EI38" s="51"/>
      <c r="EJ38" s="51"/>
      <c r="EK38" s="51"/>
      <c r="EL38" s="51"/>
      <c r="EM38" s="51"/>
      <c r="EN38" s="51"/>
      <c r="EO38" s="51"/>
      <c r="EP38" s="51"/>
      <c r="EQ38" s="24"/>
      <c r="ER38" s="51"/>
      <c r="ES38" s="51"/>
      <c r="ET38" s="51"/>
      <c r="EU38" s="51"/>
      <c r="EV38" s="51"/>
      <c r="EW38" s="51"/>
      <c r="EX38" s="51"/>
      <c r="EY38" s="51"/>
      <c r="EZ38" s="51"/>
      <c r="FA38" s="51"/>
      <c r="FB38" s="24"/>
      <c r="FC38" s="51"/>
      <c r="FD38" s="51"/>
      <c r="FE38" s="51"/>
      <c r="FF38" s="51"/>
      <c r="FG38" s="51"/>
      <c r="FH38" s="51"/>
      <c r="FI38" s="51"/>
      <c r="FJ38" s="51"/>
      <c r="FK38" s="51"/>
      <c r="FL38" s="51"/>
      <c r="FM38" s="24"/>
      <c r="FN38" s="51"/>
      <c r="FO38" s="51"/>
      <c r="FP38" s="51"/>
      <c r="FQ38" s="51"/>
      <c r="FR38" s="51"/>
      <c r="FS38" s="51"/>
      <c r="FT38" s="51"/>
      <c r="FU38" s="51"/>
      <c r="FV38" s="51"/>
      <c r="FW38" s="51"/>
      <c r="FX38" s="24"/>
      <c r="GH38" s="52"/>
      <c r="GI38" s="53"/>
      <c r="GS38" s="52"/>
    </row>
    <row r="39" spans="1:201" ht="12.75" x14ac:dyDescent="0.2">
      <c r="A39" s="49">
        <v>37</v>
      </c>
      <c r="B39" s="11"/>
      <c r="C39" s="24"/>
      <c r="D39" s="24"/>
      <c r="E39" s="51"/>
      <c r="F39" s="51"/>
      <c r="G39" s="51"/>
      <c r="H39" s="51"/>
      <c r="I39" s="51"/>
      <c r="J39" s="51"/>
      <c r="K39" s="51"/>
      <c r="L39" s="51"/>
      <c r="M39" s="51"/>
      <c r="N39" s="49"/>
      <c r="O39" s="24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24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24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24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24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24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24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24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24"/>
      <c r="CZ39" s="51"/>
      <c r="DA39" s="51"/>
      <c r="DB39" s="51"/>
      <c r="DC39" s="51"/>
      <c r="DD39" s="51"/>
      <c r="DE39" s="51"/>
      <c r="DF39" s="51"/>
      <c r="DG39" s="51"/>
      <c r="DH39" s="51"/>
      <c r="DI39" s="51"/>
      <c r="DJ39" s="24"/>
      <c r="DK39" s="51"/>
      <c r="DL39" s="51"/>
      <c r="DM39" s="51"/>
      <c r="DN39" s="51"/>
      <c r="DO39" s="51"/>
      <c r="DP39" s="51"/>
      <c r="DQ39" s="51"/>
      <c r="DR39" s="51"/>
      <c r="DS39" s="51"/>
      <c r="DT39" s="51"/>
      <c r="DU39" s="24"/>
      <c r="DV39" s="51"/>
      <c r="DW39" s="51"/>
      <c r="DX39" s="51"/>
      <c r="DY39" s="51"/>
      <c r="DZ39" s="51"/>
      <c r="EA39" s="51"/>
      <c r="EB39" s="51"/>
      <c r="EC39" s="51"/>
      <c r="ED39" s="51"/>
      <c r="EE39" s="51"/>
      <c r="EF39" s="24"/>
      <c r="EG39" s="51"/>
      <c r="EH39" s="51"/>
      <c r="EI39" s="51"/>
      <c r="EJ39" s="51"/>
      <c r="EK39" s="51"/>
      <c r="EL39" s="51"/>
      <c r="EM39" s="51"/>
      <c r="EN39" s="51"/>
      <c r="EO39" s="51"/>
      <c r="EP39" s="51"/>
      <c r="EQ39" s="24"/>
      <c r="ER39" s="51"/>
      <c r="ES39" s="51"/>
      <c r="ET39" s="51"/>
      <c r="EU39" s="51"/>
      <c r="EV39" s="51"/>
      <c r="EW39" s="51"/>
      <c r="EX39" s="51"/>
      <c r="EY39" s="51"/>
      <c r="EZ39" s="51"/>
      <c r="FA39" s="51"/>
      <c r="FB39" s="24"/>
      <c r="FC39" s="51"/>
      <c r="FD39" s="51"/>
      <c r="FE39" s="51"/>
      <c r="FF39" s="51"/>
      <c r="FG39" s="51"/>
      <c r="FH39" s="51"/>
      <c r="FI39" s="51"/>
      <c r="FJ39" s="51"/>
      <c r="FK39" s="51"/>
      <c r="FL39" s="51"/>
      <c r="FM39" s="24"/>
      <c r="FN39" s="51"/>
      <c r="FO39" s="51"/>
      <c r="FP39" s="51"/>
      <c r="FQ39" s="51"/>
      <c r="FR39" s="51"/>
      <c r="FS39" s="51"/>
      <c r="FT39" s="51"/>
      <c r="FU39" s="51"/>
      <c r="FV39" s="51"/>
      <c r="FW39" s="51"/>
      <c r="FX39" s="24"/>
      <c r="GH39" s="52"/>
      <c r="GI39" s="53"/>
      <c r="GS39" s="52"/>
    </row>
    <row r="40" spans="1:201" ht="12.75" x14ac:dyDescent="0.2">
      <c r="A40" s="49">
        <v>38</v>
      </c>
      <c r="B40" s="11"/>
      <c r="C40" s="24"/>
      <c r="D40" s="24"/>
      <c r="E40" s="51"/>
      <c r="F40" s="51"/>
      <c r="G40" s="51"/>
      <c r="H40" s="51"/>
      <c r="I40" s="51"/>
      <c r="J40" s="51"/>
      <c r="K40" s="51"/>
      <c r="L40" s="51"/>
      <c r="M40" s="51"/>
      <c r="N40" s="49"/>
      <c r="O40" s="24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24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24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24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24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24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24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24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24"/>
      <c r="CZ40" s="51"/>
      <c r="DA40" s="51"/>
      <c r="DB40" s="51"/>
      <c r="DC40" s="51"/>
      <c r="DD40" s="51"/>
      <c r="DE40" s="51"/>
      <c r="DF40" s="51"/>
      <c r="DG40" s="51"/>
      <c r="DH40" s="51"/>
      <c r="DI40" s="51"/>
      <c r="DJ40" s="24"/>
      <c r="DK40" s="51"/>
      <c r="DL40" s="51"/>
      <c r="DM40" s="51"/>
      <c r="DN40" s="51"/>
      <c r="DO40" s="51"/>
      <c r="DP40" s="51"/>
      <c r="DQ40" s="51"/>
      <c r="DR40" s="51"/>
      <c r="DS40" s="51"/>
      <c r="DT40" s="51"/>
      <c r="DU40" s="24"/>
      <c r="DV40" s="51"/>
      <c r="DW40" s="51"/>
      <c r="DX40" s="51"/>
      <c r="DY40" s="51"/>
      <c r="DZ40" s="51"/>
      <c r="EA40" s="51"/>
      <c r="EB40" s="51"/>
      <c r="EC40" s="51"/>
      <c r="ED40" s="51"/>
      <c r="EE40" s="51"/>
      <c r="EF40" s="24"/>
      <c r="EG40" s="51"/>
      <c r="EH40" s="51"/>
      <c r="EI40" s="51"/>
      <c r="EJ40" s="51"/>
      <c r="EK40" s="51"/>
      <c r="EL40" s="51"/>
      <c r="EM40" s="51"/>
      <c r="EN40" s="51"/>
      <c r="EO40" s="51"/>
      <c r="EP40" s="51"/>
      <c r="EQ40" s="24"/>
      <c r="ER40" s="51"/>
      <c r="ES40" s="51"/>
      <c r="ET40" s="51"/>
      <c r="EU40" s="51"/>
      <c r="EV40" s="51"/>
      <c r="EW40" s="51"/>
      <c r="EX40" s="51"/>
      <c r="EY40" s="51"/>
      <c r="EZ40" s="51"/>
      <c r="FA40" s="51"/>
      <c r="FB40" s="24"/>
      <c r="FC40" s="51"/>
      <c r="FD40" s="51"/>
      <c r="FE40" s="51"/>
      <c r="FF40" s="51"/>
      <c r="FG40" s="51"/>
      <c r="FH40" s="51"/>
      <c r="FI40" s="51"/>
      <c r="FJ40" s="51"/>
      <c r="FK40" s="51"/>
      <c r="FL40" s="51"/>
      <c r="FM40" s="24"/>
      <c r="FN40" s="51"/>
      <c r="FO40" s="51"/>
      <c r="FP40" s="51"/>
      <c r="FQ40" s="51"/>
      <c r="FR40" s="51"/>
      <c r="FS40" s="51"/>
      <c r="FT40" s="51"/>
      <c r="FU40" s="51"/>
      <c r="FV40" s="51"/>
      <c r="FW40" s="51"/>
      <c r="FX40" s="24"/>
      <c r="GH40" s="52"/>
      <c r="GI40" s="53"/>
      <c r="GS40" s="52"/>
    </row>
    <row r="41" spans="1:201" ht="12.75" x14ac:dyDescent="0.2">
      <c r="A41" s="49">
        <v>39</v>
      </c>
      <c r="B41" s="11"/>
      <c r="C41" s="24"/>
      <c r="D41" s="24"/>
      <c r="E41" s="51"/>
      <c r="F41" s="51"/>
      <c r="G41" s="51"/>
      <c r="H41" s="51"/>
      <c r="I41" s="51"/>
      <c r="J41" s="51"/>
      <c r="K41" s="51"/>
      <c r="L41" s="51"/>
      <c r="M41" s="51"/>
      <c r="N41" s="49"/>
      <c r="O41" s="24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24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24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24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24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24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24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24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24"/>
      <c r="CZ41" s="51"/>
      <c r="DA41" s="51"/>
      <c r="DB41" s="51"/>
      <c r="DC41" s="51"/>
      <c r="DD41" s="51"/>
      <c r="DE41" s="51"/>
      <c r="DF41" s="51"/>
      <c r="DG41" s="51"/>
      <c r="DH41" s="51"/>
      <c r="DI41" s="51"/>
      <c r="DJ41" s="24"/>
      <c r="DK41" s="51"/>
      <c r="DL41" s="51"/>
      <c r="DM41" s="51"/>
      <c r="DN41" s="51"/>
      <c r="DO41" s="51"/>
      <c r="DP41" s="51"/>
      <c r="DQ41" s="51"/>
      <c r="DR41" s="51"/>
      <c r="DS41" s="51"/>
      <c r="DT41" s="51"/>
      <c r="DU41" s="24"/>
      <c r="DV41" s="51"/>
      <c r="DW41" s="51"/>
      <c r="DX41" s="51"/>
      <c r="DY41" s="51"/>
      <c r="DZ41" s="51"/>
      <c r="EA41" s="51"/>
      <c r="EB41" s="51"/>
      <c r="EC41" s="51"/>
      <c r="ED41" s="51"/>
      <c r="EE41" s="51"/>
      <c r="EF41" s="24"/>
      <c r="EG41" s="51"/>
      <c r="EH41" s="51"/>
      <c r="EI41" s="51"/>
      <c r="EJ41" s="51"/>
      <c r="EK41" s="51"/>
      <c r="EL41" s="51"/>
      <c r="EM41" s="51"/>
      <c r="EN41" s="51"/>
      <c r="EO41" s="51"/>
      <c r="EP41" s="51"/>
      <c r="EQ41" s="24"/>
      <c r="ER41" s="51"/>
      <c r="ES41" s="51"/>
      <c r="ET41" s="51"/>
      <c r="EU41" s="51"/>
      <c r="EV41" s="51"/>
      <c r="EW41" s="51"/>
      <c r="EX41" s="51"/>
      <c r="EY41" s="51"/>
      <c r="EZ41" s="51"/>
      <c r="FA41" s="51"/>
      <c r="FB41" s="24"/>
      <c r="FC41" s="51"/>
      <c r="FD41" s="51"/>
      <c r="FE41" s="51"/>
      <c r="FF41" s="51"/>
      <c r="FG41" s="51"/>
      <c r="FH41" s="51"/>
      <c r="FI41" s="51"/>
      <c r="FJ41" s="51"/>
      <c r="FK41" s="51"/>
      <c r="FL41" s="51"/>
      <c r="FM41" s="24"/>
      <c r="FN41" s="51"/>
      <c r="FO41" s="51"/>
      <c r="FP41" s="51"/>
      <c r="FQ41" s="51"/>
      <c r="FR41" s="51"/>
      <c r="FS41" s="51"/>
      <c r="FT41" s="51"/>
      <c r="FU41" s="51"/>
      <c r="FV41" s="51"/>
      <c r="FW41" s="51"/>
      <c r="FX41" s="24"/>
      <c r="GH41" s="52"/>
      <c r="GI41" s="53"/>
      <c r="GS41" s="52"/>
    </row>
    <row r="42" spans="1:201" ht="12.75" x14ac:dyDescent="0.2">
      <c r="A42" s="49">
        <v>40</v>
      </c>
      <c r="B42" s="11"/>
      <c r="C42" s="24"/>
      <c r="D42" s="24"/>
      <c r="E42" s="51"/>
      <c r="F42" s="51"/>
      <c r="G42" s="51"/>
      <c r="H42" s="51"/>
      <c r="I42" s="51"/>
      <c r="J42" s="51"/>
      <c r="K42" s="51"/>
      <c r="L42" s="51"/>
      <c r="M42" s="51"/>
      <c r="N42" s="49"/>
      <c r="O42" s="24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24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24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24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24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24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24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24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24"/>
      <c r="CZ42" s="51"/>
      <c r="DA42" s="51"/>
      <c r="DB42" s="51"/>
      <c r="DC42" s="51"/>
      <c r="DD42" s="51"/>
      <c r="DE42" s="51"/>
      <c r="DF42" s="51"/>
      <c r="DG42" s="51"/>
      <c r="DH42" s="51"/>
      <c r="DI42" s="51"/>
      <c r="DJ42" s="24"/>
      <c r="DK42" s="51"/>
      <c r="DL42" s="51"/>
      <c r="DM42" s="51"/>
      <c r="DN42" s="51"/>
      <c r="DO42" s="51"/>
      <c r="DP42" s="51"/>
      <c r="DQ42" s="51"/>
      <c r="DR42" s="51"/>
      <c r="DS42" s="51"/>
      <c r="DT42" s="51"/>
      <c r="DU42" s="24"/>
      <c r="DV42" s="51"/>
      <c r="DW42" s="51"/>
      <c r="DX42" s="51"/>
      <c r="DY42" s="51"/>
      <c r="DZ42" s="51"/>
      <c r="EA42" s="51"/>
      <c r="EB42" s="51"/>
      <c r="EC42" s="51"/>
      <c r="ED42" s="51"/>
      <c r="EE42" s="51"/>
      <c r="EF42" s="24"/>
      <c r="EG42" s="51"/>
      <c r="EH42" s="51"/>
      <c r="EI42" s="51"/>
      <c r="EJ42" s="51"/>
      <c r="EK42" s="51"/>
      <c r="EL42" s="51"/>
      <c r="EM42" s="51"/>
      <c r="EN42" s="51"/>
      <c r="EO42" s="51"/>
      <c r="EP42" s="51"/>
      <c r="EQ42" s="24"/>
      <c r="ER42" s="51"/>
      <c r="ES42" s="51"/>
      <c r="ET42" s="51"/>
      <c r="EU42" s="51"/>
      <c r="EV42" s="51"/>
      <c r="EW42" s="51"/>
      <c r="EX42" s="51"/>
      <c r="EY42" s="51"/>
      <c r="EZ42" s="51"/>
      <c r="FA42" s="51"/>
      <c r="FB42" s="24"/>
      <c r="FC42" s="51"/>
      <c r="FD42" s="51"/>
      <c r="FE42" s="51"/>
      <c r="FF42" s="51"/>
      <c r="FG42" s="51"/>
      <c r="FH42" s="51"/>
      <c r="FI42" s="51"/>
      <c r="FJ42" s="51"/>
      <c r="FK42" s="51"/>
      <c r="FL42" s="51"/>
      <c r="FM42" s="24"/>
      <c r="FN42" s="51"/>
      <c r="FO42" s="51"/>
      <c r="FP42" s="51"/>
      <c r="FQ42" s="51"/>
      <c r="FR42" s="51"/>
      <c r="FS42" s="51"/>
      <c r="FT42" s="51"/>
      <c r="FU42" s="51"/>
      <c r="FV42" s="51"/>
      <c r="FW42" s="51"/>
      <c r="FX42" s="24"/>
      <c r="GH42" s="52"/>
      <c r="GI42" s="53"/>
      <c r="GS42" s="52"/>
    </row>
    <row r="43" spans="1:201" ht="12.75" x14ac:dyDescent="0.2">
      <c r="A43" s="49">
        <v>41</v>
      </c>
      <c r="B43" s="11"/>
      <c r="C43" s="24"/>
      <c r="D43" s="24"/>
      <c r="E43" s="51"/>
      <c r="F43" s="51"/>
      <c r="G43" s="51"/>
      <c r="H43" s="51"/>
      <c r="I43" s="51"/>
      <c r="J43" s="51"/>
      <c r="K43" s="51"/>
      <c r="L43" s="51"/>
      <c r="M43" s="51"/>
      <c r="N43" s="49"/>
      <c r="O43" s="24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24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24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24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24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24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24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24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24"/>
      <c r="CZ43" s="51"/>
      <c r="DA43" s="51"/>
      <c r="DB43" s="51"/>
      <c r="DC43" s="51"/>
      <c r="DD43" s="51"/>
      <c r="DE43" s="51"/>
      <c r="DF43" s="51"/>
      <c r="DG43" s="51"/>
      <c r="DH43" s="51"/>
      <c r="DI43" s="51"/>
      <c r="DJ43" s="24"/>
      <c r="DK43" s="51"/>
      <c r="DL43" s="51"/>
      <c r="DM43" s="51"/>
      <c r="DN43" s="51"/>
      <c r="DO43" s="51"/>
      <c r="DP43" s="51"/>
      <c r="DQ43" s="51"/>
      <c r="DR43" s="51"/>
      <c r="DS43" s="51"/>
      <c r="DT43" s="51"/>
      <c r="DU43" s="24"/>
      <c r="DV43" s="51"/>
      <c r="DW43" s="51"/>
      <c r="DX43" s="51"/>
      <c r="DY43" s="51"/>
      <c r="DZ43" s="51"/>
      <c r="EA43" s="51"/>
      <c r="EB43" s="51"/>
      <c r="EC43" s="51"/>
      <c r="ED43" s="51"/>
      <c r="EE43" s="51"/>
      <c r="EF43" s="24"/>
      <c r="EG43" s="51"/>
      <c r="EH43" s="51"/>
      <c r="EI43" s="51"/>
      <c r="EJ43" s="51"/>
      <c r="EK43" s="51"/>
      <c r="EL43" s="51"/>
      <c r="EM43" s="51"/>
      <c r="EN43" s="51"/>
      <c r="EO43" s="51"/>
      <c r="EP43" s="51"/>
      <c r="EQ43" s="24"/>
      <c r="ER43" s="51"/>
      <c r="ES43" s="51"/>
      <c r="ET43" s="51"/>
      <c r="EU43" s="51"/>
      <c r="EV43" s="51"/>
      <c r="EW43" s="51"/>
      <c r="EX43" s="51"/>
      <c r="EY43" s="51"/>
      <c r="EZ43" s="51"/>
      <c r="FA43" s="51"/>
      <c r="FB43" s="24"/>
      <c r="FC43" s="51"/>
      <c r="FD43" s="51"/>
      <c r="FE43" s="51"/>
      <c r="FF43" s="51"/>
      <c r="FG43" s="51"/>
      <c r="FH43" s="51"/>
      <c r="FI43" s="51"/>
      <c r="FJ43" s="51"/>
      <c r="FK43" s="51"/>
      <c r="FL43" s="51"/>
      <c r="FM43" s="24"/>
      <c r="FN43" s="51"/>
      <c r="FO43" s="51"/>
      <c r="FP43" s="51"/>
      <c r="FQ43" s="51"/>
      <c r="FR43" s="51"/>
      <c r="FS43" s="51"/>
      <c r="FT43" s="51"/>
      <c r="FU43" s="51"/>
      <c r="FV43" s="51"/>
      <c r="FW43" s="51"/>
      <c r="FX43" s="24"/>
      <c r="GH43" s="52"/>
      <c r="GI43" s="53"/>
      <c r="GS43" s="52"/>
    </row>
    <row r="44" spans="1:201" ht="12.75" x14ac:dyDescent="0.2">
      <c r="A44" s="49">
        <v>42</v>
      </c>
      <c r="B44" s="11"/>
      <c r="C44" s="24"/>
      <c r="D44" s="24"/>
      <c r="E44" s="51"/>
      <c r="F44" s="51"/>
      <c r="G44" s="51"/>
      <c r="H44" s="51"/>
      <c r="I44" s="51"/>
      <c r="J44" s="51"/>
      <c r="K44" s="51"/>
      <c r="L44" s="51"/>
      <c r="M44" s="51"/>
      <c r="N44" s="49"/>
      <c r="O44" s="24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24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24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24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24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24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24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24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24"/>
      <c r="CZ44" s="51"/>
      <c r="DA44" s="51"/>
      <c r="DB44" s="51"/>
      <c r="DC44" s="51"/>
      <c r="DD44" s="51"/>
      <c r="DE44" s="51"/>
      <c r="DF44" s="51"/>
      <c r="DG44" s="51"/>
      <c r="DH44" s="51"/>
      <c r="DI44" s="51"/>
      <c r="DJ44" s="24"/>
      <c r="DK44" s="51"/>
      <c r="DL44" s="51"/>
      <c r="DM44" s="51"/>
      <c r="DN44" s="51"/>
      <c r="DO44" s="51"/>
      <c r="DP44" s="51"/>
      <c r="DQ44" s="51"/>
      <c r="DR44" s="51"/>
      <c r="DS44" s="51"/>
      <c r="DT44" s="51"/>
      <c r="DU44" s="24"/>
      <c r="DV44" s="51"/>
      <c r="DW44" s="51"/>
      <c r="DX44" s="51"/>
      <c r="DY44" s="51"/>
      <c r="DZ44" s="51"/>
      <c r="EA44" s="51"/>
      <c r="EB44" s="51"/>
      <c r="EC44" s="51"/>
      <c r="ED44" s="51"/>
      <c r="EE44" s="51"/>
      <c r="EF44" s="24"/>
      <c r="EG44" s="51"/>
      <c r="EH44" s="51"/>
      <c r="EI44" s="51"/>
      <c r="EJ44" s="51"/>
      <c r="EK44" s="51"/>
      <c r="EL44" s="51"/>
      <c r="EM44" s="51"/>
      <c r="EN44" s="51"/>
      <c r="EO44" s="51"/>
      <c r="EP44" s="51"/>
      <c r="EQ44" s="24"/>
      <c r="ER44" s="51"/>
      <c r="ES44" s="51"/>
      <c r="ET44" s="51"/>
      <c r="EU44" s="51"/>
      <c r="EV44" s="51"/>
      <c r="EW44" s="51"/>
      <c r="EX44" s="51"/>
      <c r="EY44" s="51"/>
      <c r="EZ44" s="51"/>
      <c r="FA44" s="51"/>
      <c r="FB44" s="24"/>
      <c r="FC44" s="51"/>
      <c r="FD44" s="51"/>
      <c r="FE44" s="51"/>
      <c r="FF44" s="51"/>
      <c r="FG44" s="51"/>
      <c r="FH44" s="51"/>
      <c r="FI44" s="51"/>
      <c r="FJ44" s="51"/>
      <c r="FK44" s="51"/>
      <c r="FL44" s="51"/>
      <c r="FM44" s="24"/>
      <c r="FN44" s="51"/>
      <c r="FO44" s="51"/>
      <c r="FP44" s="51"/>
      <c r="FQ44" s="51"/>
      <c r="FR44" s="51"/>
      <c r="FS44" s="51"/>
      <c r="FT44" s="51"/>
      <c r="FU44" s="51"/>
      <c r="FV44" s="51"/>
      <c r="FW44" s="51"/>
      <c r="FX44" s="24"/>
      <c r="GH44" s="52"/>
      <c r="GI44" s="53"/>
      <c r="GS44" s="52"/>
    </row>
    <row r="45" spans="1:201" ht="12.75" x14ac:dyDescent="0.2">
      <c r="A45" s="49">
        <v>43</v>
      </c>
      <c r="B45" s="11"/>
      <c r="C45" s="24"/>
      <c r="D45" s="24"/>
      <c r="E45" s="51"/>
      <c r="F45" s="51"/>
      <c r="G45" s="51"/>
      <c r="H45" s="51"/>
      <c r="I45" s="51"/>
      <c r="J45" s="51"/>
      <c r="K45" s="51"/>
      <c r="L45" s="51"/>
      <c r="M45" s="51"/>
      <c r="N45" s="49"/>
      <c r="O45" s="24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24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24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24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24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24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24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24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24"/>
      <c r="CZ45" s="51"/>
      <c r="DA45" s="51"/>
      <c r="DB45" s="51"/>
      <c r="DC45" s="51"/>
      <c r="DD45" s="51"/>
      <c r="DE45" s="51"/>
      <c r="DF45" s="51"/>
      <c r="DG45" s="51"/>
      <c r="DH45" s="51"/>
      <c r="DI45" s="51"/>
      <c r="DJ45" s="24"/>
      <c r="DK45" s="51"/>
      <c r="DL45" s="51"/>
      <c r="DM45" s="51"/>
      <c r="DN45" s="51"/>
      <c r="DO45" s="51"/>
      <c r="DP45" s="51"/>
      <c r="DQ45" s="51"/>
      <c r="DR45" s="51"/>
      <c r="DS45" s="51"/>
      <c r="DT45" s="51"/>
      <c r="DU45" s="24"/>
      <c r="DV45" s="51"/>
      <c r="DW45" s="51"/>
      <c r="DX45" s="51"/>
      <c r="DY45" s="51"/>
      <c r="DZ45" s="51"/>
      <c r="EA45" s="51"/>
      <c r="EB45" s="51"/>
      <c r="EC45" s="51"/>
      <c r="ED45" s="51"/>
      <c r="EE45" s="51"/>
      <c r="EF45" s="24"/>
      <c r="EG45" s="51"/>
      <c r="EH45" s="51"/>
      <c r="EI45" s="51"/>
      <c r="EJ45" s="51"/>
      <c r="EK45" s="51"/>
      <c r="EL45" s="51"/>
      <c r="EM45" s="51"/>
      <c r="EN45" s="51"/>
      <c r="EO45" s="51"/>
      <c r="EP45" s="51"/>
      <c r="EQ45" s="24"/>
      <c r="ER45" s="51"/>
      <c r="ES45" s="51"/>
      <c r="ET45" s="51"/>
      <c r="EU45" s="51"/>
      <c r="EV45" s="51"/>
      <c r="EW45" s="51"/>
      <c r="EX45" s="51"/>
      <c r="EY45" s="51"/>
      <c r="EZ45" s="51"/>
      <c r="FA45" s="51"/>
      <c r="FB45" s="24"/>
      <c r="FC45" s="51"/>
      <c r="FD45" s="51"/>
      <c r="FE45" s="51"/>
      <c r="FF45" s="51"/>
      <c r="FG45" s="51"/>
      <c r="FH45" s="51"/>
      <c r="FI45" s="51"/>
      <c r="FJ45" s="51"/>
      <c r="FK45" s="51"/>
      <c r="FL45" s="51"/>
      <c r="FM45" s="24"/>
      <c r="FN45" s="51"/>
      <c r="FO45" s="51"/>
      <c r="FP45" s="51"/>
      <c r="FQ45" s="51"/>
      <c r="FR45" s="51"/>
      <c r="FS45" s="51"/>
      <c r="FT45" s="51"/>
      <c r="FU45" s="51"/>
      <c r="FV45" s="51"/>
      <c r="FW45" s="51"/>
      <c r="FX45" s="24"/>
      <c r="GH45" s="52"/>
      <c r="GI45" s="53"/>
      <c r="GS45" s="52"/>
    </row>
    <row r="46" spans="1:201" ht="12.75" x14ac:dyDescent="0.2">
      <c r="A46" s="49">
        <v>44</v>
      </c>
      <c r="B46" s="11"/>
      <c r="C46" s="24"/>
      <c r="D46" s="24"/>
      <c r="E46" s="51"/>
      <c r="F46" s="51"/>
      <c r="G46" s="51"/>
      <c r="H46" s="51"/>
      <c r="I46" s="51"/>
      <c r="J46" s="51"/>
      <c r="K46" s="51"/>
      <c r="L46" s="51"/>
      <c r="M46" s="51"/>
      <c r="N46" s="49"/>
      <c r="O46" s="24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24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24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24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24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24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24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24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24"/>
      <c r="CZ46" s="51"/>
      <c r="DA46" s="51"/>
      <c r="DB46" s="51"/>
      <c r="DC46" s="51"/>
      <c r="DD46" s="51"/>
      <c r="DE46" s="51"/>
      <c r="DF46" s="51"/>
      <c r="DG46" s="51"/>
      <c r="DH46" s="51"/>
      <c r="DI46" s="51"/>
      <c r="DJ46" s="24"/>
      <c r="DK46" s="51"/>
      <c r="DL46" s="51"/>
      <c r="DM46" s="51"/>
      <c r="DN46" s="51"/>
      <c r="DO46" s="51"/>
      <c r="DP46" s="51"/>
      <c r="DQ46" s="51"/>
      <c r="DR46" s="51"/>
      <c r="DS46" s="51"/>
      <c r="DT46" s="51"/>
      <c r="DU46" s="24"/>
      <c r="DV46" s="51"/>
      <c r="DW46" s="51"/>
      <c r="DX46" s="51"/>
      <c r="DY46" s="51"/>
      <c r="DZ46" s="51"/>
      <c r="EA46" s="51"/>
      <c r="EB46" s="51"/>
      <c r="EC46" s="51"/>
      <c r="ED46" s="51"/>
      <c r="EE46" s="51"/>
      <c r="EF46" s="24"/>
      <c r="EG46" s="51"/>
      <c r="EH46" s="51"/>
      <c r="EI46" s="51"/>
      <c r="EJ46" s="51"/>
      <c r="EK46" s="51"/>
      <c r="EL46" s="51"/>
      <c r="EM46" s="51"/>
      <c r="EN46" s="51"/>
      <c r="EO46" s="51"/>
      <c r="EP46" s="51"/>
      <c r="EQ46" s="24"/>
      <c r="ER46" s="51"/>
      <c r="ES46" s="51"/>
      <c r="ET46" s="51"/>
      <c r="EU46" s="51"/>
      <c r="EV46" s="51"/>
      <c r="EW46" s="51"/>
      <c r="EX46" s="51"/>
      <c r="EY46" s="51"/>
      <c r="EZ46" s="51"/>
      <c r="FA46" s="51"/>
      <c r="FB46" s="24"/>
      <c r="FC46" s="51"/>
      <c r="FD46" s="51"/>
      <c r="FE46" s="51"/>
      <c r="FF46" s="51"/>
      <c r="FG46" s="51"/>
      <c r="FH46" s="51"/>
      <c r="FI46" s="51"/>
      <c r="FJ46" s="51"/>
      <c r="FK46" s="51"/>
      <c r="FL46" s="51"/>
      <c r="FM46" s="24"/>
      <c r="FN46" s="51"/>
      <c r="FO46" s="51"/>
      <c r="FP46" s="51"/>
      <c r="FQ46" s="51"/>
      <c r="FR46" s="51"/>
      <c r="FS46" s="51"/>
      <c r="FT46" s="51"/>
      <c r="FU46" s="51"/>
      <c r="FV46" s="51"/>
      <c r="FW46" s="51"/>
      <c r="FX46" s="24"/>
      <c r="GH46" s="52"/>
      <c r="GI46" s="53"/>
      <c r="GS46" s="52"/>
    </row>
    <row r="47" spans="1:201" ht="12.75" x14ac:dyDescent="0.2">
      <c r="A47" s="49">
        <v>45</v>
      </c>
      <c r="B47" s="11"/>
      <c r="C47" s="24"/>
      <c r="D47" s="24"/>
      <c r="E47" s="51"/>
      <c r="F47" s="51"/>
      <c r="G47" s="51"/>
      <c r="H47" s="51"/>
      <c r="I47" s="51"/>
      <c r="J47" s="51"/>
      <c r="K47" s="51"/>
      <c r="L47" s="51"/>
      <c r="M47" s="51"/>
      <c r="N47" s="49"/>
      <c r="O47" s="24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24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24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24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24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24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24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24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24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24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24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24"/>
      <c r="EG47" s="51"/>
      <c r="EH47" s="51"/>
      <c r="EI47" s="51"/>
      <c r="EJ47" s="51"/>
      <c r="EK47" s="51"/>
      <c r="EL47" s="51"/>
      <c r="EM47" s="51"/>
      <c r="EN47" s="51"/>
      <c r="EO47" s="51"/>
      <c r="EP47" s="51"/>
      <c r="EQ47" s="24"/>
      <c r="ER47" s="51"/>
      <c r="ES47" s="51"/>
      <c r="ET47" s="51"/>
      <c r="EU47" s="51"/>
      <c r="EV47" s="51"/>
      <c r="EW47" s="51"/>
      <c r="EX47" s="51"/>
      <c r="EY47" s="51"/>
      <c r="EZ47" s="51"/>
      <c r="FA47" s="51"/>
      <c r="FB47" s="24"/>
      <c r="FC47" s="51"/>
      <c r="FD47" s="51"/>
      <c r="FE47" s="51"/>
      <c r="FF47" s="51"/>
      <c r="FG47" s="51"/>
      <c r="FH47" s="51"/>
      <c r="FI47" s="51"/>
      <c r="FJ47" s="51"/>
      <c r="FK47" s="51"/>
      <c r="FL47" s="51"/>
      <c r="FM47" s="24"/>
      <c r="FN47" s="51"/>
      <c r="FO47" s="51"/>
      <c r="FP47" s="51"/>
      <c r="FQ47" s="51"/>
      <c r="FR47" s="51"/>
      <c r="FS47" s="51"/>
      <c r="FT47" s="51"/>
      <c r="FU47" s="51"/>
      <c r="FV47" s="51"/>
      <c r="FW47" s="51"/>
      <c r="FX47" s="24"/>
      <c r="GH47" s="52"/>
      <c r="GI47" s="53"/>
      <c r="GS47" s="52"/>
    </row>
    <row r="48" spans="1:201" ht="12.75" x14ac:dyDescent="0.2">
      <c r="A48" s="49">
        <v>46</v>
      </c>
      <c r="B48" s="11"/>
      <c r="C48" s="24"/>
      <c r="D48" s="24"/>
      <c r="E48" s="51"/>
      <c r="F48" s="51"/>
      <c r="G48" s="51"/>
      <c r="H48" s="51"/>
      <c r="I48" s="51"/>
      <c r="J48" s="51"/>
      <c r="K48" s="51"/>
      <c r="L48" s="51"/>
      <c r="M48" s="51"/>
      <c r="N48" s="49"/>
      <c r="O48" s="24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24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24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24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24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24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24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24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24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24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24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24"/>
      <c r="EG48" s="51"/>
      <c r="EH48" s="51"/>
      <c r="EI48" s="51"/>
      <c r="EJ48" s="51"/>
      <c r="EK48" s="51"/>
      <c r="EL48" s="51"/>
      <c r="EM48" s="51"/>
      <c r="EN48" s="51"/>
      <c r="EO48" s="51"/>
      <c r="EP48" s="51"/>
      <c r="EQ48" s="24"/>
      <c r="ER48" s="51"/>
      <c r="ES48" s="51"/>
      <c r="ET48" s="51"/>
      <c r="EU48" s="51"/>
      <c r="EV48" s="51"/>
      <c r="EW48" s="51"/>
      <c r="EX48" s="51"/>
      <c r="EY48" s="51"/>
      <c r="EZ48" s="51"/>
      <c r="FA48" s="51"/>
      <c r="FB48" s="24"/>
      <c r="FC48" s="51"/>
      <c r="FD48" s="51"/>
      <c r="FE48" s="51"/>
      <c r="FF48" s="51"/>
      <c r="FG48" s="51"/>
      <c r="FH48" s="51"/>
      <c r="FI48" s="51"/>
      <c r="FJ48" s="51"/>
      <c r="FK48" s="51"/>
      <c r="FL48" s="51"/>
      <c r="FM48" s="24"/>
      <c r="FN48" s="51"/>
      <c r="FO48" s="51"/>
      <c r="FP48" s="51"/>
      <c r="FQ48" s="51"/>
      <c r="FR48" s="51"/>
      <c r="FS48" s="51"/>
      <c r="FT48" s="51"/>
      <c r="FU48" s="51"/>
      <c r="FV48" s="51"/>
      <c r="FW48" s="51"/>
      <c r="FX48" s="24"/>
      <c r="GH48" s="52"/>
      <c r="GI48" s="53"/>
      <c r="GS48" s="52"/>
    </row>
    <row r="49" spans="1:201" ht="12.75" x14ac:dyDescent="0.2">
      <c r="A49" s="49">
        <v>47</v>
      </c>
      <c r="B49" s="11"/>
      <c r="C49" s="24"/>
      <c r="D49" s="24"/>
      <c r="E49" s="51"/>
      <c r="F49" s="51"/>
      <c r="G49" s="51"/>
      <c r="H49" s="51"/>
      <c r="I49" s="51"/>
      <c r="J49" s="51"/>
      <c r="K49" s="51"/>
      <c r="L49" s="51"/>
      <c r="M49" s="51"/>
      <c r="N49" s="49"/>
      <c r="O49" s="24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24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24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24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24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24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24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24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24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24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24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24"/>
      <c r="EG49" s="51"/>
      <c r="EH49" s="51"/>
      <c r="EI49" s="51"/>
      <c r="EJ49" s="51"/>
      <c r="EK49" s="51"/>
      <c r="EL49" s="51"/>
      <c r="EM49" s="51"/>
      <c r="EN49" s="51"/>
      <c r="EO49" s="51"/>
      <c r="EP49" s="51"/>
      <c r="EQ49" s="24"/>
      <c r="ER49" s="51"/>
      <c r="ES49" s="51"/>
      <c r="ET49" s="51"/>
      <c r="EU49" s="51"/>
      <c r="EV49" s="51"/>
      <c r="EW49" s="51"/>
      <c r="EX49" s="51"/>
      <c r="EY49" s="51"/>
      <c r="EZ49" s="51"/>
      <c r="FA49" s="51"/>
      <c r="FB49" s="24"/>
      <c r="FC49" s="51"/>
      <c r="FD49" s="51"/>
      <c r="FE49" s="51"/>
      <c r="FF49" s="51"/>
      <c r="FG49" s="51"/>
      <c r="FH49" s="51"/>
      <c r="FI49" s="51"/>
      <c r="FJ49" s="51"/>
      <c r="FK49" s="51"/>
      <c r="FL49" s="51"/>
      <c r="FM49" s="24"/>
      <c r="FN49" s="51"/>
      <c r="FO49" s="51"/>
      <c r="FP49" s="51"/>
      <c r="FQ49" s="51"/>
      <c r="FR49" s="51"/>
      <c r="FS49" s="51"/>
      <c r="FT49" s="51"/>
      <c r="FU49" s="51"/>
      <c r="FV49" s="51"/>
      <c r="FW49" s="51"/>
      <c r="FX49" s="24"/>
      <c r="GH49" s="52"/>
      <c r="GI49" s="53"/>
      <c r="GS49" s="52"/>
    </row>
    <row r="50" spans="1:201" ht="12.75" x14ac:dyDescent="0.2">
      <c r="A50" s="49">
        <v>48</v>
      </c>
      <c r="B50" s="11"/>
      <c r="C50" s="24"/>
      <c r="D50" s="24"/>
      <c r="E50" s="51"/>
      <c r="F50" s="51"/>
      <c r="G50" s="51"/>
      <c r="H50" s="51"/>
      <c r="I50" s="51"/>
      <c r="J50" s="51"/>
      <c r="K50" s="51"/>
      <c r="L50" s="51"/>
      <c r="M50" s="51"/>
      <c r="N50" s="49"/>
      <c r="O50" s="24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24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24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24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24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24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24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24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24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24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24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24"/>
      <c r="EG50" s="51"/>
      <c r="EH50" s="51"/>
      <c r="EI50" s="51"/>
      <c r="EJ50" s="51"/>
      <c r="EK50" s="51"/>
      <c r="EL50" s="51"/>
      <c r="EM50" s="51"/>
      <c r="EN50" s="51"/>
      <c r="EO50" s="51"/>
      <c r="EP50" s="51"/>
      <c r="EQ50" s="24"/>
      <c r="ER50" s="51"/>
      <c r="ES50" s="51"/>
      <c r="ET50" s="51"/>
      <c r="EU50" s="51"/>
      <c r="EV50" s="51"/>
      <c r="EW50" s="51"/>
      <c r="EX50" s="51"/>
      <c r="EY50" s="51"/>
      <c r="EZ50" s="51"/>
      <c r="FA50" s="51"/>
      <c r="FB50" s="24"/>
      <c r="FC50" s="51"/>
      <c r="FD50" s="51"/>
      <c r="FE50" s="51"/>
      <c r="FF50" s="51"/>
      <c r="FG50" s="51"/>
      <c r="FH50" s="51"/>
      <c r="FI50" s="51"/>
      <c r="FJ50" s="51"/>
      <c r="FK50" s="51"/>
      <c r="FL50" s="51"/>
      <c r="FM50" s="24"/>
      <c r="FN50" s="51"/>
      <c r="FO50" s="51"/>
      <c r="FP50" s="51"/>
      <c r="FQ50" s="51"/>
      <c r="FR50" s="51"/>
      <c r="FS50" s="51"/>
      <c r="FT50" s="51"/>
      <c r="FU50" s="51"/>
      <c r="FV50" s="51"/>
      <c r="FW50" s="51"/>
      <c r="FX50" s="24"/>
      <c r="GH50" s="52"/>
      <c r="GI50" s="53"/>
      <c r="GS50" s="52"/>
    </row>
    <row r="51" spans="1:201" ht="12.75" x14ac:dyDescent="0.2">
      <c r="A51" s="49">
        <v>49</v>
      </c>
      <c r="B51" s="11"/>
      <c r="C51" s="24"/>
      <c r="D51" s="24"/>
      <c r="E51" s="51"/>
      <c r="F51" s="51"/>
      <c r="G51" s="51"/>
      <c r="H51" s="51"/>
      <c r="I51" s="51"/>
      <c r="J51" s="51"/>
      <c r="K51" s="51"/>
      <c r="L51" s="51"/>
      <c r="M51" s="51"/>
      <c r="N51" s="49"/>
      <c r="O51" s="24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24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24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24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24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24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24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24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24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24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24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24"/>
      <c r="EG51" s="51"/>
      <c r="EH51" s="51"/>
      <c r="EI51" s="51"/>
      <c r="EJ51" s="51"/>
      <c r="EK51" s="51"/>
      <c r="EL51" s="51"/>
      <c r="EM51" s="51"/>
      <c r="EN51" s="51"/>
      <c r="EO51" s="51"/>
      <c r="EP51" s="51"/>
      <c r="EQ51" s="24"/>
      <c r="ER51" s="51"/>
      <c r="ES51" s="51"/>
      <c r="ET51" s="51"/>
      <c r="EU51" s="51"/>
      <c r="EV51" s="51"/>
      <c r="EW51" s="51"/>
      <c r="EX51" s="51"/>
      <c r="EY51" s="51"/>
      <c r="EZ51" s="51"/>
      <c r="FA51" s="51"/>
      <c r="FB51" s="24"/>
      <c r="FC51" s="51"/>
      <c r="FD51" s="51"/>
      <c r="FE51" s="51"/>
      <c r="FF51" s="51"/>
      <c r="FG51" s="51"/>
      <c r="FH51" s="51"/>
      <c r="FI51" s="51"/>
      <c r="FJ51" s="51"/>
      <c r="FK51" s="51"/>
      <c r="FL51" s="51"/>
      <c r="FM51" s="24"/>
      <c r="FN51" s="51"/>
      <c r="FO51" s="51"/>
      <c r="FP51" s="51"/>
      <c r="FQ51" s="51"/>
      <c r="FR51" s="51"/>
      <c r="FS51" s="51"/>
      <c r="FT51" s="51"/>
      <c r="FU51" s="51"/>
      <c r="FV51" s="51"/>
      <c r="FW51" s="51"/>
      <c r="FX51" s="24"/>
      <c r="GH51" s="52"/>
      <c r="GI51" s="53"/>
      <c r="GS51" s="52"/>
    </row>
    <row r="52" spans="1:201" ht="12.75" x14ac:dyDescent="0.2">
      <c r="A52" s="49">
        <v>50</v>
      </c>
      <c r="B52" s="11"/>
      <c r="C52" s="24"/>
      <c r="D52" s="24"/>
      <c r="E52" s="51"/>
      <c r="F52" s="51"/>
      <c r="G52" s="51"/>
      <c r="H52" s="51"/>
      <c r="I52" s="51"/>
      <c r="J52" s="51"/>
      <c r="K52" s="51"/>
      <c r="L52" s="51"/>
      <c r="M52" s="51"/>
      <c r="N52" s="49"/>
      <c r="O52" s="24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24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24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24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24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24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24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24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24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24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24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24"/>
      <c r="EG52" s="51"/>
      <c r="EH52" s="51"/>
      <c r="EI52" s="51"/>
      <c r="EJ52" s="51"/>
      <c r="EK52" s="51"/>
      <c r="EL52" s="51"/>
      <c r="EM52" s="51"/>
      <c r="EN52" s="51"/>
      <c r="EO52" s="51"/>
      <c r="EP52" s="51"/>
      <c r="EQ52" s="24"/>
      <c r="ER52" s="51"/>
      <c r="ES52" s="51"/>
      <c r="ET52" s="51"/>
      <c r="EU52" s="51"/>
      <c r="EV52" s="51"/>
      <c r="EW52" s="51"/>
      <c r="EX52" s="51"/>
      <c r="EY52" s="51"/>
      <c r="EZ52" s="51"/>
      <c r="FA52" s="51"/>
      <c r="FB52" s="24"/>
      <c r="FC52" s="51"/>
      <c r="FD52" s="51"/>
      <c r="FE52" s="51"/>
      <c r="FF52" s="51"/>
      <c r="FG52" s="51"/>
      <c r="FH52" s="51"/>
      <c r="FI52" s="51"/>
      <c r="FJ52" s="51"/>
      <c r="FK52" s="51"/>
      <c r="FL52" s="51"/>
      <c r="FM52" s="24"/>
      <c r="FN52" s="51"/>
      <c r="FO52" s="51"/>
      <c r="FP52" s="51"/>
      <c r="FQ52" s="51"/>
      <c r="FR52" s="51"/>
      <c r="FS52" s="51"/>
      <c r="FT52" s="51"/>
      <c r="FU52" s="51"/>
      <c r="FV52" s="51"/>
      <c r="FW52" s="51"/>
      <c r="FX52" s="24"/>
      <c r="GH52" s="52"/>
      <c r="GI52" s="53"/>
      <c r="GS52" s="52"/>
    </row>
    <row r="53" spans="1:201" ht="12.75" x14ac:dyDescent="0.2">
      <c r="A53" s="49">
        <v>51</v>
      </c>
      <c r="B53" s="11"/>
      <c r="C53" s="24"/>
      <c r="D53" s="24"/>
      <c r="E53" s="51"/>
      <c r="F53" s="51"/>
      <c r="G53" s="51"/>
      <c r="H53" s="51"/>
      <c r="I53" s="51"/>
      <c r="J53" s="51"/>
      <c r="K53" s="51"/>
      <c r="L53" s="51"/>
      <c r="M53" s="51"/>
      <c r="N53" s="49"/>
      <c r="O53" s="24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24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24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24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24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24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24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24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24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24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24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24"/>
      <c r="EG53" s="51"/>
      <c r="EH53" s="51"/>
      <c r="EI53" s="51"/>
      <c r="EJ53" s="51"/>
      <c r="EK53" s="51"/>
      <c r="EL53" s="51"/>
      <c r="EM53" s="51"/>
      <c r="EN53" s="51"/>
      <c r="EO53" s="51"/>
      <c r="EP53" s="51"/>
      <c r="EQ53" s="24"/>
      <c r="ER53" s="51"/>
      <c r="ES53" s="51"/>
      <c r="ET53" s="51"/>
      <c r="EU53" s="51"/>
      <c r="EV53" s="51"/>
      <c r="EW53" s="51"/>
      <c r="EX53" s="51"/>
      <c r="EY53" s="51"/>
      <c r="EZ53" s="51"/>
      <c r="FA53" s="51"/>
      <c r="FB53" s="24"/>
      <c r="FC53" s="51"/>
      <c r="FD53" s="51"/>
      <c r="FE53" s="51"/>
      <c r="FF53" s="51"/>
      <c r="FG53" s="51"/>
      <c r="FH53" s="51"/>
      <c r="FI53" s="51"/>
      <c r="FJ53" s="51"/>
      <c r="FK53" s="51"/>
      <c r="FL53" s="51"/>
      <c r="FM53" s="24"/>
      <c r="FN53" s="51"/>
      <c r="FO53" s="51"/>
      <c r="FP53" s="51"/>
      <c r="FQ53" s="51"/>
      <c r="FR53" s="51"/>
      <c r="FS53" s="51"/>
      <c r="FT53" s="51"/>
      <c r="FU53" s="51"/>
      <c r="FV53" s="51"/>
      <c r="FW53" s="51"/>
      <c r="FX53" s="24"/>
      <c r="GH53" s="52"/>
      <c r="GI53" s="53"/>
      <c r="GS53" s="52"/>
    </row>
    <row r="54" spans="1:201" ht="12.75" x14ac:dyDescent="0.2">
      <c r="A54" s="49">
        <v>52</v>
      </c>
      <c r="B54" s="11"/>
      <c r="C54" s="24"/>
      <c r="D54" s="24"/>
      <c r="E54" s="51"/>
      <c r="F54" s="51"/>
      <c r="G54" s="51"/>
      <c r="H54" s="51"/>
      <c r="I54" s="51"/>
      <c r="J54" s="51"/>
      <c r="K54" s="51"/>
      <c r="L54" s="51"/>
      <c r="M54" s="51"/>
      <c r="N54" s="49"/>
      <c r="O54" s="24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24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24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24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24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24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24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24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24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24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24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24"/>
      <c r="EG54" s="51"/>
      <c r="EH54" s="51"/>
      <c r="EI54" s="51"/>
      <c r="EJ54" s="51"/>
      <c r="EK54" s="51"/>
      <c r="EL54" s="51"/>
      <c r="EM54" s="51"/>
      <c r="EN54" s="51"/>
      <c r="EO54" s="51"/>
      <c r="EP54" s="51"/>
      <c r="EQ54" s="24"/>
      <c r="ER54" s="51"/>
      <c r="ES54" s="51"/>
      <c r="ET54" s="51"/>
      <c r="EU54" s="51"/>
      <c r="EV54" s="51"/>
      <c r="EW54" s="51"/>
      <c r="EX54" s="51"/>
      <c r="EY54" s="51"/>
      <c r="EZ54" s="51"/>
      <c r="FA54" s="51"/>
      <c r="FB54" s="24"/>
      <c r="FC54" s="51"/>
      <c r="FD54" s="51"/>
      <c r="FE54" s="51"/>
      <c r="FF54" s="51"/>
      <c r="FG54" s="51"/>
      <c r="FH54" s="51"/>
      <c r="FI54" s="51"/>
      <c r="FJ54" s="51"/>
      <c r="FK54" s="51"/>
      <c r="FL54" s="51"/>
      <c r="FM54" s="24"/>
      <c r="FN54" s="51"/>
      <c r="FO54" s="51"/>
      <c r="FP54" s="51"/>
      <c r="FQ54" s="51"/>
      <c r="FR54" s="51"/>
      <c r="FS54" s="51"/>
      <c r="FT54" s="51"/>
      <c r="FU54" s="51"/>
      <c r="FV54" s="51"/>
      <c r="FW54" s="51"/>
      <c r="FX54" s="24"/>
      <c r="GH54" s="52"/>
      <c r="GI54" s="53"/>
      <c r="GS54" s="52"/>
    </row>
    <row r="55" spans="1:201" ht="12.75" x14ac:dyDescent="0.2">
      <c r="A55" s="49">
        <v>53</v>
      </c>
      <c r="B55" s="11"/>
      <c r="C55" s="24"/>
      <c r="D55" s="24"/>
      <c r="E55" s="51"/>
      <c r="F55" s="51"/>
      <c r="G55" s="51"/>
      <c r="H55" s="51"/>
      <c r="I55" s="51"/>
      <c r="J55" s="51"/>
      <c r="K55" s="51"/>
      <c r="L55" s="51"/>
      <c r="M55" s="51"/>
      <c r="N55" s="49"/>
      <c r="O55" s="24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24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24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24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24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24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24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24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24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24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24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24"/>
      <c r="EG55" s="51"/>
      <c r="EH55" s="51"/>
      <c r="EI55" s="51"/>
      <c r="EJ55" s="51"/>
      <c r="EK55" s="51"/>
      <c r="EL55" s="51"/>
      <c r="EM55" s="51"/>
      <c r="EN55" s="51"/>
      <c r="EO55" s="51"/>
      <c r="EP55" s="51"/>
      <c r="EQ55" s="24"/>
      <c r="ER55" s="51"/>
      <c r="ES55" s="51"/>
      <c r="ET55" s="51"/>
      <c r="EU55" s="51"/>
      <c r="EV55" s="51"/>
      <c r="EW55" s="51"/>
      <c r="EX55" s="51"/>
      <c r="EY55" s="51"/>
      <c r="EZ55" s="51"/>
      <c r="FA55" s="51"/>
      <c r="FB55" s="24"/>
      <c r="FC55" s="51"/>
      <c r="FD55" s="51"/>
      <c r="FE55" s="51"/>
      <c r="FF55" s="51"/>
      <c r="FG55" s="51"/>
      <c r="FH55" s="51"/>
      <c r="FI55" s="51"/>
      <c r="FJ55" s="51"/>
      <c r="FK55" s="51"/>
      <c r="FL55" s="51"/>
      <c r="FM55" s="24"/>
      <c r="FN55" s="51"/>
      <c r="FO55" s="51"/>
      <c r="FP55" s="51"/>
      <c r="FQ55" s="51"/>
      <c r="FR55" s="51"/>
      <c r="FS55" s="51"/>
      <c r="FT55" s="51"/>
      <c r="FU55" s="51"/>
      <c r="FV55" s="51"/>
      <c r="FW55" s="51"/>
      <c r="FX55" s="24"/>
      <c r="GH55" s="52"/>
      <c r="GI55" s="53"/>
      <c r="GS55" s="52"/>
    </row>
    <row r="56" spans="1:201" ht="12.75" x14ac:dyDescent="0.2">
      <c r="A56" s="49">
        <v>54</v>
      </c>
      <c r="B56" s="11"/>
      <c r="C56" s="24"/>
      <c r="D56" s="24"/>
      <c r="E56" s="51"/>
      <c r="F56" s="51"/>
      <c r="G56" s="51"/>
      <c r="H56" s="51"/>
      <c r="I56" s="51"/>
      <c r="J56" s="51"/>
      <c r="K56" s="51"/>
      <c r="L56" s="51"/>
      <c r="M56" s="51"/>
      <c r="N56" s="49"/>
      <c r="O56" s="24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24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24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24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24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24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24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24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24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24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24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24"/>
      <c r="EG56" s="51"/>
      <c r="EH56" s="51"/>
      <c r="EI56" s="51"/>
      <c r="EJ56" s="51"/>
      <c r="EK56" s="51"/>
      <c r="EL56" s="51"/>
      <c r="EM56" s="51"/>
      <c r="EN56" s="51"/>
      <c r="EO56" s="51"/>
      <c r="EP56" s="51"/>
      <c r="EQ56" s="24"/>
      <c r="ER56" s="51"/>
      <c r="ES56" s="51"/>
      <c r="ET56" s="51"/>
      <c r="EU56" s="51"/>
      <c r="EV56" s="51"/>
      <c r="EW56" s="51"/>
      <c r="EX56" s="51"/>
      <c r="EY56" s="51"/>
      <c r="EZ56" s="51"/>
      <c r="FA56" s="51"/>
      <c r="FB56" s="24"/>
      <c r="FC56" s="51"/>
      <c r="FD56" s="51"/>
      <c r="FE56" s="51"/>
      <c r="FF56" s="51"/>
      <c r="FG56" s="51"/>
      <c r="FH56" s="51"/>
      <c r="FI56" s="51"/>
      <c r="FJ56" s="51"/>
      <c r="FK56" s="51"/>
      <c r="FL56" s="51"/>
      <c r="FM56" s="24"/>
      <c r="FN56" s="51"/>
      <c r="FO56" s="51"/>
      <c r="FP56" s="51"/>
      <c r="FQ56" s="51"/>
      <c r="FR56" s="51"/>
      <c r="FS56" s="51"/>
      <c r="FT56" s="51"/>
      <c r="FU56" s="51"/>
      <c r="FV56" s="51"/>
      <c r="FW56" s="51"/>
      <c r="FX56" s="24"/>
      <c r="GH56" s="52"/>
      <c r="GI56" s="53"/>
      <c r="GS56" s="52"/>
    </row>
    <row r="57" spans="1:201" ht="12.75" x14ac:dyDescent="0.2">
      <c r="A57" s="49">
        <v>55</v>
      </c>
      <c r="B57" s="11"/>
      <c r="C57" s="24"/>
      <c r="D57" s="24"/>
      <c r="E57" s="51"/>
      <c r="F57" s="51"/>
      <c r="G57" s="51"/>
      <c r="H57" s="51"/>
      <c r="I57" s="51"/>
      <c r="J57" s="51"/>
      <c r="K57" s="51"/>
      <c r="L57" s="51"/>
      <c r="M57" s="51"/>
      <c r="N57" s="49"/>
      <c r="O57" s="24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24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24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24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24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24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24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24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24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24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24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24"/>
      <c r="EG57" s="51"/>
      <c r="EH57" s="51"/>
      <c r="EI57" s="51"/>
      <c r="EJ57" s="51"/>
      <c r="EK57" s="51"/>
      <c r="EL57" s="51"/>
      <c r="EM57" s="51"/>
      <c r="EN57" s="51"/>
      <c r="EO57" s="51"/>
      <c r="EP57" s="51"/>
      <c r="EQ57" s="24"/>
      <c r="ER57" s="51"/>
      <c r="ES57" s="51"/>
      <c r="ET57" s="51"/>
      <c r="EU57" s="51"/>
      <c r="EV57" s="51"/>
      <c r="EW57" s="51"/>
      <c r="EX57" s="51"/>
      <c r="EY57" s="51"/>
      <c r="EZ57" s="51"/>
      <c r="FA57" s="51"/>
      <c r="FB57" s="24"/>
      <c r="FC57" s="51"/>
      <c r="FD57" s="51"/>
      <c r="FE57" s="51"/>
      <c r="FF57" s="51"/>
      <c r="FG57" s="51"/>
      <c r="FH57" s="51"/>
      <c r="FI57" s="51"/>
      <c r="FJ57" s="51"/>
      <c r="FK57" s="51"/>
      <c r="FL57" s="51"/>
      <c r="FM57" s="24"/>
      <c r="FN57" s="51"/>
      <c r="FO57" s="51"/>
      <c r="FP57" s="51"/>
      <c r="FQ57" s="51"/>
      <c r="FR57" s="51"/>
      <c r="FS57" s="51"/>
      <c r="FT57" s="51"/>
      <c r="FU57" s="51"/>
      <c r="FV57" s="51"/>
      <c r="FW57" s="51"/>
      <c r="FX57" s="24"/>
      <c r="GH57" s="52"/>
      <c r="GI57" s="53"/>
      <c r="GS57" s="52"/>
    </row>
    <row r="58" spans="1:201" ht="12.75" x14ac:dyDescent="0.2">
      <c r="A58" s="49">
        <v>56</v>
      </c>
      <c r="B58" s="11"/>
      <c r="C58" s="24"/>
      <c r="D58" s="24"/>
      <c r="E58" s="51"/>
      <c r="F58" s="51"/>
      <c r="G58" s="51"/>
      <c r="H58" s="51"/>
      <c r="I58" s="51"/>
      <c r="J58" s="51"/>
      <c r="K58" s="51"/>
      <c r="L58" s="51"/>
      <c r="M58" s="51"/>
      <c r="N58" s="49"/>
      <c r="O58" s="24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24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24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24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24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24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24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24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24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24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24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24"/>
      <c r="EG58" s="51"/>
      <c r="EH58" s="51"/>
      <c r="EI58" s="51"/>
      <c r="EJ58" s="51"/>
      <c r="EK58" s="51"/>
      <c r="EL58" s="51"/>
      <c r="EM58" s="51"/>
      <c r="EN58" s="51"/>
      <c r="EO58" s="51"/>
      <c r="EP58" s="51"/>
      <c r="EQ58" s="24"/>
      <c r="ER58" s="51"/>
      <c r="ES58" s="51"/>
      <c r="ET58" s="51"/>
      <c r="EU58" s="51"/>
      <c r="EV58" s="51"/>
      <c r="EW58" s="51"/>
      <c r="EX58" s="51"/>
      <c r="EY58" s="51"/>
      <c r="EZ58" s="51"/>
      <c r="FA58" s="51"/>
      <c r="FB58" s="24"/>
      <c r="FC58" s="51"/>
      <c r="FD58" s="51"/>
      <c r="FE58" s="51"/>
      <c r="FF58" s="51"/>
      <c r="FG58" s="51"/>
      <c r="FH58" s="51"/>
      <c r="FI58" s="51"/>
      <c r="FJ58" s="51"/>
      <c r="FK58" s="51"/>
      <c r="FL58" s="51"/>
      <c r="FM58" s="24"/>
      <c r="FN58" s="51"/>
      <c r="FO58" s="51"/>
      <c r="FP58" s="51"/>
      <c r="FQ58" s="51"/>
      <c r="FR58" s="51"/>
      <c r="FS58" s="51"/>
      <c r="FT58" s="51"/>
      <c r="FU58" s="51"/>
      <c r="FV58" s="51"/>
      <c r="FW58" s="51"/>
      <c r="FX58" s="24"/>
      <c r="GH58" s="52"/>
      <c r="GI58" s="53"/>
      <c r="GS58" s="52"/>
    </row>
    <row r="59" spans="1:201" ht="12.75" x14ac:dyDescent="0.2">
      <c r="A59" s="49">
        <v>57</v>
      </c>
      <c r="B59" s="11"/>
      <c r="C59" s="24"/>
      <c r="D59" s="24"/>
      <c r="E59" s="51"/>
      <c r="F59" s="51"/>
      <c r="G59" s="51"/>
      <c r="H59" s="51"/>
      <c r="I59" s="51"/>
      <c r="J59" s="51"/>
      <c r="K59" s="51"/>
      <c r="L59" s="51"/>
      <c r="M59" s="51"/>
      <c r="N59" s="49"/>
      <c r="O59" s="24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24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24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24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24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24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24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24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24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24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24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24"/>
      <c r="EG59" s="51"/>
      <c r="EH59" s="51"/>
      <c r="EI59" s="51"/>
      <c r="EJ59" s="51"/>
      <c r="EK59" s="51"/>
      <c r="EL59" s="51"/>
      <c r="EM59" s="51"/>
      <c r="EN59" s="51"/>
      <c r="EO59" s="51"/>
      <c r="EP59" s="51"/>
      <c r="EQ59" s="24"/>
      <c r="ER59" s="51"/>
      <c r="ES59" s="51"/>
      <c r="ET59" s="51"/>
      <c r="EU59" s="51"/>
      <c r="EV59" s="51"/>
      <c r="EW59" s="51"/>
      <c r="EX59" s="51"/>
      <c r="EY59" s="51"/>
      <c r="EZ59" s="51"/>
      <c r="FA59" s="51"/>
      <c r="FB59" s="24"/>
      <c r="FC59" s="51"/>
      <c r="FD59" s="51"/>
      <c r="FE59" s="51"/>
      <c r="FF59" s="51"/>
      <c r="FG59" s="51"/>
      <c r="FH59" s="51"/>
      <c r="FI59" s="51"/>
      <c r="FJ59" s="51"/>
      <c r="FK59" s="51"/>
      <c r="FL59" s="51"/>
      <c r="FM59" s="24"/>
      <c r="FN59" s="51"/>
      <c r="FO59" s="51"/>
      <c r="FP59" s="51"/>
      <c r="FQ59" s="51"/>
      <c r="FR59" s="51"/>
      <c r="FS59" s="51"/>
      <c r="FT59" s="51"/>
      <c r="FU59" s="51"/>
      <c r="FV59" s="51"/>
      <c r="FW59" s="51"/>
      <c r="FX59" s="24"/>
      <c r="GH59" s="52"/>
      <c r="GI59" s="53"/>
      <c r="GS59" s="52"/>
    </row>
    <row r="60" spans="1:201" ht="12.75" x14ac:dyDescent="0.2">
      <c r="A60" s="49">
        <v>58</v>
      </c>
      <c r="B60" s="11"/>
      <c r="C60" s="24"/>
      <c r="D60" s="24"/>
      <c r="E60" s="51"/>
      <c r="F60" s="51"/>
      <c r="G60" s="51"/>
      <c r="H60" s="51"/>
      <c r="I60" s="51"/>
      <c r="J60" s="51"/>
      <c r="K60" s="51"/>
      <c r="L60" s="51"/>
      <c r="M60" s="51"/>
      <c r="N60" s="49"/>
      <c r="O60" s="24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24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24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24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24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24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24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24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24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24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24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24"/>
      <c r="EG60" s="51"/>
      <c r="EH60" s="51"/>
      <c r="EI60" s="51"/>
      <c r="EJ60" s="51"/>
      <c r="EK60" s="51"/>
      <c r="EL60" s="51"/>
      <c r="EM60" s="51"/>
      <c r="EN60" s="51"/>
      <c r="EO60" s="51"/>
      <c r="EP60" s="51"/>
      <c r="EQ60" s="24"/>
      <c r="ER60" s="51"/>
      <c r="ES60" s="51"/>
      <c r="ET60" s="51"/>
      <c r="EU60" s="51"/>
      <c r="EV60" s="51"/>
      <c r="EW60" s="51"/>
      <c r="EX60" s="51"/>
      <c r="EY60" s="51"/>
      <c r="EZ60" s="51"/>
      <c r="FA60" s="51"/>
      <c r="FB60" s="24"/>
      <c r="FC60" s="51"/>
      <c r="FD60" s="51"/>
      <c r="FE60" s="51"/>
      <c r="FF60" s="51"/>
      <c r="FG60" s="51"/>
      <c r="FH60" s="51"/>
      <c r="FI60" s="51"/>
      <c r="FJ60" s="51"/>
      <c r="FK60" s="51"/>
      <c r="FL60" s="51"/>
      <c r="FM60" s="24"/>
      <c r="FN60" s="51"/>
      <c r="FO60" s="51"/>
      <c r="FP60" s="51"/>
      <c r="FQ60" s="51"/>
      <c r="FR60" s="51"/>
      <c r="FS60" s="51"/>
      <c r="FT60" s="51"/>
      <c r="FU60" s="51"/>
      <c r="FV60" s="51"/>
      <c r="FW60" s="51"/>
      <c r="FX60" s="24"/>
      <c r="GH60" s="52"/>
      <c r="GI60" s="53"/>
      <c r="GS60" s="52"/>
    </row>
    <row r="61" spans="1:201" ht="12.75" x14ac:dyDescent="0.2">
      <c r="A61" s="49">
        <v>59</v>
      </c>
      <c r="B61" s="11"/>
      <c r="C61" s="24"/>
      <c r="D61" s="24"/>
      <c r="E61" s="51"/>
      <c r="F61" s="51"/>
      <c r="G61" s="51"/>
      <c r="H61" s="51"/>
      <c r="I61" s="51"/>
      <c r="J61" s="51"/>
      <c r="K61" s="51"/>
      <c r="L61" s="51"/>
      <c r="M61" s="51"/>
      <c r="N61" s="49"/>
      <c r="O61" s="24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24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24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24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24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24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24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24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24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24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24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24"/>
      <c r="EG61" s="51"/>
      <c r="EH61" s="51"/>
      <c r="EI61" s="51"/>
      <c r="EJ61" s="51"/>
      <c r="EK61" s="51"/>
      <c r="EL61" s="51"/>
      <c r="EM61" s="51"/>
      <c r="EN61" s="51"/>
      <c r="EO61" s="51"/>
      <c r="EP61" s="51"/>
      <c r="EQ61" s="24"/>
      <c r="ER61" s="51"/>
      <c r="ES61" s="51"/>
      <c r="ET61" s="51"/>
      <c r="EU61" s="51"/>
      <c r="EV61" s="51"/>
      <c r="EW61" s="51"/>
      <c r="EX61" s="51"/>
      <c r="EY61" s="51"/>
      <c r="EZ61" s="51"/>
      <c r="FA61" s="51"/>
      <c r="FB61" s="24"/>
      <c r="FC61" s="51"/>
      <c r="FD61" s="51"/>
      <c r="FE61" s="51"/>
      <c r="FF61" s="51"/>
      <c r="FG61" s="51"/>
      <c r="FH61" s="51"/>
      <c r="FI61" s="51"/>
      <c r="FJ61" s="51"/>
      <c r="FK61" s="51"/>
      <c r="FL61" s="51"/>
      <c r="FM61" s="24"/>
      <c r="FN61" s="51"/>
      <c r="FO61" s="51"/>
      <c r="FP61" s="51"/>
      <c r="FQ61" s="51"/>
      <c r="FR61" s="51"/>
      <c r="FS61" s="51"/>
      <c r="FT61" s="51"/>
      <c r="FU61" s="51"/>
      <c r="FV61" s="51"/>
      <c r="FW61" s="51"/>
      <c r="FX61" s="24"/>
      <c r="GH61" s="52"/>
      <c r="GI61" s="53"/>
      <c r="GS61" s="52"/>
    </row>
    <row r="62" spans="1:201" ht="12.75" x14ac:dyDescent="0.2">
      <c r="A62" s="49">
        <v>60</v>
      </c>
      <c r="B62" s="11"/>
      <c r="C62" s="24"/>
      <c r="D62" s="24"/>
      <c r="E62" s="51"/>
      <c r="F62" s="51"/>
      <c r="G62" s="51"/>
      <c r="H62" s="51"/>
      <c r="I62" s="51"/>
      <c r="J62" s="51"/>
      <c r="K62" s="51"/>
      <c r="L62" s="51"/>
      <c r="M62" s="51"/>
      <c r="N62" s="49"/>
      <c r="O62" s="24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24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24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24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24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24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24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24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24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24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24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24"/>
      <c r="EG62" s="51"/>
      <c r="EH62" s="51"/>
      <c r="EI62" s="51"/>
      <c r="EJ62" s="51"/>
      <c r="EK62" s="51"/>
      <c r="EL62" s="51"/>
      <c r="EM62" s="51"/>
      <c r="EN62" s="51"/>
      <c r="EO62" s="51"/>
      <c r="EP62" s="51"/>
      <c r="EQ62" s="24"/>
      <c r="ER62" s="51"/>
      <c r="ES62" s="51"/>
      <c r="ET62" s="51"/>
      <c r="EU62" s="51"/>
      <c r="EV62" s="51"/>
      <c r="EW62" s="51"/>
      <c r="EX62" s="51"/>
      <c r="EY62" s="51"/>
      <c r="EZ62" s="51"/>
      <c r="FA62" s="51"/>
      <c r="FB62" s="24"/>
      <c r="FC62" s="51"/>
      <c r="FD62" s="51"/>
      <c r="FE62" s="51"/>
      <c r="FF62" s="51"/>
      <c r="FG62" s="51"/>
      <c r="FH62" s="51"/>
      <c r="FI62" s="51"/>
      <c r="FJ62" s="51"/>
      <c r="FK62" s="51"/>
      <c r="FL62" s="51"/>
      <c r="FM62" s="24"/>
      <c r="FN62" s="51"/>
      <c r="FO62" s="51"/>
      <c r="FP62" s="51"/>
      <c r="FQ62" s="51"/>
      <c r="FR62" s="51"/>
      <c r="FS62" s="51"/>
      <c r="FT62" s="51"/>
      <c r="FU62" s="51"/>
      <c r="FV62" s="51"/>
      <c r="FW62" s="51"/>
      <c r="FX62" s="24"/>
      <c r="GH62" s="52"/>
      <c r="GI62" s="53"/>
      <c r="GS62" s="52"/>
    </row>
    <row r="63" spans="1:201" ht="12.75" x14ac:dyDescent="0.2">
      <c r="A63" s="49">
        <v>61</v>
      </c>
      <c r="B63" s="11"/>
      <c r="C63" s="24"/>
      <c r="D63" s="24"/>
      <c r="E63" s="51"/>
      <c r="F63" s="51"/>
      <c r="G63" s="51"/>
      <c r="H63" s="51"/>
      <c r="I63" s="51"/>
      <c r="J63" s="51"/>
      <c r="K63" s="51"/>
      <c r="L63" s="51"/>
      <c r="M63" s="51"/>
      <c r="N63" s="49"/>
      <c r="O63" s="24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24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24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24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24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24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24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24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24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24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24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24"/>
      <c r="EG63" s="51"/>
      <c r="EH63" s="51"/>
      <c r="EI63" s="51"/>
      <c r="EJ63" s="51"/>
      <c r="EK63" s="51"/>
      <c r="EL63" s="51"/>
      <c r="EM63" s="51"/>
      <c r="EN63" s="51"/>
      <c r="EO63" s="51"/>
      <c r="EP63" s="51"/>
      <c r="EQ63" s="24"/>
      <c r="ER63" s="51"/>
      <c r="ES63" s="51"/>
      <c r="ET63" s="51"/>
      <c r="EU63" s="51"/>
      <c r="EV63" s="51"/>
      <c r="EW63" s="51"/>
      <c r="EX63" s="51"/>
      <c r="EY63" s="51"/>
      <c r="EZ63" s="51"/>
      <c r="FA63" s="51"/>
      <c r="FB63" s="24"/>
      <c r="FC63" s="51"/>
      <c r="FD63" s="51"/>
      <c r="FE63" s="51"/>
      <c r="FF63" s="51"/>
      <c r="FG63" s="51"/>
      <c r="FH63" s="51"/>
      <c r="FI63" s="51"/>
      <c r="FJ63" s="51"/>
      <c r="FK63" s="51"/>
      <c r="FL63" s="51"/>
      <c r="FM63" s="24"/>
      <c r="FN63" s="51"/>
      <c r="FO63" s="51"/>
      <c r="FP63" s="51"/>
      <c r="FQ63" s="51"/>
      <c r="FR63" s="51"/>
      <c r="FS63" s="51"/>
      <c r="FT63" s="51"/>
      <c r="FU63" s="51"/>
      <c r="FV63" s="51"/>
      <c r="FW63" s="51"/>
      <c r="FX63" s="24"/>
      <c r="GH63" s="52"/>
      <c r="GI63" s="53"/>
      <c r="GS63" s="52"/>
    </row>
    <row r="64" spans="1:201" ht="12.75" x14ac:dyDescent="0.2">
      <c r="A64" s="49">
        <v>62</v>
      </c>
      <c r="B64" s="11"/>
      <c r="C64" s="24"/>
      <c r="D64" s="24"/>
      <c r="E64" s="51"/>
      <c r="F64" s="51"/>
      <c r="G64" s="51"/>
      <c r="H64" s="51"/>
      <c r="I64" s="51"/>
      <c r="J64" s="51"/>
      <c r="K64" s="51"/>
      <c r="L64" s="51"/>
      <c r="M64" s="51"/>
      <c r="N64" s="49"/>
      <c r="O64" s="24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24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24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24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24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24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24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24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24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24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24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24"/>
      <c r="EG64" s="51"/>
      <c r="EH64" s="51"/>
      <c r="EI64" s="51"/>
      <c r="EJ64" s="51"/>
      <c r="EK64" s="51"/>
      <c r="EL64" s="51"/>
      <c r="EM64" s="51"/>
      <c r="EN64" s="51"/>
      <c r="EO64" s="51"/>
      <c r="EP64" s="51"/>
      <c r="EQ64" s="24"/>
      <c r="ER64" s="51"/>
      <c r="ES64" s="51"/>
      <c r="ET64" s="51"/>
      <c r="EU64" s="51"/>
      <c r="EV64" s="51"/>
      <c r="EW64" s="51"/>
      <c r="EX64" s="51"/>
      <c r="EY64" s="51"/>
      <c r="EZ64" s="51"/>
      <c r="FA64" s="51"/>
      <c r="FB64" s="24"/>
      <c r="FC64" s="51"/>
      <c r="FD64" s="51"/>
      <c r="FE64" s="51"/>
      <c r="FF64" s="51"/>
      <c r="FG64" s="51"/>
      <c r="FH64" s="51"/>
      <c r="FI64" s="51"/>
      <c r="FJ64" s="51"/>
      <c r="FK64" s="51"/>
      <c r="FL64" s="51"/>
      <c r="FM64" s="24"/>
      <c r="FN64" s="51"/>
      <c r="FO64" s="51"/>
      <c r="FP64" s="51"/>
      <c r="FQ64" s="51"/>
      <c r="FR64" s="51"/>
      <c r="FS64" s="51"/>
      <c r="FT64" s="51"/>
      <c r="FU64" s="51"/>
      <c r="FV64" s="51"/>
      <c r="FW64" s="51"/>
      <c r="FX64" s="24"/>
      <c r="GH64" s="52"/>
      <c r="GI64" s="53"/>
      <c r="GS64" s="52"/>
    </row>
    <row r="65" spans="1:201" ht="12.75" x14ac:dyDescent="0.2">
      <c r="A65" s="49">
        <v>63</v>
      </c>
      <c r="B65" s="11"/>
      <c r="C65" s="24"/>
      <c r="D65" s="24"/>
      <c r="E65" s="51"/>
      <c r="F65" s="51"/>
      <c r="G65" s="51"/>
      <c r="H65" s="51"/>
      <c r="I65" s="51"/>
      <c r="J65" s="51"/>
      <c r="K65" s="51"/>
      <c r="L65" s="51"/>
      <c r="M65" s="51"/>
      <c r="N65" s="49"/>
      <c r="O65" s="24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24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24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24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24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24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24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24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24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24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24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24"/>
      <c r="EG65" s="51"/>
      <c r="EH65" s="51"/>
      <c r="EI65" s="51"/>
      <c r="EJ65" s="51"/>
      <c r="EK65" s="51"/>
      <c r="EL65" s="51"/>
      <c r="EM65" s="51"/>
      <c r="EN65" s="51"/>
      <c r="EO65" s="51"/>
      <c r="EP65" s="51"/>
      <c r="EQ65" s="24"/>
      <c r="ER65" s="51"/>
      <c r="ES65" s="51"/>
      <c r="ET65" s="51"/>
      <c r="EU65" s="51"/>
      <c r="EV65" s="51"/>
      <c r="EW65" s="51"/>
      <c r="EX65" s="51"/>
      <c r="EY65" s="51"/>
      <c r="EZ65" s="51"/>
      <c r="FA65" s="51"/>
      <c r="FB65" s="24"/>
      <c r="FC65" s="51"/>
      <c r="FD65" s="51"/>
      <c r="FE65" s="51"/>
      <c r="FF65" s="51"/>
      <c r="FG65" s="51"/>
      <c r="FH65" s="51"/>
      <c r="FI65" s="51"/>
      <c r="FJ65" s="51"/>
      <c r="FK65" s="51"/>
      <c r="FL65" s="51"/>
      <c r="FM65" s="24"/>
      <c r="FN65" s="51"/>
      <c r="FO65" s="51"/>
      <c r="FP65" s="51"/>
      <c r="FQ65" s="51"/>
      <c r="FR65" s="51"/>
      <c r="FS65" s="51"/>
      <c r="FT65" s="51"/>
      <c r="FU65" s="51"/>
      <c r="FV65" s="51"/>
      <c r="FW65" s="51"/>
      <c r="FX65" s="24"/>
      <c r="GH65" s="52"/>
      <c r="GI65" s="53"/>
      <c r="GS65" s="52"/>
    </row>
    <row r="66" spans="1:201" ht="12.75" x14ac:dyDescent="0.2">
      <c r="A66" s="49">
        <v>64</v>
      </c>
      <c r="B66" s="11"/>
      <c r="C66" s="24"/>
      <c r="D66" s="24"/>
      <c r="E66" s="51"/>
      <c r="F66" s="51"/>
      <c r="G66" s="51"/>
      <c r="H66" s="51"/>
      <c r="I66" s="51"/>
      <c r="J66" s="51"/>
      <c r="K66" s="51"/>
      <c r="L66" s="51"/>
      <c r="M66" s="51"/>
      <c r="N66" s="49"/>
      <c r="O66" s="24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24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24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24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24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24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24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24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24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24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24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24"/>
      <c r="EG66" s="51"/>
      <c r="EH66" s="51"/>
      <c r="EI66" s="51"/>
      <c r="EJ66" s="51"/>
      <c r="EK66" s="51"/>
      <c r="EL66" s="51"/>
      <c r="EM66" s="51"/>
      <c r="EN66" s="51"/>
      <c r="EO66" s="51"/>
      <c r="EP66" s="51"/>
      <c r="EQ66" s="24"/>
      <c r="ER66" s="51"/>
      <c r="ES66" s="51"/>
      <c r="ET66" s="51"/>
      <c r="EU66" s="51"/>
      <c r="EV66" s="51"/>
      <c r="EW66" s="51"/>
      <c r="EX66" s="51"/>
      <c r="EY66" s="51"/>
      <c r="EZ66" s="51"/>
      <c r="FA66" s="51"/>
      <c r="FB66" s="24"/>
      <c r="FC66" s="51"/>
      <c r="FD66" s="51"/>
      <c r="FE66" s="51"/>
      <c r="FF66" s="51"/>
      <c r="FG66" s="51"/>
      <c r="FH66" s="51"/>
      <c r="FI66" s="51"/>
      <c r="FJ66" s="51"/>
      <c r="FK66" s="51"/>
      <c r="FL66" s="51"/>
      <c r="FM66" s="24"/>
      <c r="FN66" s="51"/>
      <c r="FO66" s="51"/>
      <c r="FP66" s="51"/>
      <c r="FQ66" s="51"/>
      <c r="FR66" s="51"/>
      <c r="FS66" s="51"/>
      <c r="FT66" s="51"/>
      <c r="FU66" s="51"/>
      <c r="FV66" s="51"/>
      <c r="FW66" s="51"/>
      <c r="FX66" s="24"/>
      <c r="GH66" s="52"/>
      <c r="GI66" s="53"/>
      <c r="GS66" s="52"/>
    </row>
    <row r="67" spans="1:201" ht="12.75" x14ac:dyDescent="0.2">
      <c r="A67" s="49">
        <v>65</v>
      </c>
      <c r="B67" s="11"/>
      <c r="C67" s="24"/>
      <c r="D67" s="24"/>
      <c r="E67" s="51"/>
      <c r="F67" s="51"/>
      <c r="G67" s="51"/>
      <c r="H67" s="51"/>
      <c r="I67" s="51"/>
      <c r="J67" s="51"/>
      <c r="K67" s="51"/>
      <c r="L67" s="51"/>
      <c r="M67" s="51"/>
      <c r="N67" s="49"/>
      <c r="O67" s="24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24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24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24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24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24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24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24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24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24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24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24"/>
      <c r="EG67" s="51"/>
      <c r="EH67" s="51"/>
      <c r="EI67" s="51"/>
      <c r="EJ67" s="51"/>
      <c r="EK67" s="51"/>
      <c r="EL67" s="51"/>
      <c r="EM67" s="51"/>
      <c r="EN67" s="51"/>
      <c r="EO67" s="51"/>
      <c r="EP67" s="51"/>
      <c r="EQ67" s="24"/>
      <c r="ER67" s="51"/>
      <c r="ES67" s="51"/>
      <c r="ET67" s="51"/>
      <c r="EU67" s="51"/>
      <c r="EV67" s="51"/>
      <c r="EW67" s="51"/>
      <c r="EX67" s="51"/>
      <c r="EY67" s="51"/>
      <c r="EZ67" s="51"/>
      <c r="FA67" s="51"/>
      <c r="FB67" s="24"/>
      <c r="FC67" s="51"/>
      <c r="FD67" s="51"/>
      <c r="FE67" s="51"/>
      <c r="FF67" s="51"/>
      <c r="FG67" s="51"/>
      <c r="FH67" s="51"/>
      <c r="FI67" s="51"/>
      <c r="FJ67" s="51"/>
      <c r="FK67" s="51"/>
      <c r="FL67" s="51"/>
      <c r="FM67" s="24"/>
      <c r="FN67" s="51"/>
      <c r="FO67" s="51"/>
      <c r="FP67" s="51"/>
      <c r="FQ67" s="51"/>
      <c r="FR67" s="51"/>
      <c r="FS67" s="51"/>
      <c r="FT67" s="51"/>
      <c r="FU67" s="51"/>
      <c r="FV67" s="51"/>
      <c r="FW67" s="51"/>
      <c r="FX67" s="24"/>
      <c r="GH67" s="52"/>
      <c r="GI67" s="53"/>
      <c r="GS67" s="52"/>
    </row>
    <row r="68" spans="1:201" ht="12.75" x14ac:dyDescent="0.2">
      <c r="A68" s="49">
        <v>66</v>
      </c>
      <c r="B68" s="11"/>
      <c r="C68" s="24"/>
      <c r="D68" s="24"/>
      <c r="E68" s="51"/>
      <c r="F68" s="51"/>
      <c r="G68" s="51"/>
      <c r="H68" s="51"/>
      <c r="I68" s="51"/>
      <c r="J68" s="51"/>
      <c r="K68" s="51"/>
      <c r="L68" s="51"/>
      <c r="M68" s="51"/>
      <c r="N68" s="49"/>
      <c r="O68" s="24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24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24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24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24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24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24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24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24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24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24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24"/>
      <c r="EG68" s="51"/>
      <c r="EH68" s="51"/>
      <c r="EI68" s="51"/>
      <c r="EJ68" s="51"/>
      <c r="EK68" s="51"/>
      <c r="EL68" s="51"/>
      <c r="EM68" s="51"/>
      <c r="EN68" s="51"/>
      <c r="EO68" s="51"/>
      <c r="EP68" s="51"/>
      <c r="EQ68" s="24"/>
      <c r="ER68" s="51"/>
      <c r="ES68" s="51"/>
      <c r="ET68" s="51"/>
      <c r="EU68" s="51"/>
      <c r="EV68" s="51"/>
      <c r="EW68" s="51"/>
      <c r="EX68" s="51"/>
      <c r="EY68" s="51"/>
      <c r="EZ68" s="51"/>
      <c r="FA68" s="51"/>
      <c r="FB68" s="24"/>
      <c r="FC68" s="51"/>
      <c r="FD68" s="51"/>
      <c r="FE68" s="51"/>
      <c r="FF68" s="51"/>
      <c r="FG68" s="51"/>
      <c r="FH68" s="51"/>
      <c r="FI68" s="51"/>
      <c r="FJ68" s="51"/>
      <c r="FK68" s="51"/>
      <c r="FL68" s="51"/>
      <c r="FM68" s="24"/>
      <c r="FN68" s="51"/>
      <c r="FO68" s="51"/>
      <c r="FP68" s="51"/>
      <c r="FQ68" s="51"/>
      <c r="FR68" s="51"/>
      <c r="FS68" s="51"/>
      <c r="FT68" s="51"/>
      <c r="FU68" s="51"/>
      <c r="FV68" s="51"/>
      <c r="FW68" s="51"/>
      <c r="FX68" s="24"/>
      <c r="GH68" s="52"/>
      <c r="GI68" s="53"/>
      <c r="GS68" s="52"/>
    </row>
    <row r="69" spans="1:201" ht="12.75" x14ac:dyDescent="0.2">
      <c r="A69" s="49">
        <v>67</v>
      </c>
      <c r="B69" s="11"/>
      <c r="C69" s="24"/>
      <c r="D69" s="24"/>
      <c r="E69" s="51"/>
      <c r="F69" s="51"/>
      <c r="G69" s="51"/>
      <c r="H69" s="51"/>
      <c r="I69" s="51"/>
      <c r="J69" s="51"/>
      <c r="K69" s="51"/>
      <c r="L69" s="51"/>
      <c r="M69" s="51"/>
      <c r="N69" s="49"/>
      <c r="O69" s="24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24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24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24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24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24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24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24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24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24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24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24"/>
      <c r="EG69" s="51"/>
      <c r="EH69" s="51"/>
      <c r="EI69" s="51"/>
      <c r="EJ69" s="51"/>
      <c r="EK69" s="51"/>
      <c r="EL69" s="51"/>
      <c r="EM69" s="51"/>
      <c r="EN69" s="51"/>
      <c r="EO69" s="51"/>
      <c r="EP69" s="51"/>
      <c r="EQ69" s="24"/>
      <c r="ER69" s="51"/>
      <c r="ES69" s="51"/>
      <c r="ET69" s="51"/>
      <c r="EU69" s="51"/>
      <c r="EV69" s="51"/>
      <c r="EW69" s="51"/>
      <c r="EX69" s="51"/>
      <c r="EY69" s="51"/>
      <c r="EZ69" s="51"/>
      <c r="FA69" s="51"/>
      <c r="FB69" s="24"/>
      <c r="FC69" s="51"/>
      <c r="FD69" s="51"/>
      <c r="FE69" s="51"/>
      <c r="FF69" s="51"/>
      <c r="FG69" s="51"/>
      <c r="FH69" s="51"/>
      <c r="FI69" s="51"/>
      <c r="FJ69" s="51"/>
      <c r="FK69" s="51"/>
      <c r="FL69" s="51"/>
      <c r="FM69" s="24"/>
      <c r="FN69" s="51"/>
      <c r="FO69" s="51"/>
      <c r="FP69" s="51"/>
      <c r="FQ69" s="51"/>
      <c r="FR69" s="51"/>
      <c r="FS69" s="51"/>
      <c r="FT69" s="51"/>
      <c r="FU69" s="51"/>
      <c r="FV69" s="51"/>
      <c r="FW69" s="51"/>
      <c r="FX69" s="24"/>
      <c r="GH69" s="52"/>
      <c r="GI69" s="53"/>
      <c r="GS69" s="52"/>
    </row>
    <row r="70" spans="1:201" ht="12.75" x14ac:dyDescent="0.2">
      <c r="A70" s="49">
        <v>68</v>
      </c>
      <c r="B70" s="11"/>
      <c r="C70" s="24"/>
      <c r="D70" s="24"/>
      <c r="E70" s="51"/>
      <c r="F70" s="51"/>
      <c r="G70" s="51"/>
      <c r="H70" s="51"/>
      <c r="I70" s="51"/>
      <c r="J70" s="51"/>
      <c r="K70" s="51"/>
      <c r="L70" s="51"/>
      <c r="M70" s="51"/>
      <c r="N70" s="49"/>
      <c r="O70" s="24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24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24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24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24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24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24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24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24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24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24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24"/>
      <c r="EG70" s="51"/>
      <c r="EH70" s="51"/>
      <c r="EI70" s="51"/>
      <c r="EJ70" s="51"/>
      <c r="EK70" s="51"/>
      <c r="EL70" s="51"/>
      <c r="EM70" s="51"/>
      <c r="EN70" s="51"/>
      <c r="EO70" s="51"/>
      <c r="EP70" s="51"/>
      <c r="EQ70" s="24"/>
      <c r="ER70" s="51"/>
      <c r="ES70" s="51"/>
      <c r="ET70" s="51"/>
      <c r="EU70" s="51"/>
      <c r="EV70" s="51"/>
      <c r="EW70" s="51"/>
      <c r="EX70" s="51"/>
      <c r="EY70" s="51"/>
      <c r="EZ70" s="51"/>
      <c r="FA70" s="51"/>
      <c r="FB70" s="24"/>
      <c r="FC70" s="51"/>
      <c r="FD70" s="51"/>
      <c r="FE70" s="51"/>
      <c r="FF70" s="51"/>
      <c r="FG70" s="51"/>
      <c r="FH70" s="51"/>
      <c r="FI70" s="51"/>
      <c r="FJ70" s="51"/>
      <c r="FK70" s="51"/>
      <c r="FL70" s="51"/>
      <c r="FM70" s="24"/>
      <c r="FN70" s="51"/>
      <c r="FO70" s="51"/>
      <c r="FP70" s="51"/>
      <c r="FQ70" s="51"/>
      <c r="FR70" s="51"/>
      <c r="FS70" s="51"/>
      <c r="FT70" s="51"/>
      <c r="FU70" s="51"/>
      <c r="FV70" s="51"/>
      <c r="FW70" s="51"/>
      <c r="FX70" s="24"/>
      <c r="GH70" s="52"/>
      <c r="GI70" s="53"/>
      <c r="GS70" s="52"/>
    </row>
    <row r="71" spans="1:201" ht="12.75" x14ac:dyDescent="0.2">
      <c r="A71" s="49">
        <v>69</v>
      </c>
      <c r="B71" s="11"/>
      <c r="C71" s="24"/>
      <c r="D71" s="24"/>
      <c r="E71" s="51"/>
      <c r="F71" s="51"/>
      <c r="G71" s="51"/>
      <c r="H71" s="51"/>
      <c r="I71" s="51"/>
      <c r="J71" s="51"/>
      <c r="K71" s="51"/>
      <c r="L71" s="51"/>
      <c r="M71" s="51"/>
      <c r="N71" s="49"/>
      <c r="O71" s="24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24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24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24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24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24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24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24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24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24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24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24"/>
      <c r="EG71" s="51"/>
      <c r="EH71" s="51"/>
      <c r="EI71" s="51"/>
      <c r="EJ71" s="51"/>
      <c r="EK71" s="51"/>
      <c r="EL71" s="51"/>
      <c r="EM71" s="51"/>
      <c r="EN71" s="51"/>
      <c r="EO71" s="51"/>
      <c r="EP71" s="51"/>
      <c r="EQ71" s="24"/>
      <c r="ER71" s="51"/>
      <c r="ES71" s="51"/>
      <c r="ET71" s="51"/>
      <c r="EU71" s="51"/>
      <c r="EV71" s="51"/>
      <c r="EW71" s="51"/>
      <c r="EX71" s="51"/>
      <c r="EY71" s="51"/>
      <c r="EZ71" s="51"/>
      <c r="FA71" s="51"/>
      <c r="FB71" s="24"/>
      <c r="FC71" s="51"/>
      <c r="FD71" s="51"/>
      <c r="FE71" s="51"/>
      <c r="FF71" s="51"/>
      <c r="FG71" s="51"/>
      <c r="FH71" s="51"/>
      <c r="FI71" s="51"/>
      <c r="FJ71" s="51"/>
      <c r="FK71" s="51"/>
      <c r="FL71" s="51"/>
      <c r="FM71" s="24"/>
      <c r="FN71" s="51"/>
      <c r="FO71" s="51"/>
      <c r="FP71" s="51"/>
      <c r="FQ71" s="51"/>
      <c r="FR71" s="51"/>
      <c r="FS71" s="51"/>
      <c r="FT71" s="51"/>
      <c r="FU71" s="51"/>
      <c r="FV71" s="51"/>
      <c r="FW71" s="51"/>
      <c r="FX71" s="24"/>
      <c r="GH71" s="52"/>
      <c r="GI71" s="53"/>
      <c r="GS71" s="52"/>
    </row>
    <row r="72" spans="1:201" ht="12.75" x14ac:dyDescent="0.2">
      <c r="A72" s="49">
        <v>70</v>
      </c>
      <c r="B72" s="11"/>
      <c r="C72" s="24"/>
      <c r="D72" s="24"/>
      <c r="E72" s="51"/>
      <c r="F72" s="51"/>
      <c r="G72" s="51"/>
      <c r="H72" s="51"/>
      <c r="I72" s="51"/>
      <c r="J72" s="51"/>
      <c r="K72" s="51"/>
      <c r="L72" s="51"/>
      <c r="M72" s="51"/>
      <c r="N72" s="49"/>
      <c r="O72" s="24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24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24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24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24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24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24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24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24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24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24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24"/>
      <c r="EG72" s="51"/>
      <c r="EH72" s="51"/>
      <c r="EI72" s="51"/>
      <c r="EJ72" s="51"/>
      <c r="EK72" s="51"/>
      <c r="EL72" s="51"/>
      <c r="EM72" s="51"/>
      <c r="EN72" s="51"/>
      <c r="EO72" s="51"/>
      <c r="EP72" s="51"/>
      <c r="EQ72" s="24"/>
      <c r="ER72" s="51"/>
      <c r="ES72" s="51"/>
      <c r="ET72" s="51"/>
      <c r="EU72" s="51"/>
      <c r="EV72" s="51"/>
      <c r="EW72" s="51"/>
      <c r="EX72" s="51"/>
      <c r="EY72" s="51"/>
      <c r="EZ72" s="51"/>
      <c r="FA72" s="51"/>
      <c r="FB72" s="24"/>
      <c r="FC72" s="51"/>
      <c r="FD72" s="51"/>
      <c r="FE72" s="51"/>
      <c r="FF72" s="51"/>
      <c r="FG72" s="51"/>
      <c r="FH72" s="51"/>
      <c r="FI72" s="51"/>
      <c r="FJ72" s="51"/>
      <c r="FK72" s="51"/>
      <c r="FL72" s="51"/>
      <c r="FM72" s="24"/>
      <c r="FN72" s="51"/>
      <c r="FO72" s="51"/>
      <c r="FP72" s="51"/>
      <c r="FQ72" s="51"/>
      <c r="FR72" s="51"/>
      <c r="FS72" s="51"/>
      <c r="FT72" s="51"/>
      <c r="FU72" s="51"/>
      <c r="FV72" s="51"/>
      <c r="FW72" s="51"/>
      <c r="FX72" s="24"/>
      <c r="GH72" s="52"/>
      <c r="GI72" s="53"/>
      <c r="GS72" s="52"/>
    </row>
    <row r="73" spans="1:201" ht="12.75" x14ac:dyDescent="0.2">
      <c r="A73" s="49">
        <v>71</v>
      </c>
      <c r="B73" s="11"/>
      <c r="C73" s="24"/>
      <c r="D73" s="24"/>
      <c r="E73" s="51"/>
      <c r="F73" s="51"/>
      <c r="G73" s="51"/>
      <c r="H73" s="51"/>
      <c r="I73" s="51"/>
      <c r="J73" s="51"/>
      <c r="K73" s="51"/>
      <c r="L73" s="51"/>
      <c r="M73" s="51"/>
      <c r="N73" s="49"/>
      <c r="O73" s="24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24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24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24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24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24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24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24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24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24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24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24"/>
      <c r="EG73" s="51"/>
      <c r="EH73" s="51"/>
      <c r="EI73" s="51"/>
      <c r="EJ73" s="51"/>
      <c r="EK73" s="51"/>
      <c r="EL73" s="51"/>
      <c r="EM73" s="51"/>
      <c r="EN73" s="51"/>
      <c r="EO73" s="51"/>
      <c r="EP73" s="51"/>
      <c r="EQ73" s="24"/>
      <c r="ER73" s="51"/>
      <c r="ES73" s="51"/>
      <c r="ET73" s="51"/>
      <c r="EU73" s="51"/>
      <c r="EV73" s="51"/>
      <c r="EW73" s="51"/>
      <c r="EX73" s="51"/>
      <c r="EY73" s="51"/>
      <c r="EZ73" s="51"/>
      <c r="FA73" s="51"/>
      <c r="FB73" s="24"/>
      <c r="FC73" s="51"/>
      <c r="FD73" s="51"/>
      <c r="FE73" s="51"/>
      <c r="FF73" s="51"/>
      <c r="FG73" s="51"/>
      <c r="FH73" s="51"/>
      <c r="FI73" s="51"/>
      <c r="FJ73" s="51"/>
      <c r="FK73" s="51"/>
      <c r="FL73" s="51"/>
      <c r="FM73" s="24"/>
      <c r="FN73" s="51"/>
      <c r="FO73" s="51"/>
      <c r="FP73" s="51"/>
      <c r="FQ73" s="51"/>
      <c r="FR73" s="51"/>
      <c r="FS73" s="51"/>
      <c r="FT73" s="51"/>
      <c r="FU73" s="51"/>
      <c r="FV73" s="51"/>
      <c r="FW73" s="51"/>
      <c r="FX73" s="24"/>
      <c r="GH73" s="52"/>
      <c r="GI73" s="53"/>
      <c r="GS73" s="52"/>
    </row>
    <row r="74" spans="1:201" ht="12.75" x14ac:dyDescent="0.2">
      <c r="A74" s="49">
        <v>72</v>
      </c>
      <c r="B74" s="11"/>
      <c r="C74" s="24"/>
      <c r="D74" s="24"/>
      <c r="E74" s="51"/>
      <c r="F74" s="51"/>
      <c r="G74" s="51"/>
      <c r="H74" s="51"/>
      <c r="I74" s="51"/>
      <c r="J74" s="51"/>
      <c r="K74" s="51"/>
      <c r="L74" s="51"/>
      <c r="M74" s="51"/>
      <c r="N74" s="49"/>
      <c r="O74" s="24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24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24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24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24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24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24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24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24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24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24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24"/>
      <c r="EG74" s="51"/>
      <c r="EH74" s="51"/>
      <c r="EI74" s="51"/>
      <c r="EJ74" s="51"/>
      <c r="EK74" s="51"/>
      <c r="EL74" s="51"/>
      <c r="EM74" s="51"/>
      <c r="EN74" s="51"/>
      <c r="EO74" s="51"/>
      <c r="EP74" s="51"/>
      <c r="EQ74" s="24"/>
      <c r="ER74" s="51"/>
      <c r="ES74" s="51"/>
      <c r="ET74" s="51"/>
      <c r="EU74" s="51"/>
      <c r="EV74" s="51"/>
      <c r="EW74" s="51"/>
      <c r="EX74" s="51"/>
      <c r="EY74" s="51"/>
      <c r="EZ74" s="51"/>
      <c r="FA74" s="51"/>
      <c r="FB74" s="24"/>
      <c r="FC74" s="51"/>
      <c r="FD74" s="51"/>
      <c r="FE74" s="51"/>
      <c r="FF74" s="51"/>
      <c r="FG74" s="51"/>
      <c r="FH74" s="51"/>
      <c r="FI74" s="51"/>
      <c r="FJ74" s="51"/>
      <c r="FK74" s="51"/>
      <c r="FL74" s="51"/>
      <c r="FM74" s="24"/>
      <c r="FN74" s="51"/>
      <c r="FO74" s="51"/>
      <c r="FP74" s="51"/>
      <c r="FQ74" s="51"/>
      <c r="FR74" s="51"/>
      <c r="FS74" s="51"/>
      <c r="FT74" s="51"/>
      <c r="FU74" s="51"/>
      <c r="FV74" s="51"/>
      <c r="FW74" s="51"/>
      <c r="FX74" s="24"/>
      <c r="GH74" s="52"/>
      <c r="GI74" s="53"/>
      <c r="GS74" s="52"/>
    </row>
    <row r="75" spans="1:201" ht="12.75" x14ac:dyDescent="0.2">
      <c r="A75" s="49">
        <v>73</v>
      </c>
      <c r="B75" s="11"/>
      <c r="C75" s="24"/>
      <c r="D75" s="24"/>
      <c r="E75" s="51"/>
      <c r="F75" s="51"/>
      <c r="G75" s="51"/>
      <c r="H75" s="51"/>
      <c r="I75" s="51"/>
      <c r="J75" s="51"/>
      <c r="K75" s="51"/>
      <c r="L75" s="51"/>
      <c r="M75" s="51"/>
      <c r="N75" s="49"/>
      <c r="O75" s="24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24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24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24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24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24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24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24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24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24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24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24"/>
      <c r="EG75" s="51"/>
      <c r="EH75" s="51"/>
      <c r="EI75" s="51"/>
      <c r="EJ75" s="51"/>
      <c r="EK75" s="51"/>
      <c r="EL75" s="51"/>
      <c r="EM75" s="51"/>
      <c r="EN75" s="51"/>
      <c r="EO75" s="51"/>
      <c r="EP75" s="51"/>
      <c r="EQ75" s="24"/>
      <c r="ER75" s="51"/>
      <c r="ES75" s="51"/>
      <c r="ET75" s="51"/>
      <c r="EU75" s="51"/>
      <c r="EV75" s="51"/>
      <c r="EW75" s="51"/>
      <c r="EX75" s="51"/>
      <c r="EY75" s="51"/>
      <c r="EZ75" s="51"/>
      <c r="FA75" s="51"/>
      <c r="FB75" s="24"/>
      <c r="FC75" s="51"/>
      <c r="FD75" s="51"/>
      <c r="FE75" s="51"/>
      <c r="FF75" s="51"/>
      <c r="FG75" s="51"/>
      <c r="FH75" s="51"/>
      <c r="FI75" s="51"/>
      <c r="FJ75" s="51"/>
      <c r="FK75" s="51"/>
      <c r="FL75" s="51"/>
      <c r="FM75" s="24"/>
      <c r="FN75" s="51"/>
      <c r="FO75" s="51"/>
      <c r="FP75" s="51"/>
      <c r="FQ75" s="51"/>
      <c r="FR75" s="51"/>
      <c r="FS75" s="51"/>
      <c r="FT75" s="51"/>
      <c r="FU75" s="51"/>
      <c r="FV75" s="51"/>
      <c r="FW75" s="51"/>
      <c r="FX75" s="24"/>
      <c r="GH75" s="52"/>
      <c r="GI75" s="53"/>
      <c r="GS75" s="52"/>
    </row>
    <row r="76" spans="1:201" ht="12.75" x14ac:dyDescent="0.2">
      <c r="A76" s="49">
        <v>74</v>
      </c>
      <c r="B76" s="11"/>
      <c r="C76" s="24"/>
      <c r="D76" s="24"/>
      <c r="E76" s="51"/>
      <c r="F76" s="51"/>
      <c r="G76" s="51"/>
      <c r="H76" s="51"/>
      <c r="I76" s="51"/>
      <c r="J76" s="51"/>
      <c r="K76" s="51"/>
      <c r="L76" s="51"/>
      <c r="M76" s="51"/>
      <c r="N76" s="49"/>
      <c r="O76" s="24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24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24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24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24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24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24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24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24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24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24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24"/>
      <c r="EG76" s="51"/>
      <c r="EH76" s="51"/>
      <c r="EI76" s="51"/>
      <c r="EJ76" s="51"/>
      <c r="EK76" s="51"/>
      <c r="EL76" s="51"/>
      <c r="EM76" s="51"/>
      <c r="EN76" s="51"/>
      <c r="EO76" s="51"/>
      <c r="EP76" s="51"/>
      <c r="EQ76" s="24"/>
      <c r="ER76" s="51"/>
      <c r="ES76" s="51"/>
      <c r="ET76" s="51"/>
      <c r="EU76" s="51"/>
      <c r="EV76" s="51"/>
      <c r="EW76" s="51"/>
      <c r="EX76" s="51"/>
      <c r="EY76" s="51"/>
      <c r="EZ76" s="51"/>
      <c r="FA76" s="51"/>
      <c r="FB76" s="24"/>
      <c r="FC76" s="51"/>
      <c r="FD76" s="51"/>
      <c r="FE76" s="51"/>
      <c r="FF76" s="51"/>
      <c r="FG76" s="51"/>
      <c r="FH76" s="51"/>
      <c r="FI76" s="51"/>
      <c r="FJ76" s="51"/>
      <c r="FK76" s="51"/>
      <c r="FL76" s="51"/>
      <c r="FM76" s="24"/>
      <c r="FN76" s="51"/>
      <c r="FO76" s="51"/>
      <c r="FP76" s="51"/>
      <c r="FQ76" s="51"/>
      <c r="FR76" s="51"/>
      <c r="FS76" s="51"/>
      <c r="FT76" s="51"/>
      <c r="FU76" s="51"/>
      <c r="FV76" s="51"/>
      <c r="FW76" s="51"/>
      <c r="FX76" s="24"/>
      <c r="GH76" s="52"/>
      <c r="GI76" s="53"/>
      <c r="GS76" s="52"/>
    </row>
    <row r="77" spans="1:201" ht="12.75" x14ac:dyDescent="0.2">
      <c r="A77" s="49">
        <v>75</v>
      </c>
      <c r="B77" s="11"/>
      <c r="C77" s="24"/>
      <c r="D77" s="24"/>
      <c r="E77" s="51"/>
      <c r="F77" s="51"/>
      <c r="G77" s="51"/>
      <c r="H77" s="51"/>
      <c r="I77" s="51"/>
      <c r="J77" s="51"/>
      <c r="K77" s="51"/>
      <c r="L77" s="51"/>
      <c r="M77" s="51"/>
      <c r="N77" s="49"/>
      <c r="O77" s="24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24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24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24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24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24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24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24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24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24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24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24"/>
      <c r="EG77" s="51"/>
      <c r="EH77" s="51"/>
      <c r="EI77" s="51"/>
      <c r="EJ77" s="51"/>
      <c r="EK77" s="51"/>
      <c r="EL77" s="51"/>
      <c r="EM77" s="51"/>
      <c r="EN77" s="51"/>
      <c r="EO77" s="51"/>
      <c r="EP77" s="51"/>
      <c r="EQ77" s="24"/>
      <c r="ER77" s="51"/>
      <c r="ES77" s="51"/>
      <c r="ET77" s="51"/>
      <c r="EU77" s="51"/>
      <c r="EV77" s="51"/>
      <c r="EW77" s="51"/>
      <c r="EX77" s="51"/>
      <c r="EY77" s="51"/>
      <c r="EZ77" s="51"/>
      <c r="FA77" s="51"/>
      <c r="FB77" s="24"/>
      <c r="FC77" s="51"/>
      <c r="FD77" s="51"/>
      <c r="FE77" s="51"/>
      <c r="FF77" s="51"/>
      <c r="FG77" s="51"/>
      <c r="FH77" s="51"/>
      <c r="FI77" s="51"/>
      <c r="FJ77" s="51"/>
      <c r="FK77" s="51"/>
      <c r="FL77" s="51"/>
      <c r="FM77" s="24"/>
      <c r="FN77" s="51"/>
      <c r="FO77" s="51"/>
      <c r="FP77" s="51"/>
      <c r="FQ77" s="51"/>
      <c r="FR77" s="51"/>
      <c r="FS77" s="51"/>
      <c r="FT77" s="51"/>
      <c r="FU77" s="51"/>
      <c r="FV77" s="51"/>
      <c r="FW77" s="51"/>
      <c r="FX77" s="24"/>
      <c r="GH77" s="52"/>
      <c r="GI77" s="53"/>
      <c r="GS77" s="52"/>
    </row>
    <row r="78" spans="1:201" ht="12.75" x14ac:dyDescent="0.2">
      <c r="A78" s="49">
        <v>76</v>
      </c>
      <c r="B78" s="11"/>
      <c r="C78" s="24"/>
      <c r="D78" s="24"/>
      <c r="E78" s="51"/>
      <c r="F78" s="51"/>
      <c r="G78" s="51"/>
      <c r="H78" s="51"/>
      <c r="I78" s="51"/>
      <c r="J78" s="51"/>
      <c r="K78" s="51"/>
      <c r="L78" s="51"/>
      <c r="M78" s="51"/>
      <c r="N78" s="49"/>
      <c r="O78" s="24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24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24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24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24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24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24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24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24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24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24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24"/>
      <c r="EG78" s="51"/>
      <c r="EH78" s="51"/>
      <c r="EI78" s="51"/>
      <c r="EJ78" s="51"/>
      <c r="EK78" s="51"/>
      <c r="EL78" s="51"/>
      <c r="EM78" s="51"/>
      <c r="EN78" s="51"/>
      <c r="EO78" s="51"/>
      <c r="EP78" s="51"/>
      <c r="EQ78" s="24"/>
      <c r="ER78" s="51"/>
      <c r="ES78" s="51"/>
      <c r="ET78" s="51"/>
      <c r="EU78" s="51"/>
      <c r="EV78" s="51"/>
      <c r="EW78" s="51"/>
      <c r="EX78" s="51"/>
      <c r="EY78" s="51"/>
      <c r="EZ78" s="51"/>
      <c r="FA78" s="51"/>
      <c r="FB78" s="24"/>
      <c r="FC78" s="51"/>
      <c r="FD78" s="51"/>
      <c r="FE78" s="51"/>
      <c r="FF78" s="51"/>
      <c r="FG78" s="51"/>
      <c r="FH78" s="51"/>
      <c r="FI78" s="51"/>
      <c r="FJ78" s="51"/>
      <c r="FK78" s="51"/>
      <c r="FL78" s="51"/>
      <c r="FM78" s="24"/>
      <c r="FN78" s="51"/>
      <c r="FO78" s="51"/>
      <c r="FP78" s="51"/>
      <c r="FQ78" s="51"/>
      <c r="FR78" s="51"/>
      <c r="FS78" s="51"/>
      <c r="FT78" s="51"/>
      <c r="FU78" s="51"/>
      <c r="FV78" s="51"/>
      <c r="FW78" s="51"/>
      <c r="FX78" s="24"/>
      <c r="GH78" s="52"/>
      <c r="GI78" s="53"/>
      <c r="GS78" s="52"/>
    </row>
    <row r="79" spans="1:201" ht="12.75" x14ac:dyDescent="0.2">
      <c r="A79" s="49">
        <v>77</v>
      </c>
      <c r="B79" s="11"/>
      <c r="C79" s="24"/>
      <c r="D79" s="24"/>
      <c r="E79" s="51"/>
      <c r="F79" s="51"/>
      <c r="G79" s="51"/>
      <c r="H79" s="51"/>
      <c r="I79" s="51"/>
      <c r="J79" s="51"/>
      <c r="K79" s="51"/>
      <c r="L79" s="51"/>
      <c r="M79" s="51"/>
      <c r="N79" s="49"/>
      <c r="O79" s="24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24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24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24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24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24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24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24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24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24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24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24"/>
      <c r="EG79" s="51"/>
      <c r="EH79" s="51"/>
      <c r="EI79" s="51"/>
      <c r="EJ79" s="51"/>
      <c r="EK79" s="51"/>
      <c r="EL79" s="51"/>
      <c r="EM79" s="51"/>
      <c r="EN79" s="51"/>
      <c r="EO79" s="51"/>
      <c r="EP79" s="51"/>
      <c r="EQ79" s="24"/>
      <c r="ER79" s="51"/>
      <c r="ES79" s="51"/>
      <c r="ET79" s="51"/>
      <c r="EU79" s="51"/>
      <c r="EV79" s="51"/>
      <c r="EW79" s="51"/>
      <c r="EX79" s="51"/>
      <c r="EY79" s="51"/>
      <c r="EZ79" s="51"/>
      <c r="FA79" s="51"/>
      <c r="FB79" s="24"/>
      <c r="FC79" s="51"/>
      <c r="FD79" s="51"/>
      <c r="FE79" s="51"/>
      <c r="FF79" s="51"/>
      <c r="FG79" s="51"/>
      <c r="FH79" s="51"/>
      <c r="FI79" s="51"/>
      <c r="FJ79" s="51"/>
      <c r="FK79" s="51"/>
      <c r="FL79" s="51"/>
      <c r="FM79" s="24"/>
      <c r="FN79" s="51"/>
      <c r="FO79" s="51"/>
      <c r="FP79" s="51"/>
      <c r="FQ79" s="51"/>
      <c r="FR79" s="51"/>
      <c r="FS79" s="51"/>
      <c r="FT79" s="51"/>
      <c r="FU79" s="51"/>
      <c r="FV79" s="51"/>
      <c r="FW79" s="51"/>
      <c r="FX79" s="24"/>
      <c r="GH79" s="52"/>
      <c r="GI79" s="53"/>
      <c r="GS79" s="52"/>
    </row>
    <row r="80" spans="1:201" ht="12.75" x14ac:dyDescent="0.2">
      <c r="A80" s="49">
        <v>78</v>
      </c>
      <c r="B80" s="11"/>
      <c r="C80" s="24"/>
      <c r="D80" s="24"/>
      <c r="E80" s="51"/>
      <c r="F80" s="51"/>
      <c r="G80" s="51"/>
      <c r="H80" s="51"/>
      <c r="I80" s="51"/>
      <c r="J80" s="51"/>
      <c r="K80" s="51"/>
      <c r="L80" s="51"/>
      <c r="M80" s="51"/>
      <c r="N80" s="49"/>
      <c r="O80" s="24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24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24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24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24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24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24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24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24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24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24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24"/>
      <c r="EG80" s="51"/>
      <c r="EH80" s="51"/>
      <c r="EI80" s="51"/>
      <c r="EJ80" s="51"/>
      <c r="EK80" s="51"/>
      <c r="EL80" s="51"/>
      <c r="EM80" s="51"/>
      <c r="EN80" s="51"/>
      <c r="EO80" s="51"/>
      <c r="EP80" s="51"/>
      <c r="EQ80" s="24"/>
      <c r="ER80" s="51"/>
      <c r="ES80" s="51"/>
      <c r="ET80" s="51"/>
      <c r="EU80" s="51"/>
      <c r="EV80" s="51"/>
      <c r="EW80" s="51"/>
      <c r="EX80" s="51"/>
      <c r="EY80" s="51"/>
      <c r="EZ80" s="51"/>
      <c r="FA80" s="51"/>
      <c r="FB80" s="24"/>
      <c r="FC80" s="51"/>
      <c r="FD80" s="51"/>
      <c r="FE80" s="51"/>
      <c r="FF80" s="51"/>
      <c r="FG80" s="51"/>
      <c r="FH80" s="51"/>
      <c r="FI80" s="51"/>
      <c r="FJ80" s="51"/>
      <c r="FK80" s="51"/>
      <c r="FL80" s="51"/>
      <c r="FM80" s="24"/>
      <c r="FN80" s="51"/>
      <c r="FO80" s="51"/>
      <c r="FP80" s="51"/>
      <c r="FQ80" s="51"/>
      <c r="FR80" s="51"/>
      <c r="FS80" s="51"/>
      <c r="FT80" s="51"/>
      <c r="FU80" s="51"/>
      <c r="FV80" s="51"/>
      <c r="FW80" s="51"/>
      <c r="FX80" s="24"/>
      <c r="GH80" s="52"/>
      <c r="GI80" s="53"/>
      <c r="GS80" s="52"/>
    </row>
    <row r="81" spans="1:201" ht="12.75" x14ac:dyDescent="0.2">
      <c r="A81" s="49">
        <v>79</v>
      </c>
      <c r="B81" s="11"/>
      <c r="C81" s="24"/>
      <c r="D81" s="24"/>
      <c r="E81" s="51"/>
      <c r="F81" s="51"/>
      <c r="G81" s="51"/>
      <c r="H81" s="51"/>
      <c r="I81" s="51"/>
      <c r="J81" s="51"/>
      <c r="K81" s="51"/>
      <c r="L81" s="51"/>
      <c r="M81" s="51"/>
      <c r="N81" s="49"/>
      <c r="O81" s="24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24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24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24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24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24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24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24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24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24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24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24"/>
      <c r="EG81" s="51"/>
      <c r="EH81" s="51"/>
      <c r="EI81" s="51"/>
      <c r="EJ81" s="51"/>
      <c r="EK81" s="51"/>
      <c r="EL81" s="51"/>
      <c r="EM81" s="51"/>
      <c r="EN81" s="51"/>
      <c r="EO81" s="51"/>
      <c r="EP81" s="51"/>
      <c r="EQ81" s="24"/>
      <c r="ER81" s="51"/>
      <c r="ES81" s="51"/>
      <c r="ET81" s="51"/>
      <c r="EU81" s="51"/>
      <c r="EV81" s="51"/>
      <c r="EW81" s="51"/>
      <c r="EX81" s="51"/>
      <c r="EY81" s="51"/>
      <c r="EZ81" s="51"/>
      <c r="FA81" s="51"/>
      <c r="FB81" s="24"/>
      <c r="FC81" s="51"/>
      <c r="FD81" s="51"/>
      <c r="FE81" s="51"/>
      <c r="FF81" s="51"/>
      <c r="FG81" s="51"/>
      <c r="FH81" s="51"/>
      <c r="FI81" s="51"/>
      <c r="FJ81" s="51"/>
      <c r="FK81" s="51"/>
      <c r="FL81" s="51"/>
      <c r="FM81" s="24"/>
      <c r="FN81" s="51"/>
      <c r="FO81" s="51"/>
      <c r="FP81" s="51"/>
      <c r="FQ81" s="51"/>
      <c r="FR81" s="51"/>
      <c r="FS81" s="51"/>
      <c r="FT81" s="51"/>
      <c r="FU81" s="51"/>
      <c r="FV81" s="51"/>
      <c r="FW81" s="51"/>
      <c r="FX81" s="24"/>
      <c r="GH81" s="52"/>
      <c r="GI81" s="53"/>
      <c r="GS81" s="52"/>
    </row>
    <row r="82" spans="1:201" ht="12.75" x14ac:dyDescent="0.2">
      <c r="A82" s="49">
        <v>80</v>
      </c>
      <c r="B82" s="11"/>
      <c r="C82" s="24"/>
      <c r="D82" s="24"/>
      <c r="E82" s="51"/>
      <c r="F82" s="51"/>
      <c r="G82" s="51"/>
      <c r="H82" s="51"/>
      <c r="I82" s="51"/>
      <c r="J82" s="51"/>
      <c r="K82" s="51"/>
      <c r="L82" s="51"/>
      <c r="M82" s="51"/>
      <c r="N82" s="49"/>
      <c r="O82" s="24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24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24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24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24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24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24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24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24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24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24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24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24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24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24"/>
      <c r="FN82" s="51"/>
      <c r="FO82" s="51"/>
      <c r="FP82" s="51"/>
      <c r="FQ82" s="51"/>
      <c r="FR82" s="51"/>
      <c r="FS82" s="51"/>
      <c r="FT82" s="51"/>
      <c r="FU82" s="51"/>
      <c r="FV82" s="51"/>
      <c r="FW82" s="51"/>
      <c r="FX82" s="24"/>
      <c r="GH82" s="52"/>
      <c r="GI82" s="53"/>
      <c r="GS82" s="52"/>
    </row>
    <row r="83" spans="1:201" ht="12.75" x14ac:dyDescent="0.2">
      <c r="A83" s="49">
        <v>81</v>
      </c>
      <c r="B83" s="11"/>
      <c r="C83" s="24"/>
      <c r="D83" s="24"/>
      <c r="E83" s="51"/>
      <c r="F83" s="51"/>
      <c r="G83" s="51"/>
      <c r="H83" s="51"/>
      <c r="I83" s="51"/>
      <c r="J83" s="51"/>
      <c r="K83" s="51"/>
      <c r="L83" s="51"/>
      <c r="M83" s="51"/>
      <c r="N83" s="49"/>
      <c r="O83" s="24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24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24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24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24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24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24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24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24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24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24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24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24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24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24"/>
      <c r="FN83" s="51"/>
      <c r="FO83" s="51"/>
      <c r="FP83" s="51"/>
      <c r="FQ83" s="51"/>
      <c r="FR83" s="51"/>
      <c r="FS83" s="51"/>
      <c r="FT83" s="51"/>
      <c r="FU83" s="51"/>
      <c r="FV83" s="51"/>
      <c r="FW83" s="51"/>
      <c r="FX83" s="24"/>
      <c r="GH83" s="52"/>
      <c r="GI83" s="53"/>
      <c r="GS83" s="52"/>
    </row>
    <row r="84" spans="1:201" ht="12.75" x14ac:dyDescent="0.2">
      <c r="A84" s="49">
        <v>82</v>
      </c>
      <c r="B84" s="11"/>
      <c r="C84" s="24"/>
      <c r="D84" s="24"/>
      <c r="E84" s="51"/>
      <c r="F84" s="51"/>
      <c r="G84" s="51"/>
      <c r="H84" s="51"/>
      <c r="I84" s="51"/>
      <c r="J84" s="51"/>
      <c r="K84" s="51"/>
      <c r="L84" s="51"/>
      <c r="M84" s="51"/>
      <c r="N84" s="49"/>
      <c r="O84" s="24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24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24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24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24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24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24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24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24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24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24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24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24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24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24"/>
      <c r="FN84" s="51"/>
      <c r="FO84" s="51"/>
      <c r="FP84" s="51"/>
      <c r="FQ84" s="51"/>
      <c r="FR84" s="51"/>
      <c r="FS84" s="51"/>
      <c r="FT84" s="51"/>
      <c r="FU84" s="51"/>
      <c r="FV84" s="51"/>
      <c r="FW84" s="51"/>
      <c r="FX84" s="24"/>
      <c r="GH84" s="52"/>
      <c r="GI84" s="53"/>
      <c r="GS84" s="52"/>
    </row>
    <row r="85" spans="1:201" ht="12.75" x14ac:dyDescent="0.2">
      <c r="A85" s="49">
        <v>83</v>
      </c>
      <c r="B85" s="11"/>
      <c r="C85" s="24"/>
      <c r="D85" s="24"/>
      <c r="E85" s="51"/>
      <c r="F85" s="51"/>
      <c r="G85" s="51"/>
      <c r="H85" s="51"/>
      <c r="I85" s="51"/>
      <c r="J85" s="51"/>
      <c r="K85" s="51"/>
      <c r="L85" s="51"/>
      <c r="M85" s="51"/>
      <c r="N85" s="49"/>
      <c r="O85" s="24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24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24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24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24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24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24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24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24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24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24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24"/>
      <c r="EG85" s="51"/>
      <c r="EH85" s="51"/>
      <c r="EI85" s="51"/>
      <c r="EJ85" s="51"/>
      <c r="EK85" s="51"/>
      <c r="EL85" s="51"/>
      <c r="EM85" s="51"/>
      <c r="EN85" s="51"/>
      <c r="EO85" s="51"/>
      <c r="EP85" s="51"/>
      <c r="EQ85" s="24"/>
      <c r="ER85" s="51"/>
      <c r="ES85" s="51"/>
      <c r="ET85" s="51"/>
      <c r="EU85" s="51"/>
      <c r="EV85" s="51"/>
      <c r="EW85" s="51"/>
      <c r="EX85" s="51"/>
      <c r="EY85" s="51"/>
      <c r="EZ85" s="51"/>
      <c r="FA85" s="51"/>
      <c r="FB85" s="24"/>
      <c r="FC85" s="51"/>
      <c r="FD85" s="51"/>
      <c r="FE85" s="51"/>
      <c r="FF85" s="51"/>
      <c r="FG85" s="51"/>
      <c r="FH85" s="51"/>
      <c r="FI85" s="51"/>
      <c r="FJ85" s="51"/>
      <c r="FK85" s="51"/>
      <c r="FL85" s="51"/>
      <c r="FM85" s="24"/>
      <c r="FN85" s="51"/>
      <c r="FO85" s="51"/>
      <c r="FP85" s="51"/>
      <c r="FQ85" s="51"/>
      <c r="FR85" s="51"/>
      <c r="FS85" s="51"/>
      <c r="FT85" s="51"/>
      <c r="FU85" s="51"/>
      <c r="FV85" s="51"/>
      <c r="FW85" s="51"/>
      <c r="FX85" s="24"/>
      <c r="GH85" s="52"/>
      <c r="GI85" s="53"/>
      <c r="GS85" s="52"/>
    </row>
    <row r="86" spans="1:201" ht="12.75" x14ac:dyDescent="0.2">
      <c r="A86" s="49">
        <v>84</v>
      </c>
      <c r="B86" s="11"/>
      <c r="C86" s="24"/>
      <c r="D86" s="24"/>
      <c r="E86" s="51"/>
      <c r="F86" s="51"/>
      <c r="G86" s="51"/>
      <c r="H86" s="51"/>
      <c r="I86" s="51"/>
      <c r="J86" s="51"/>
      <c r="K86" s="51"/>
      <c r="L86" s="51"/>
      <c r="M86" s="51"/>
      <c r="N86" s="49"/>
      <c r="O86" s="24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24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24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24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24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24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24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24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24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24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24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24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24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24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24"/>
      <c r="FN86" s="51"/>
      <c r="FO86" s="51"/>
      <c r="FP86" s="51"/>
      <c r="FQ86" s="51"/>
      <c r="FR86" s="51"/>
      <c r="FS86" s="51"/>
      <c r="FT86" s="51"/>
      <c r="FU86" s="51"/>
      <c r="FV86" s="51"/>
      <c r="FW86" s="51"/>
      <c r="FX86" s="24"/>
      <c r="GH86" s="52"/>
      <c r="GI86" s="53"/>
      <c r="GS86" s="52"/>
    </row>
    <row r="87" spans="1:201" ht="12.75" x14ac:dyDescent="0.2">
      <c r="A87" s="49">
        <v>85</v>
      </c>
      <c r="B87" s="11"/>
      <c r="C87" s="24"/>
      <c r="D87" s="24"/>
      <c r="E87" s="51"/>
      <c r="F87" s="51"/>
      <c r="G87" s="51"/>
      <c r="H87" s="51"/>
      <c r="I87" s="51"/>
      <c r="J87" s="51"/>
      <c r="K87" s="51"/>
      <c r="L87" s="51"/>
      <c r="M87" s="51"/>
      <c r="N87" s="49"/>
      <c r="O87" s="24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24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24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24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24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24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24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24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24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24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24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24"/>
      <c r="EG87" s="51"/>
      <c r="EH87" s="51"/>
      <c r="EI87" s="51"/>
      <c r="EJ87" s="51"/>
      <c r="EK87" s="51"/>
      <c r="EL87" s="51"/>
      <c r="EM87" s="51"/>
      <c r="EN87" s="51"/>
      <c r="EO87" s="51"/>
      <c r="EP87" s="51"/>
      <c r="EQ87" s="24"/>
      <c r="ER87" s="51"/>
      <c r="ES87" s="51"/>
      <c r="ET87" s="51"/>
      <c r="EU87" s="51"/>
      <c r="EV87" s="51"/>
      <c r="EW87" s="51"/>
      <c r="EX87" s="51"/>
      <c r="EY87" s="51"/>
      <c r="EZ87" s="51"/>
      <c r="FA87" s="51"/>
      <c r="FB87" s="24"/>
      <c r="FC87" s="51"/>
      <c r="FD87" s="51"/>
      <c r="FE87" s="51"/>
      <c r="FF87" s="51"/>
      <c r="FG87" s="51"/>
      <c r="FH87" s="51"/>
      <c r="FI87" s="51"/>
      <c r="FJ87" s="51"/>
      <c r="FK87" s="51"/>
      <c r="FL87" s="51"/>
      <c r="FM87" s="24"/>
      <c r="FN87" s="51"/>
      <c r="FO87" s="51"/>
      <c r="FP87" s="51"/>
      <c r="FQ87" s="51"/>
      <c r="FR87" s="51"/>
      <c r="FS87" s="51"/>
      <c r="FT87" s="51"/>
      <c r="FU87" s="51"/>
      <c r="FV87" s="51"/>
      <c r="FW87" s="51"/>
      <c r="FX87" s="24"/>
      <c r="GH87" s="52"/>
      <c r="GI87" s="53"/>
      <c r="GS87" s="52"/>
    </row>
    <row r="88" spans="1:201" ht="12.75" x14ac:dyDescent="0.2">
      <c r="A88" s="49">
        <v>86</v>
      </c>
      <c r="B88" s="11"/>
      <c r="C88" s="24"/>
      <c r="D88" s="24"/>
      <c r="E88" s="51"/>
      <c r="F88" s="51"/>
      <c r="G88" s="51"/>
      <c r="H88" s="51"/>
      <c r="I88" s="51"/>
      <c r="J88" s="51"/>
      <c r="K88" s="51"/>
      <c r="L88" s="51"/>
      <c r="M88" s="51"/>
      <c r="N88" s="49"/>
      <c r="O88" s="24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24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24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24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24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24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24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24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24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24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24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24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24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24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24"/>
      <c r="FN88" s="51"/>
      <c r="FO88" s="51"/>
      <c r="FP88" s="51"/>
      <c r="FQ88" s="51"/>
      <c r="FR88" s="51"/>
      <c r="FS88" s="51"/>
      <c r="FT88" s="51"/>
      <c r="FU88" s="51"/>
      <c r="FV88" s="51"/>
      <c r="FW88" s="51"/>
      <c r="FX88" s="24"/>
      <c r="GH88" s="52"/>
      <c r="GI88" s="53"/>
      <c r="GS88" s="52"/>
    </row>
    <row r="89" spans="1:201" ht="12.75" x14ac:dyDescent="0.2">
      <c r="A89" s="49">
        <v>87</v>
      </c>
      <c r="B89" s="11"/>
      <c r="C89" s="24"/>
      <c r="D89" s="24"/>
      <c r="E89" s="51"/>
      <c r="F89" s="51"/>
      <c r="G89" s="51"/>
      <c r="H89" s="51"/>
      <c r="I89" s="51"/>
      <c r="J89" s="51"/>
      <c r="K89" s="51"/>
      <c r="L89" s="51"/>
      <c r="M89" s="51"/>
      <c r="N89" s="49"/>
      <c r="O89" s="24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24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24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24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24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24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24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24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24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24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24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24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24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24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24"/>
      <c r="FN89" s="51"/>
      <c r="FO89" s="51"/>
      <c r="FP89" s="51"/>
      <c r="FQ89" s="51"/>
      <c r="FR89" s="51"/>
      <c r="FS89" s="51"/>
      <c r="FT89" s="51"/>
      <c r="FU89" s="51"/>
      <c r="FV89" s="51"/>
      <c r="FW89" s="51"/>
      <c r="FX89" s="24"/>
      <c r="GH89" s="52"/>
      <c r="GI89" s="53"/>
      <c r="GS89" s="52"/>
    </row>
    <row r="90" spans="1:201" ht="12.75" x14ac:dyDescent="0.2">
      <c r="A90" s="49">
        <v>88</v>
      </c>
      <c r="B90" s="11"/>
      <c r="C90" s="24"/>
      <c r="D90" s="24"/>
      <c r="E90" s="51"/>
      <c r="F90" s="51"/>
      <c r="G90" s="51"/>
      <c r="H90" s="51"/>
      <c r="I90" s="51"/>
      <c r="J90" s="51"/>
      <c r="K90" s="51"/>
      <c r="L90" s="51"/>
      <c r="M90" s="51"/>
      <c r="N90" s="49"/>
      <c r="O90" s="24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24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24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24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24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24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24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24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24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24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24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24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24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24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24"/>
      <c r="FN90" s="51"/>
      <c r="FO90" s="51"/>
      <c r="FP90" s="51"/>
      <c r="FQ90" s="51"/>
      <c r="FR90" s="51"/>
      <c r="FS90" s="51"/>
      <c r="FT90" s="51"/>
      <c r="FU90" s="51"/>
      <c r="FV90" s="51"/>
      <c r="FW90" s="51"/>
      <c r="FX90" s="24"/>
      <c r="GH90" s="52"/>
      <c r="GI90" s="53"/>
      <c r="GS90" s="52"/>
    </row>
    <row r="91" spans="1:201" ht="12.75" x14ac:dyDescent="0.2">
      <c r="A91" s="49">
        <v>89</v>
      </c>
      <c r="B91" s="11"/>
      <c r="C91" s="24"/>
      <c r="D91" s="24"/>
      <c r="E91" s="51"/>
      <c r="F91" s="51"/>
      <c r="G91" s="51"/>
      <c r="H91" s="51"/>
      <c r="I91" s="51"/>
      <c r="J91" s="51"/>
      <c r="K91" s="51"/>
      <c r="L91" s="51"/>
      <c r="M91" s="51"/>
      <c r="N91" s="49"/>
      <c r="O91" s="24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24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24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24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24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24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24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24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24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24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24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24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24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24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24"/>
      <c r="FN91" s="51"/>
      <c r="FO91" s="51"/>
      <c r="FP91" s="51"/>
      <c r="FQ91" s="51"/>
      <c r="FR91" s="51"/>
      <c r="FS91" s="51"/>
      <c r="FT91" s="51"/>
      <c r="FU91" s="51"/>
      <c r="FV91" s="51"/>
      <c r="FW91" s="51"/>
      <c r="FX91" s="24"/>
      <c r="GH91" s="52"/>
      <c r="GI91" s="53"/>
      <c r="GS91" s="52"/>
    </row>
    <row r="92" spans="1:201" ht="12.75" x14ac:dyDescent="0.2">
      <c r="A92" s="49">
        <v>90</v>
      </c>
      <c r="B92" s="11"/>
      <c r="C92" s="24"/>
      <c r="D92" s="24"/>
      <c r="E92" s="51"/>
      <c r="F92" s="51"/>
      <c r="G92" s="51"/>
      <c r="H92" s="51"/>
      <c r="I92" s="51"/>
      <c r="J92" s="51"/>
      <c r="K92" s="51"/>
      <c r="L92" s="51"/>
      <c r="M92" s="51"/>
      <c r="N92" s="49"/>
      <c r="O92" s="24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24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24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24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24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24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24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24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24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24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24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24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24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24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24"/>
      <c r="FN92" s="51"/>
      <c r="FO92" s="51"/>
      <c r="FP92" s="51"/>
      <c r="FQ92" s="51"/>
      <c r="FR92" s="51"/>
      <c r="FS92" s="51"/>
      <c r="FT92" s="51"/>
      <c r="FU92" s="51"/>
      <c r="FV92" s="51"/>
      <c r="FW92" s="51"/>
      <c r="FX92" s="24"/>
      <c r="GH92" s="52"/>
      <c r="GI92" s="53"/>
      <c r="GS92" s="52"/>
    </row>
    <row r="93" spans="1:201" ht="12.75" x14ac:dyDescent="0.2">
      <c r="A93" s="49">
        <v>91</v>
      </c>
      <c r="B93" s="11"/>
      <c r="C93" s="24"/>
      <c r="D93" s="24"/>
      <c r="E93" s="51"/>
      <c r="F93" s="51"/>
      <c r="G93" s="51"/>
      <c r="H93" s="51"/>
      <c r="I93" s="51"/>
      <c r="J93" s="51"/>
      <c r="K93" s="51"/>
      <c r="L93" s="51"/>
      <c r="M93" s="51"/>
      <c r="N93" s="49"/>
      <c r="O93" s="24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24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24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24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24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24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24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24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24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24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24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24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24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24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24"/>
      <c r="FN93" s="51"/>
      <c r="FO93" s="51"/>
      <c r="FP93" s="51"/>
      <c r="FQ93" s="51"/>
      <c r="FR93" s="51"/>
      <c r="FS93" s="51"/>
      <c r="FT93" s="51"/>
      <c r="FU93" s="51"/>
      <c r="FV93" s="51"/>
      <c r="FW93" s="51"/>
      <c r="FX93" s="24"/>
      <c r="GH93" s="52"/>
      <c r="GI93" s="53"/>
      <c r="GS93" s="52"/>
    </row>
    <row r="94" spans="1:201" ht="12.75" x14ac:dyDescent="0.2">
      <c r="A94" s="49">
        <v>92</v>
      </c>
      <c r="B94" s="11"/>
      <c r="C94" s="24"/>
      <c r="D94" s="24"/>
      <c r="E94" s="51"/>
      <c r="F94" s="51"/>
      <c r="G94" s="51"/>
      <c r="H94" s="51"/>
      <c r="I94" s="51"/>
      <c r="J94" s="51"/>
      <c r="K94" s="51"/>
      <c r="L94" s="51"/>
      <c r="M94" s="51"/>
      <c r="N94" s="49"/>
      <c r="O94" s="24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24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24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24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24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24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24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24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24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24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24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24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24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24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24"/>
      <c r="FN94" s="51"/>
      <c r="FO94" s="51"/>
      <c r="FP94" s="51"/>
      <c r="FQ94" s="51"/>
      <c r="FR94" s="51"/>
      <c r="FS94" s="51"/>
      <c r="FT94" s="51"/>
      <c r="FU94" s="51"/>
      <c r="FV94" s="51"/>
      <c r="FW94" s="51"/>
      <c r="FX94" s="24"/>
      <c r="GH94" s="52"/>
      <c r="GI94" s="53"/>
      <c r="GS94" s="52"/>
    </row>
    <row r="95" spans="1:201" ht="12.75" x14ac:dyDescent="0.2">
      <c r="A95" s="49">
        <v>93</v>
      </c>
      <c r="B95" s="11"/>
      <c r="C95" s="24"/>
      <c r="D95" s="24"/>
      <c r="E95" s="51"/>
      <c r="F95" s="51"/>
      <c r="G95" s="51"/>
      <c r="H95" s="51"/>
      <c r="I95" s="51"/>
      <c r="J95" s="51"/>
      <c r="K95" s="51"/>
      <c r="L95" s="51"/>
      <c r="M95" s="51"/>
      <c r="N95" s="49"/>
      <c r="O95" s="24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24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24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24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24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24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24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24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24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24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24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24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24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24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24"/>
      <c r="FN95" s="51"/>
      <c r="FO95" s="51"/>
      <c r="FP95" s="51"/>
      <c r="FQ95" s="51"/>
      <c r="FR95" s="51"/>
      <c r="FS95" s="51"/>
      <c r="FT95" s="51"/>
      <c r="FU95" s="51"/>
      <c r="FV95" s="51"/>
      <c r="FW95" s="51"/>
      <c r="FX95" s="24"/>
      <c r="GH95" s="52"/>
      <c r="GI95" s="53"/>
      <c r="GS95" s="52"/>
    </row>
    <row r="96" spans="1:201" ht="12.75" x14ac:dyDescent="0.2">
      <c r="A96" s="49">
        <v>94</v>
      </c>
      <c r="B96" s="11"/>
      <c r="C96" s="24"/>
      <c r="D96" s="24"/>
      <c r="E96" s="51"/>
      <c r="F96" s="51"/>
      <c r="G96" s="51"/>
      <c r="H96" s="51"/>
      <c r="I96" s="51"/>
      <c r="J96" s="51"/>
      <c r="K96" s="51"/>
      <c r="L96" s="51"/>
      <c r="M96" s="51"/>
      <c r="N96" s="49"/>
      <c r="O96" s="24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24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24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24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24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24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24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24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24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24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24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24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24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24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24"/>
      <c r="FN96" s="51"/>
      <c r="FO96" s="51"/>
      <c r="FP96" s="51"/>
      <c r="FQ96" s="51"/>
      <c r="FR96" s="51"/>
      <c r="FS96" s="51"/>
      <c r="FT96" s="51"/>
      <c r="FU96" s="51"/>
      <c r="FV96" s="51"/>
      <c r="FW96" s="51"/>
      <c r="FX96" s="24"/>
      <c r="GH96" s="52"/>
      <c r="GI96" s="53"/>
      <c r="GS96" s="52"/>
    </row>
    <row r="97" spans="1:201" ht="12.75" x14ac:dyDescent="0.2">
      <c r="A97" s="49">
        <v>95</v>
      </c>
      <c r="B97" s="11"/>
      <c r="C97" s="24"/>
      <c r="D97" s="24"/>
      <c r="E97" s="51"/>
      <c r="F97" s="51"/>
      <c r="G97" s="51"/>
      <c r="H97" s="51"/>
      <c r="I97" s="51"/>
      <c r="J97" s="51"/>
      <c r="K97" s="51"/>
      <c r="L97" s="51"/>
      <c r="M97" s="51"/>
      <c r="N97" s="49"/>
      <c r="O97" s="24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24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24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24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24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24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24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24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24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24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24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24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24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24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24"/>
      <c r="FN97" s="51"/>
      <c r="FO97" s="51"/>
      <c r="FP97" s="51"/>
      <c r="FQ97" s="51"/>
      <c r="FR97" s="51"/>
      <c r="FS97" s="51"/>
      <c r="FT97" s="51"/>
      <c r="FU97" s="51"/>
      <c r="FV97" s="51"/>
      <c r="FW97" s="51"/>
      <c r="FX97" s="24"/>
      <c r="GH97" s="52"/>
      <c r="GI97" s="53"/>
      <c r="GS97" s="52"/>
    </row>
    <row r="98" spans="1:201" ht="12.75" x14ac:dyDescent="0.2">
      <c r="A98" s="49">
        <v>96</v>
      </c>
      <c r="B98" s="11"/>
      <c r="C98" s="24"/>
      <c r="D98" s="24"/>
      <c r="E98" s="51"/>
      <c r="F98" s="51"/>
      <c r="G98" s="51"/>
      <c r="H98" s="51"/>
      <c r="I98" s="51"/>
      <c r="J98" s="51"/>
      <c r="K98" s="51"/>
      <c r="L98" s="51"/>
      <c r="M98" s="51"/>
      <c r="N98" s="49"/>
      <c r="O98" s="24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24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24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24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24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24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24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24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24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24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24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24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24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24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24"/>
      <c r="FN98" s="51"/>
      <c r="FO98" s="51"/>
      <c r="FP98" s="51"/>
      <c r="FQ98" s="51"/>
      <c r="FR98" s="51"/>
      <c r="FS98" s="51"/>
      <c r="FT98" s="51"/>
      <c r="FU98" s="51"/>
      <c r="FV98" s="51"/>
      <c r="FW98" s="51"/>
      <c r="FX98" s="24"/>
      <c r="GH98" s="52"/>
      <c r="GI98" s="53"/>
      <c r="GS98" s="52"/>
    </row>
    <row r="99" spans="1:201" ht="12.75" x14ac:dyDescent="0.2">
      <c r="A99" s="49">
        <v>97</v>
      </c>
      <c r="B99" s="11"/>
      <c r="C99" s="24"/>
      <c r="D99" s="24"/>
      <c r="E99" s="51"/>
      <c r="F99" s="51"/>
      <c r="G99" s="51"/>
      <c r="H99" s="51"/>
      <c r="I99" s="51"/>
      <c r="J99" s="51"/>
      <c r="K99" s="51"/>
      <c r="L99" s="51"/>
      <c r="M99" s="51"/>
      <c r="N99" s="49"/>
      <c r="O99" s="24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24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24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24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24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24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24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24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24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24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24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24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24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24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24"/>
      <c r="FN99" s="51"/>
      <c r="FO99" s="51"/>
      <c r="FP99" s="51"/>
      <c r="FQ99" s="51"/>
      <c r="FR99" s="51"/>
      <c r="FS99" s="51"/>
      <c r="FT99" s="51"/>
      <c r="FU99" s="51"/>
      <c r="FV99" s="51"/>
      <c r="FW99" s="51"/>
      <c r="FX99" s="24"/>
      <c r="GH99" s="52"/>
      <c r="GI99" s="53"/>
      <c r="GS99" s="52"/>
    </row>
    <row r="100" spans="1:201" ht="12.75" x14ac:dyDescent="0.2">
      <c r="A100" s="49">
        <v>98</v>
      </c>
      <c r="B100" s="11"/>
      <c r="C100" s="24"/>
      <c r="D100" s="24"/>
      <c r="E100" s="51"/>
      <c r="F100" s="51"/>
      <c r="G100" s="51"/>
      <c r="H100" s="51"/>
      <c r="I100" s="51"/>
      <c r="J100" s="51"/>
      <c r="K100" s="51"/>
      <c r="L100" s="51"/>
      <c r="M100" s="51"/>
      <c r="N100" s="49"/>
      <c r="O100" s="24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24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24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24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24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24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24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24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24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24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24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24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24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24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24"/>
      <c r="FN100" s="51"/>
      <c r="FO100" s="51"/>
      <c r="FP100" s="51"/>
      <c r="FQ100" s="51"/>
      <c r="FR100" s="51"/>
      <c r="FS100" s="51"/>
      <c r="FT100" s="51"/>
      <c r="FU100" s="51"/>
      <c r="FV100" s="51"/>
      <c r="FW100" s="51"/>
      <c r="FX100" s="24"/>
      <c r="GH100" s="52"/>
      <c r="GI100" s="53"/>
      <c r="GS100" s="52"/>
    </row>
    <row r="101" spans="1:201" ht="12.75" x14ac:dyDescent="0.2">
      <c r="A101" s="49">
        <v>99</v>
      </c>
      <c r="B101" s="11"/>
      <c r="C101" s="24"/>
      <c r="D101" s="24"/>
      <c r="E101" s="51"/>
      <c r="F101" s="51"/>
      <c r="G101" s="51"/>
      <c r="H101" s="51"/>
      <c r="I101" s="51"/>
      <c r="J101" s="51"/>
      <c r="K101" s="51"/>
      <c r="L101" s="51"/>
      <c r="M101" s="51"/>
      <c r="N101" s="49"/>
      <c r="O101" s="24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24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24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24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24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24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24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24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24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24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24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24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24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24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24"/>
      <c r="FN101" s="51"/>
      <c r="FO101" s="51"/>
      <c r="FP101" s="51"/>
      <c r="FQ101" s="51"/>
      <c r="FR101" s="51"/>
      <c r="FS101" s="51"/>
      <c r="FT101" s="51"/>
      <c r="FU101" s="51"/>
      <c r="FV101" s="51"/>
      <c r="FW101" s="51"/>
      <c r="FX101" s="24"/>
      <c r="GH101" s="52"/>
      <c r="GI101" s="53"/>
      <c r="GS101" s="52"/>
    </row>
    <row r="102" spans="1:201" ht="12.75" x14ac:dyDescent="0.2">
      <c r="A102" s="49">
        <v>100</v>
      </c>
      <c r="B102" s="11"/>
      <c r="C102" s="24"/>
      <c r="D102" s="24"/>
      <c r="E102" s="51"/>
      <c r="F102" s="51"/>
      <c r="G102" s="51"/>
      <c r="H102" s="51"/>
      <c r="I102" s="51"/>
      <c r="J102" s="51"/>
      <c r="K102" s="51"/>
      <c r="L102" s="51"/>
      <c r="M102" s="51"/>
      <c r="N102" s="49"/>
      <c r="O102" s="24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24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24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24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24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24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24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24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24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24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24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24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24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24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24"/>
      <c r="FN102" s="51"/>
      <c r="FO102" s="51"/>
      <c r="FP102" s="51"/>
      <c r="FQ102" s="51"/>
      <c r="FR102" s="51"/>
      <c r="FS102" s="51"/>
      <c r="FT102" s="51"/>
      <c r="FU102" s="51"/>
      <c r="FV102" s="51"/>
      <c r="FW102" s="51"/>
      <c r="FX102" s="24"/>
      <c r="GH102" s="52"/>
      <c r="GI102" s="53"/>
      <c r="GS102" s="52"/>
    </row>
    <row r="103" spans="1:201" ht="12.75" x14ac:dyDescent="0.2">
      <c r="A103" s="49"/>
      <c r="B103" s="11"/>
      <c r="C103" s="24"/>
      <c r="D103" s="24"/>
      <c r="E103" s="51"/>
      <c r="F103" s="51"/>
      <c r="G103" s="51"/>
      <c r="H103" s="51"/>
      <c r="I103" s="51"/>
      <c r="J103" s="51"/>
      <c r="K103" s="51"/>
      <c r="L103" s="51"/>
      <c r="M103" s="51"/>
      <c r="N103" s="49"/>
      <c r="O103" s="24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24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24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24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24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24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24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24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24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24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24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24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24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24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24"/>
      <c r="FN103" s="51"/>
      <c r="FO103" s="51"/>
      <c r="FP103" s="51"/>
      <c r="FQ103" s="51"/>
      <c r="FR103" s="51"/>
      <c r="FS103" s="51"/>
      <c r="FT103" s="51"/>
      <c r="FU103" s="51"/>
      <c r="FV103" s="51"/>
      <c r="FW103" s="51"/>
      <c r="FX103" s="24"/>
      <c r="GH103" s="52"/>
      <c r="GI103" s="53"/>
      <c r="GS103" s="52"/>
    </row>
    <row r="104" spans="1:201" ht="12.75" x14ac:dyDescent="0.2">
      <c r="A104" s="49"/>
      <c r="B104" s="11"/>
      <c r="C104" s="24"/>
      <c r="D104" s="24"/>
      <c r="E104" s="51"/>
      <c r="F104" s="51"/>
      <c r="G104" s="51"/>
      <c r="H104" s="51"/>
      <c r="I104" s="51"/>
      <c r="J104" s="51"/>
      <c r="K104" s="51"/>
      <c r="L104" s="51"/>
      <c r="M104" s="51"/>
      <c r="N104" s="49"/>
      <c r="O104" s="24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24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24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24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24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24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24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24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24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24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24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24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24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24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24"/>
      <c r="FN104" s="51"/>
      <c r="FO104" s="51"/>
      <c r="FP104" s="51"/>
      <c r="FQ104" s="51"/>
      <c r="FR104" s="51"/>
      <c r="FS104" s="51"/>
      <c r="FT104" s="51"/>
      <c r="FU104" s="51"/>
      <c r="FV104" s="51"/>
      <c r="FW104" s="51"/>
      <c r="FX104" s="24"/>
      <c r="GH104" s="52"/>
      <c r="GI104" s="53"/>
      <c r="GS104" s="52"/>
    </row>
    <row r="105" spans="1:201" ht="12.75" x14ac:dyDescent="0.2">
      <c r="A105" s="49"/>
      <c r="B105" s="11"/>
      <c r="C105" s="24"/>
      <c r="D105" s="24"/>
      <c r="E105" s="51"/>
      <c r="F105" s="51"/>
      <c r="G105" s="51"/>
      <c r="H105" s="51"/>
      <c r="I105" s="51"/>
      <c r="J105" s="51"/>
      <c r="K105" s="51"/>
      <c r="L105" s="51"/>
      <c r="M105" s="51"/>
      <c r="N105" s="49"/>
      <c r="O105" s="24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24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24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24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24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24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24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24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24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24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24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24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24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24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24"/>
      <c r="FN105" s="51"/>
      <c r="FO105" s="51"/>
      <c r="FP105" s="51"/>
      <c r="FQ105" s="51"/>
      <c r="FR105" s="51"/>
      <c r="FS105" s="51"/>
      <c r="FT105" s="51"/>
      <c r="FU105" s="51"/>
      <c r="FV105" s="51"/>
      <c r="FW105" s="51"/>
      <c r="FX105" s="24"/>
      <c r="GH105" s="52"/>
      <c r="GI105" s="53"/>
      <c r="GS105" s="52"/>
    </row>
    <row r="106" spans="1:201" ht="12.75" x14ac:dyDescent="0.2">
      <c r="A106" s="49"/>
      <c r="B106" s="11"/>
      <c r="C106" s="24"/>
      <c r="D106" s="24"/>
      <c r="E106" s="51"/>
      <c r="F106" s="51"/>
      <c r="G106" s="51"/>
      <c r="H106" s="51"/>
      <c r="I106" s="51"/>
      <c r="J106" s="51"/>
      <c r="K106" s="51"/>
      <c r="L106" s="51"/>
      <c r="M106" s="51"/>
      <c r="N106" s="49"/>
      <c r="O106" s="24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24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24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24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24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24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24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24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24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24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24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24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24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24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24"/>
      <c r="FN106" s="51"/>
      <c r="FO106" s="51"/>
      <c r="FP106" s="51"/>
      <c r="FQ106" s="51"/>
      <c r="FR106" s="51"/>
      <c r="FS106" s="51"/>
      <c r="FT106" s="51"/>
      <c r="FU106" s="51"/>
      <c r="FV106" s="51"/>
      <c r="FW106" s="51"/>
      <c r="FX106" s="24"/>
      <c r="GH106" s="52"/>
      <c r="GI106" s="53"/>
      <c r="GS106" s="52"/>
    </row>
    <row r="107" spans="1:201" ht="12.75" x14ac:dyDescent="0.2">
      <c r="A107" s="49"/>
      <c r="B107" s="11"/>
      <c r="C107" s="24"/>
      <c r="D107" s="24"/>
      <c r="E107" s="51"/>
      <c r="F107" s="51"/>
      <c r="G107" s="51"/>
      <c r="H107" s="51"/>
      <c r="I107" s="51"/>
      <c r="J107" s="51"/>
      <c r="K107" s="51"/>
      <c r="L107" s="51"/>
      <c r="M107" s="51"/>
      <c r="N107" s="49"/>
      <c r="O107" s="24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24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24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24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24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24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24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24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24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24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24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24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24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24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24"/>
      <c r="FN107" s="51"/>
      <c r="FO107" s="51"/>
      <c r="FP107" s="51"/>
      <c r="FQ107" s="51"/>
      <c r="FR107" s="51"/>
      <c r="FS107" s="51"/>
      <c r="FT107" s="51"/>
      <c r="FU107" s="51"/>
      <c r="FV107" s="51"/>
      <c r="FW107" s="51"/>
      <c r="FX107" s="24"/>
      <c r="GH107" s="52"/>
      <c r="GI107" s="53"/>
      <c r="GS107" s="52"/>
    </row>
    <row r="108" spans="1:201" ht="12.75" x14ac:dyDescent="0.2">
      <c r="A108" s="49"/>
      <c r="B108" s="11"/>
      <c r="C108" s="24"/>
      <c r="D108" s="24"/>
      <c r="E108" s="51"/>
      <c r="F108" s="51"/>
      <c r="G108" s="51"/>
      <c r="H108" s="51"/>
      <c r="I108" s="51"/>
      <c r="J108" s="51"/>
      <c r="K108" s="51"/>
      <c r="L108" s="51"/>
      <c r="M108" s="51"/>
      <c r="N108" s="49"/>
      <c r="O108" s="24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24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24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24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24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24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24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24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24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24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24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24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24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24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24"/>
      <c r="FN108" s="51"/>
      <c r="FO108" s="51"/>
      <c r="FP108" s="51"/>
      <c r="FQ108" s="51"/>
      <c r="FR108" s="51"/>
      <c r="FS108" s="51"/>
      <c r="FT108" s="51"/>
      <c r="FU108" s="51"/>
      <c r="FV108" s="51"/>
      <c r="FW108" s="51"/>
      <c r="FX108" s="24"/>
      <c r="GH108" s="52"/>
      <c r="GI108" s="53"/>
      <c r="GS108" s="52"/>
    </row>
    <row r="109" spans="1:201" ht="12.75" x14ac:dyDescent="0.2">
      <c r="A109" s="49"/>
      <c r="B109" s="11"/>
      <c r="C109" s="24"/>
      <c r="D109" s="24"/>
      <c r="E109" s="51"/>
      <c r="F109" s="51"/>
      <c r="G109" s="51"/>
      <c r="H109" s="51"/>
      <c r="I109" s="51"/>
      <c r="J109" s="51"/>
      <c r="K109" s="51"/>
      <c r="L109" s="51"/>
      <c r="M109" s="51"/>
      <c r="N109" s="49"/>
      <c r="O109" s="24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24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24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24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24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24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24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24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24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24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24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24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24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24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24"/>
      <c r="FN109" s="51"/>
      <c r="FO109" s="51"/>
      <c r="FP109" s="51"/>
      <c r="FQ109" s="51"/>
      <c r="FR109" s="51"/>
      <c r="FS109" s="51"/>
      <c r="FT109" s="51"/>
      <c r="FU109" s="51"/>
      <c r="FV109" s="51"/>
      <c r="FW109" s="51"/>
      <c r="FX109" s="24"/>
      <c r="GH109" s="52"/>
      <c r="GI109" s="53"/>
      <c r="GS109" s="52"/>
    </row>
    <row r="110" spans="1:201" ht="12.75" x14ac:dyDescent="0.2">
      <c r="A110" s="49"/>
      <c r="B110" s="11"/>
      <c r="C110" s="24"/>
      <c r="D110" s="24"/>
      <c r="E110" s="51"/>
      <c r="F110" s="51"/>
      <c r="G110" s="51"/>
      <c r="H110" s="51"/>
      <c r="I110" s="51"/>
      <c r="J110" s="51"/>
      <c r="K110" s="51"/>
      <c r="L110" s="51"/>
      <c r="M110" s="51"/>
      <c r="N110" s="49"/>
      <c r="O110" s="24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24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24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24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24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24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24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24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24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24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24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24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24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24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24"/>
      <c r="FN110" s="51"/>
      <c r="FO110" s="51"/>
      <c r="FP110" s="51"/>
      <c r="FQ110" s="51"/>
      <c r="FR110" s="51"/>
      <c r="FS110" s="51"/>
      <c r="FT110" s="51"/>
      <c r="FU110" s="51"/>
      <c r="FV110" s="51"/>
      <c r="FW110" s="51"/>
      <c r="FX110" s="24"/>
      <c r="GH110" s="52"/>
      <c r="GI110" s="53"/>
      <c r="GS110" s="52"/>
    </row>
    <row r="111" spans="1:201" ht="12.75" x14ac:dyDescent="0.2">
      <c r="A111" s="49"/>
      <c r="B111" s="11"/>
      <c r="C111" s="24"/>
      <c r="D111" s="24"/>
      <c r="E111" s="51"/>
      <c r="F111" s="51"/>
      <c r="G111" s="51"/>
      <c r="H111" s="51"/>
      <c r="I111" s="51"/>
      <c r="J111" s="51"/>
      <c r="K111" s="51"/>
      <c r="L111" s="51"/>
      <c r="M111" s="51"/>
      <c r="N111" s="49"/>
      <c r="O111" s="24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24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24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24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24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24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24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24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24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24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24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24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24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24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24"/>
      <c r="FN111" s="51"/>
      <c r="FO111" s="51"/>
      <c r="FP111" s="51"/>
      <c r="FQ111" s="51"/>
      <c r="FR111" s="51"/>
      <c r="FS111" s="51"/>
      <c r="FT111" s="51"/>
      <c r="FU111" s="51"/>
      <c r="FV111" s="51"/>
      <c r="FW111" s="51"/>
      <c r="FX111" s="24"/>
      <c r="GH111" s="52"/>
      <c r="GI111" s="53"/>
      <c r="GS111" s="52"/>
    </row>
    <row r="112" spans="1:201" ht="12.75" x14ac:dyDescent="0.2">
      <c r="A112" s="49"/>
      <c r="B112" s="11"/>
      <c r="C112" s="24"/>
      <c r="D112" s="24"/>
      <c r="E112" s="51"/>
      <c r="F112" s="51"/>
      <c r="G112" s="51"/>
      <c r="H112" s="51"/>
      <c r="I112" s="51"/>
      <c r="J112" s="51"/>
      <c r="K112" s="51"/>
      <c r="L112" s="51"/>
      <c r="M112" s="51"/>
      <c r="N112" s="49"/>
      <c r="O112" s="24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24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24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24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24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24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24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24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24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24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24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24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24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24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24"/>
      <c r="FN112" s="51"/>
      <c r="FO112" s="51"/>
      <c r="FP112" s="51"/>
      <c r="FQ112" s="51"/>
      <c r="FR112" s="51"/>
      <c r="FS112" s="51"/>
      <c r="FT112" s="51"/>
      <c r="FU112" s="51"/>
      <c r="FV112" s="51"/>
      <c r="FW112" s="51"/>
      <c r="FX112" s="24"/>
      <c r="GH112" s="52"/>
      <c r="GI112" s="53"/>
      <c r="GS112" s="52"/>
    </row>
    <row r="113" spans="1:201" ht="12.75" x14ac:dyDescent="0.2">
      <c r="A113" s="49"/>
      <c r="B113" s="11"/>
      <c r="C113" s="24"/>
      <c r="D113" s="24"/>
      <c r="E113" s="51"/>
      <c r="F113" s="51"/>
      <c r="G113" s="51"/>
      <c r="H113" s="51"/>
      <c r="I113" s="51"/>
      <c r="J113" s="51"/>
      <c r="K113" s="51"/>
      <c r="L113" s="51"/>
      <c r="M113" s="51"/>
      <c r="N113" s="49"/>
      <c r="O113" s="24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24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24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24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24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24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24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24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24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24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24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24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24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24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24"/>
      <c r="FN113" s="51"/>
      <c r="FO113" s="51"/>
      <c r="FP113" s="51"/>
      <c r="FQ113" s="51"/>
      <c r="FR113" s="51"/>
      <c r="FS113" s="51"/>
      <c r="FT113" s="51"/>
      <c r="FU113" s="51"/>
      <c r="FV113" s="51"/>
      <c r="FW113" s="51"/>
      <c r="FX113" s="24"/>
      <c r="GH113" s="52"/>
      <c r="GI113" s="53"/>
      <c r="GS113" s="52"/>
    </row>
    <row r="114" spans="1:201" ht="12.75" x14ac:dyDescent="0.2">
      <c r="A114" s="49"/>
      <c r="B114" s="11"/>
      <c r="C114" s="24"/>
      <c r="D114" s="24"/>
      <c r="E114" s="51"/>
      <c r="F114" s="51"/>
      <c r="G114" s="51"/>
      <c r="H114" s="51"/>
      <c r="I114" s="51"/>
      <c r="J114" s="51"/>
      <c r="K114" s="51"/>
      <c r="L114" s="51"/>
      <c r="M114" s="51"/>
      <c r="N114" s="49"/>
      <c r="O114" s="24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24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24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24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24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24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24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24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24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24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24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24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24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24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24"/>
      <c r="FN114" s="51"/>
      <c r="FO114" s="51"/>
      <c r="FP114" s="51"/>
      <c r="FQ114" s="51"/>
      <c r="FR114" s="51"/>
      <c r="FS114" s="51"/>
      <c r="FT114" s="51"/>
      <c r="FU114" s="51"/>
      <c r="FV114" s="51"/>
      <c r="FW114" s="51"/>
      <c r="FX114" s="24"/>
      <c r="GH114" s="52"/>
      <c r="GI114" s="53"/>
      <c r="GS114" s="52"/>
    </row>
    <row r="115" spans="1:201" ht="12.75" x14ac:dyDescent="0.2">
      <c r="A115" s="49"/>
      <c r="B115" s="11"/>
      <c r="C115" s="24"/>
      <c r="D115" s="24"/>
      <c r="E115" s="51"/>
      <c r="F115" s="51"/>
      <c r="G115" s="51"/>
      <c r="H115" s="51"/>
      <c r="I115" s="51"/>
      <c r="J115" s="51"/>
      <c r="K115" s="51"/>
      <c r="L115" s="51"/>
      <c r="M115" s="51"/>
      <c r="N115" s="49"/>
      <c r="O115" s="24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24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24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24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24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24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24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24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24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24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24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24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24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24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24"/>
      <c r="FN115" s="51"/>
      <c r="FO115" s="51"/>
      <c r="FP115" s="51"/>
      <c r="FQ115" s="51"/>
      <c r="FR115" s="51"/>
      <c r="FS115" s="51"/>
      <c r="FT115" s="51"/>
      <c r="FU115" s="51"/>
      <c r="FV115" s="51"/>
      <c r="FW115" s="51"/>
      <c r="FX115" s="24"/>
      <c r="GH115" s="52"/>
      <c r="GI115" s="53"/>
      <c r="GS115" s="52"/>
    </row>
    <row r="116" spans="1:201" ht="12.75" x14ac:dyDescent="0.2">
      <c r="A116" s="49"/>
      <c r="B116" s="11"/>
      <c r="C116" s="24"/>
      <c r="D116" s="24"/>
      <c r="E116" s="51"/>
      <c r="F116" s="51"/>
      <c r="G116" s="51"/>
      <c r="H116" s="51"/>
      <c r="I116" s="51"/>
      <c r="J116" s="51"/>
      <c r="K116" s="51"/>
      <c r="L116" s="51"/>
      <c r="M116" s="51"/>
      <c r="N116" s="49"/>
      <c r="O116" s="24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24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24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24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24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24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24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24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24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24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24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24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24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24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24"/>
      <c r="FN116" s="51"/>
      <c r="FO116" s="51"/>
      <c r="FP116" s="51"/>
      <c r="FQ116" s="51"/>
      <c r="FR116" s="51"/>
      <c r="FS116" s="51"/>
      <c r="FT116" s="51"/>
      <c r="FU116" s="51"/>
      <c r="FV116" s="51"/>
      <c r="FW116" s="51"/>
      <c r="FX116" s="24"/>
      <c r="GH116" s="52"/>
      <c r="GI116" s="53"/>
      <c r="GS116" s="52"/>
    </row>
    <row r="117" spans="1:201" ht="12.75" x14ac:dyDescent="0.2">
      <c r="A117" s="49"/>
      <c r="B117" s="11"/>
      <c r="C117" s="24"/>
      <c r="D117" s="24"/>
      <c r="E117" s="51"/>
      <c r="F117" s="51"/>
      <c r="G117" s="51"/>
      <c r="H117" s="51"/>
      <c r="I117" s="51"/>
      <c r="J117" s="51"/>
      <c r="K117" s="51"/>
      <c r="L117" s="51"/>
      <c r="M117" s="51"/>
      <c r="N117" s="49"/>
      <c r="O117" s="24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24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24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24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24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24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24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24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24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24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24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24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24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24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24"/>
      <c r="FN117" s="51"/>
      <c r="FO117" s="51"/>
      <c r="FP117" s="51"/>
      <c r="FQ117" s="51"/>
      <c r="FR117" s="51"/>
      <c r="FS117" s="51"/>
      <c r="FT117" s="51"/>
      <c r="FU117" s="51"/>
      <c r="FV117" s="51"/>
      <c r="FW117" s="51"/>
      <c r="FX117" s="24"/>
      <c r="GH117" s="52"/>
      <c r="GI117" s="53"/>
      <c r="GS117" s="52"/>
    </row>
    <row r="118" spans="1:201" ht="12.75" x14ac:dyDescent="0.2">
      <c r="A118" s="49"/>
      <c r="B118" s="11"/>
      <c r="C118" s="24"/>
      <c r="D118" s="24"/>
      <c r="E118" s="51"/>
      <c r="F118" s="51"/>
      <c r="G118" s="51"/>
      <c r="H118" s="51"/>
      <c r="I118" s="51"/>
      <c r="J118" s="51"/>
      <c r="K118" s="51"/>
      <c r="L118" s="51"/>
      <c r="M118" s="51"/>
      <c r="N118" s="49"/>
      <c r="O118" s="24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24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24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24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24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24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24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24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24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24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24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24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24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24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24"/>
      <c r="FN118" s="51"/>
      <c r="FO118" s="51"/>
      <c r="FP118" s="51"/>
      <c r="FQ118" s="51"/>
      <c r="FR118" s="51"/>
      <c r="FS118" s="51"/>
      <c r="FT118" s="51"/>
      <c r="FU118" s="51"/>
      <c r="FV118" s="51"/>
      <c r="FW118" s="51"/>
      <c r="FX118" s="24"/>
      <c r="GH118" s="52"/>
      <c r="GI118" s="53"/>
      <c r="GS118" s="52"/>
    </row>
    <row r="119" spans="1:201" ht="12.75" x14ac:dyDescent="0.2">
      <c r="A119" s="49"/>
      <c r="B119" s="11"/>
      <c r="C119" s="24"/>
      <c r="D119" s="24"/>
      <c r="E119" s="51"/>
      <c r="F119" s="51"/>
      <c r="G119" s="51"/>
      <c r="H119" s="51"/>
      <c r="I119" s="51"/>
      <c r="J119" s="51"/>
      <c r="K119" s="51"/>
      <c r="L119" s="51"/>
      <c r="M119" s="51"/>
      <c r="N119" s="49"/>
      <c r="O119" s="24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24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24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24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24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24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24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24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24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24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24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24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24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24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24"/>
      <c r="FN119" s="51"/>
      <c r="FO119" s="51"/>
      <c r="FP119" s="51"/>
      <c r="FQ119" s="51"/>
      <c r="FR119" s="51"/>
      <c r="FS119" s="51"/>
      <c r="FT119" s="51"/>
      <c r="FU119" s="51"/>
      <c r="FV119" s="51"/>
      <c r="FW119" s="51"/>
      <c r="FX119" s="24"/>
      <c r="GH119" s="52"/>
      <c r="GI119" s="53"/>
      <c r="GS119" s="52"/>
    </row>
    <row r="120" spans="1:201" ht="12.75" x14ac:dyDescent="0.2">
      <c r="A120" s="49"/>
      <c r="B120" s="11"/>
      <c r="C120" s="24"/>
      <c r="D120" s="24"/>
      <c r="E120" s="51"/>
      <c r="F120" s="51"/>
      <c r="G120" s="51"/>
      <c r="H120" s="51"/>
      <c r="I120" s="51"/>
      <c r="J120" s="51"/>
      <c r="K120" s="51"/>
      <c r="L120" s="51"/>
      <c r="M120" s="51"/>
      <c r="N120" s="49"/>
      <c r="O120" s="24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24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24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24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24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24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24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24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24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24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24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24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24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24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24"/>
      <c r="FN120" s="51"/>
      <c r="FO120" s="51"/>
      <c r="FP120" s="51"/>
      <c r="FQ120" s="51"/>
      <c r="FR120" s="51"/>
      <c r="FS120" s="51"/>
      <c r="FT120" s="51"/>
      <c r="FU120" s="51"/>
      <c r="FV120" s="51"/>
      <c r="FW120" s="51"/>
      <c r="FX120" s="24"/>
      <c r="GH120" s="52"/>
      <c r="GI120" s="53"/>
      <c r="GS120" s="52"/>
    </row>
    <row r="121" spans="1:201" ht="12.75" x14ac:dyDescent="0.2">
      <c r="A121" s="49"/>
      <c r="B121" s="11"/>
      <c r="C121" s="24"/>
      <c r="D121" s="24"/>
      <c r="E121" s="51"/>
      <c r="F121" s="51"/>
      <c r="G121" s="51"/>
      <c r="H121" s="51"/>
      <c r="I121" s="51"/>
      <c r="J121" s="51"/>
      <c r="K121" s="51"/>
      <c r="L121" s="51"/>
      <c r="M121" s="51"/>
      <c r="N121" s="49"/>
      <c r="O121" s="24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24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24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24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24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24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24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24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24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24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24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24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24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24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24"/>
      <c r="FN121" s="51"/>
      <c r="FO121" s="51"/>
      <c r="FP121" s="51"/>
      <c r="FQ121" s="51"/>
      <c r="FR121" s="51"/>
      <c r="FS121" s="51"/>
      <c r="FT121" s="51"/>
      <c r="FU121" s="51"/>
      <c r="FV121" s="51"/>
      <c r="FW121" s="51"/>
      <c r="FX121" s="24"/>
      <c r="GH121" s="52"/>
      <c r="GI121" s="53"/>
      <c r="GS121" s="52"/>
    </row>
    <row r="122" spans="1:201" ht="12.75" x14ac:dyDescent="0.2">
      <c r="A122" s="49"/>
      <c r="B122" s="11"/>
      <c r="C122" s="24"/>
      <c r="D122" s="24"/>
      <c r="E122" s="51"/>
      <c r="F122" s="51"/>
      <c r="G122" s="51"/>
      <c r="H122" s="51"/>
      <c r="I122" s="51"/>
      <c r="J122" s="51"/>
      <c r="K122" s="51"/>
      <c r="L122" s="51"/>
      <c r="M122" s="51"/>
      <c r="N122" s="49"/>
      <c r="O122" s="24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24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24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24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24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24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24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24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24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24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24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24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24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24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24"/>
      <c r="FN122" s="51"/>
      <c r="FO122" s="51"/>
      <c r="FP122" s="51"/>
      <c r="FQ122" s="51"/>
      <c r="FR122" s="51"/>
      <c r="FS122" s="51"/>
      <c r="FT122" s="51"/>
      <c r="FU122" s="51"/>
      <c r="FV122" s="51"/>
      <c r="FW122" s="51"/>
      <c r="FX122" s="24"/>
      <c r="GH122" s="52"/>
      <c r="GI122" s="53"/>
      <c r="GS122" s="52"/>
    </row>
    <row r="123" spans="1:201" ht="12.75" x14ac:dyDescent="0.2">
      <c r="A123" s="49"/>
      <c r="B123" s="11"/>
      <c r="C123" s="24"/>
      <c r="D123" s="24"/>
      <c r="E123" s="51"/>
      <c r="F123" s="51"/>
      <c r="G123" s="51"/>
      <c r="H123" s="51"/>
      <c r="I123" s="51"/>
      <c r="J123" s="51"/>
      <c r="K123" s="51"/>
      <c r="L123" s="51"/>
      <c r="M123" s="51"/>
      <c r="N123" s="49"/>
      <c r="O123" s="24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24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24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24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24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24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24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24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24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24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24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24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24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24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24"/>
      <c r="FN123" s="51"/>
      <c r="FO123" s="51"/>
      <c r="FP123" s="51"/>
      <c r="FQ123" s="51"/>
      <c r="FR123" s="51"/>
      <c r="FS123" s="51"/>
      <c r="FT123" s="51"/>
      <c r="FU123" s="51"/>
      <c r="FV123" s="51"/>
      <c r="FW123" s="51"/>
      <c r="FX123" s="24"/>
      <c r="GH123" s="52"/>
      <c r="GI123" s="53"/>
      <c r="GS123" s="52"/>
    </row>
    <row r="124" spans="1:201" ht="12.75" x14ac:dyDescent="0.2">
      <c r="A124" s="49"/>
      <c r="B124" s="11"/>
      <c r="C124" s="24"/>
      <c r="D124" s="24"/>
      <c r="E124" s="51"/>
      <c r="F124" s="51"/>
      <c r="G124" s="51"/>
      <c r="H124" s="51"/>
      <c r="I124" s="51"/>
      <c r="J124" s="51"/>
      <c r="K124" s="51"/>
      <c r="L124" s="51"/>
      <c r="M124" s="51"/>
      <c r="N124" s="49"/>
      <c r="O124" s="24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24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24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24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24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24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24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24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24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24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24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24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24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24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24"/>
      <c r="FN124" s="51"/>
      <c r="FO124" s="51"/>
      <c r="FP124" s="51"/>
      <c r="FQ124" s="51"/>
      <c r="FR124" s="51"/>
      <c r="FS124" s="51"/>
      <c r="FT124" s="51"/>
      <c r="FU124" s="51"/>
      <c r="FV124" s="51"/>
      <c r="FW124" s="51"/>
      <c r="FX124" s="24"/>
      <c r="GH124" s="52"/>
      <c r="GI124" s="53"/>
      <c r="GS124" s="52"/>
    </row>
    <row r="125" spans="1:201" ht="12.75" x14ac:dyDescent="0.2">
      <c r="A125" s="49"/>
      <c r="B125" s="11"/>
      <c r="C125" s="24"/>
      <c r="D125" s="24"/>
      <c r="E125" s="51"/>
      <c r="F125" s="51"/>
      <c r="G125" s="51"/>
      <c r="H125" s="51"/>
      <c r="I125" s="51"/>
      <c r="J125" s="51"/>
      <c r="K125" s="51"/>
      <c r="L125" s="51"/>
      <c r="M125" s="51"/>
      <c r="N125" s="49"/>
      <c r="O125" s="24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24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24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24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24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24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24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24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24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24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24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24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24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24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24"/>
      <c r="FN125" s="51"/>
      <c r="FO125" s="51"/>
      <c r="FP125" s="51"/>
      <c r="FQ125" s="51"/>
      <c r="FR125" s="51"/>
      <c r="FS125" s="51"/>
      <c r="FT125" s="51"/>
      <c r="FU125" s="51"/>
      <c r="FV125" s="51"/>
      <c r="FW125" s="51"/>
      <c r="FX125" s="24"/>
      <c r="GH125" s="52"/>
      <c r="GI125" s="53"/>
      <c r="GS125" s="52"/>
    </row>
    <row r="126" spans="1:201" ht="12.75" x14ac:dyDescent="0.2">
      <c r="A126" s="49"/>
      <c r="B126" s="11"/>
      <c r="C126" s="24"/>
      <c r="D126" s="24"/>
      <c r="E126" s="51"/>
      <c r="F126" s="51"/>
      <c r="G126" s="51"/>
      <c r="H126" s="51"/>
      <c r="I126" s="51"/>
      <c r="J126" s="51"/>
      <c r="K126" s="51"/>
      <c r="L126" s="51"/>
      <c r="M126" s="51"/>
      <c r="N126" s="49"/>
      <c r="O126" s="24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24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24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24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24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24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24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24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24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24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24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24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24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24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24"/>
      <c r="FN126" s="51"/>
      <c r="FO126" s="51"/>
      <c r="FP126" s="51"/>
      <c r="FQ126" s="51"/>
      <c r="FR126" s="51"/>
      <c r="FS126" s="51"/>
      <c r="FT126" s="51"/>
      <c r="FU126" s="51"/>
      <c r="FV126" s="51"/>
      <c r="FW126" s="51"/>
      <c r="FX126" s="24"/>
      <c r="GH126" s="52"/>
      <c r="GI126" s="53"/>
      <c r="GS126" s="52"/>
    </row>
    <row r="127" spans="1:201" ht="12.75" x14ac:dyDescent="0.2">
      <c r="A127" s="49"/>
      <c r="B127" s="11"/>
      <c r="C127" s="24"/>
      <c r="D127" s="24"/>
      <c r="E127" s="51"/>
      <c r="F127" s="51"/>
      <c r="G127" s="51"/>
      <c r="H127" s="51"/>
      <c r="I127" s="51"/>
      <c r="J127" s="51"/>
      <c r="K127" s="51"/>
      <c r="L127" s="51"/>
      <c r="M127" s="51"/>
      <c r="N127" s="49"/>
      <c r="O127" s="24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24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24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24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24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24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24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24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24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24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24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24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24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24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24"/>
      <c r="FN127" s="51"/>
      <c r="FO127" s="51"/>
      <c r="FP127" s="51"/>
      <c r="FQ127" s="51"/>
      <c r="FR127" s="51"/>
      <c r="FS127" s="51"/>
      <c r="FT127" s="51"/>
      <c r="FU127" s="51"/>
      <c r="FV127" s="51"/>
      <c r="FW127" s="51"/>
      <c r="FX127" s="24"/>
      <c r="GH127" s="52"/>
      <c r="GI127" s="53"/>
      <c r="GS127" s="52"/>
    </row>
    <row r="128" spans="1:201" ht="12.75" x14ac:dyDescent="0.2">
      <c r="A128" s="49"/>
      <c r="B128" s="11"/>
      <c r="C128" s="24"/>
      <c r="D128" s="24"/>
      <c r="E128" s="51"/>
      <c r="F128" s="51"/>
      <c r="G128" s="51"/>
      <c r="H128" s="51"/>
      <c r="I128" s="51"/>
      <c r="J128" s="51"/>
      <c r="K128" s="51"/>
      <c r="L128" s="51"/>
      <c r="M128" s="51"/>
      <c r="N128" s="49"/>
      <c r="O128" s="24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24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24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24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24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24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24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24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24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24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24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24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24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24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24"/>
      <c r="FN128" s="51"/>
      <c r="FO128" s="51"/>
      <c r="FP128" s="51"/>
      <c r="FQ128" s="51"/>
      <c r="FR128" s="51"/>
      <c r="FS128" s="51"/>
      <c r="FT128" s="51"/>
      <c r="FU128" s="51"/>
      <c r="FV128" s="51"/>
      <c r="FW128" s="51"/>
      <c r="FX128" s="24"/>
      <c r="GH128" s="52"/>
      <c r="GI128" s="53"/>
      <c r="GS128" s="52"/>
    </row>
    <row r="129" spans="1:201" ht="12.75" x14ac:dyDescent="0.2">
      <c r="A129" s="49"/>
      <c r="B129" s="11"/>
      <c r="C129" s="24"/>
      <c r="D129" s="24"/>
      <c r="E129" s="51"/>
      <c r="F129" s="51"/>
      <c r="G129" s="51"/>
      <c r="H129" s="51"/>
      <c r="I129" s="51"/>
      <c r="J129" s="51"/>
      <c r="K129" s="51"/>
      <c r="L129" s="51"/>
      <c r="M129" s="51"/>
      <c r="N129" s="49"/>
      <c r="O129" s="24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24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24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24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24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24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24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24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24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24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24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24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24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24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24"/>
      <c r="FN129" s="51"/>
      <c r="FO129" s="51"/>
      <c r="FP129" s="51"/>
      <c r="FQ129" s="51"/>
      <c r="FR129" s="51"/>
      <c r="FS129" s="51"/>
      <c r="FT129" s="51"/>
      <c r="FU129" s="51"/>
      <c r="FV129" s="51"/>
      <c r="FW129" s="51"/>
      <c r="FX129" s="24"/>
      <c r="GH129" s="52"/>
      <c r="GI129" s="53"/>
      <c r="GS129" s="52"/>
    </row>
    <row r="130" spans="1:201" ht="12.75" x14ac:dyDescent="0.2">
      <c r="A130" s="49"/>
      <c r="B130" s="11"/>
      <c r="C130" s="24"/>
      <c r="D130" s="24"/>
      <c r="E130" s="51"/>
      <c r="F130" s="51"/>
      <c r="G130" s="51"/>
      <c r="H130" s="51"/>
      <c r="I130" s="51"/>
      <c r="J130" s="51"/>
      <c r="K130" s="51"/>
      <c r="L130" s="51"/>
      <c r="M130" s="51"/>
      <c r="N130" s="49"/>
      <c r="O130" s="24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24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24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24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24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24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24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24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24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24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24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24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24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24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24"/>
      <c r="FN130" s="51"/>
      <c r="FO130" s="51"/>
      <c r="FP130" s="51"/>
      <c r="FQ130" s="51"/>
      <c r="FR130" s="51"/>
      <c r="FS130" s="51"/>
      <c r="FT130" s="51"/>
      <c r="FU130" s="51"/>
      <c r="FV130" s="51"/>
      <c r="FW130" s="51"/>
      <c r="FX130" s="24"/>
      <c r="GH130" s="52"/>
      <c r="GI130" s="53"/>
      <c r="GS130" s="52"/>
    </row>
    <row r="131" spans="1:201" ht="12.75" x14ac:dyDescent="0.2">
      <c r="A131" s="49"/>
      <c r="B131" s="11"/>
      <c r="C131" s="24"/>
      <c r="D131" s="24"/>
      <c r="E131" s="51"/>
      <c r="F131" s="51"/>
      <c r="G131" s="51"/>
      <c r="H131" s="51"/>
      <c r="I131" s="51"/>
      <c r="J131" s="51"/>
      <c r="K131" s="51"/>
      <c r="L131" s="51"/>
      <c r="M131" s="51"/>
      <c r="N131" s="49"/>
      <c r="O131" s="24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24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24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24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24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24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24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24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24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24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24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24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24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24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24"/>
      <c r="FN131" s="51"/>
      <c r="FO131" s="51"/>
      <c r="FP131" s="51"/>
      <c r="FQ131" s="51"/>
      <c r="FR131" s="51"/>
      <c r="FS131" s="51"/>
      <c r="FT131" s="51"/>
      <c r="FU131" s="51"/>
      <c r="FV131" s="51"/>
      <c r="FW131" s="51"/>
      <c r="FX131" s="24"/>
      <c r="GH131" s="52"/>
      <c r="GI131" s="53"/>
      <c r="GS131" s="52"/>
    </row>
    <row r="132" spans="1:201" ht="12.75" x14ac:dyDescent="0.2">
      <c r="A132" s="49"/>
      <c r="B132" s="11"/>
      <c r="C132" s="24"/>
      <c r="D132" s="24"/>
      <c r="E132" s="51"/>
      <c r="F132" s="51"/>
      <c r="G132" s="51"/>
      <c r="H132" s="51"/>
      <c r="I132" s="51"/>
      <c r="J132" s="51"/>
      <c r="K132" s="51"/>
      <c r="L132" s="51"/>
      <c r="M132" s="51"/>
      <c r="N132" s="49"/>
      <c r="O132" s="24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24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24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24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24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24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24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24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24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24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24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24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24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24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24"/>
      <c r="FN132" s="51"/>
      <c r="FO132" s="51"/>
      <c r="FP132" s="51"/>
      <c r="FQ132" s="51"/>
      <c r="FR132" s="51"/>
      <c r="FS132" s="51"/>
      <c r="FT132" s="51"/>
      <c r="FU132" s="51"/>
      <c r="FV132" s="51"/>
      <c r="FW132" s="51"/>
      <c r="FX132" s="24"/>
      <c r="GH132" s="52"/>
      <c r="GI132" s="53"/>
      <c r="GS132" s="52"/>
    </row>
    <row r="133" spans="1:201" ht="12.75" x14ac:dyDescent="0.2">
      <c r="A133" s="49"/>
      <c r="B133" s="11"/>
      <c r="C133" s="24"/>
      <c r="D133" s="24"/>
      <c r="E133" s="51"/>
      <c r="F133" s="51"/>
      <c r="G133" s="51"/>
      <c r="H133" s="51"/>
      <c r="I133" s="51"/>
      <c r="J133" s="51"/>
      <c r="K133" s="51"/>
      <c r="L133" s="51"/>
      <c r="M133" s="51"/>
      <c r="N133" s="49"/>
      <c r="O133" s="24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24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24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24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24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24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24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24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24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24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24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24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24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24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24"/>
      <c r="FN133" s="51"/>
      <c r="FO133" s="51"/>
      <c r="FP133" s="51"/>
      <c r="FQ133" s="51"/>
      <c r="FR133" s="51"/>
      <c r="FS133" s="51"/>
      <c r="FT133" s="51"/>
      <c r="FU133" s="51"/>
      <c r="FV133" s="51"/>
      <c r="FW133" s="51"/>
      <c r="FX133" s="24"/>
      <c r="GH133" s="52"/>
      <c r="GI133" s="53"/>
      <c r="GS133" s="52"/>
    </row>
    <row r="134" spans="1:201" ht="12.75" x14ac:dyDescent="0.2">
      <c r="A134" s="49"/>
      <c r="B134" s="11"/>
      <c r="C134" s="24"/>
      <c r="D134" s="24"/>
      <c r="E134" s="51"/>
      <c r="F134" s="51"/>
      <c r="G134" s="51"/>
      <c r="H134" s="51"/>
      <c r="I134" s="51"/>
      <c r="J134" s="51"/>
      <c r="K134" s="51"/>
      <c r="L134" s="51"/>
      <c r="M134" s="51"/>
      <c r="N134" s="49"/>
      <c r="O134" s="24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24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24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24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24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24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24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24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24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24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24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24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24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24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24"/>
      <c r="FN134" s="51"/>
      <c r="FO134" s="51"/>
      <c r="FP134" s="51"/>
      <c r="FQ134" s="51"/>
      <c r="FR134" s="51"/>
      <c r="FS134" s="51"/>
      <c r="FT134" s="51"/>
      <c r="FU134" s="51"/>
      <c r="FV134" s="51"/>
      <c r="FW134" s="51"/>
      <c r="FX134" s="24"/>
      <c r="GH134" s="52"/>
      <c r="GI134" s="53"/>
      <c r="GS134" s="52"/>
    </row>
    <row r="135" spans="1:201" ht="12.75" x14ac:dyDescent="0.2">
      <c r="A135" s="49"/>
      <c r="B135" s="11"/>
      <c r="C135" s="24"/>
      <c r="D135" s="24"/>
      <c r="E135" s="51"/>
      <c r="F135" s="51"/>
      <c r="G135" s="51"/>
      <c r="H135" s="51"/>
      <c r="I135" s="51"/>
      <c r="J135" s="51"/>
      <c r="K135" s="51"/>
      <c r="L135" s="51"/>
      <c r="M135" s="51"/>
      <c r="N135" s="49"/>
      <c r="O135" s="24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24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24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24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24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24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24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24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24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24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24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24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24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24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24"/>
      <c r="FN135" s="51"/>
      <c r="FO135" s="51"/>
      <c r="FP135" s="51"/>
      <c r="FQ135" s="51"/>
      <c r="FR135" s="51"/>
      <c r="FS135" s="51"/>
      <c r="FT135" s="51"/>
      <c r="FU135" s="51"/>
      <c r="FV135" s="51"/>
      <c r="FW135" s="51"/>
      <c r="FX135" s="24"/>
      <c r="GH135" s="52"/>
      <c r="GI135" s="53"/>
      <c r="GS135" s="52"/>
    </row>
    <row r="136" spans="1:201" ht="12.75" x14ac:dyDescent="0.2">
      <c r="A136" s="49"/>
      <c r="B136" s="11"/>
      <c r="C136" s="24"/>
      <c r="D136" s="24"/>
      <c r="E136" s="51"/>
      <c r="F136" s="51"/>
      <c r="G136" s="51"/>
      <c r="H136" s="51"/>
      <c r="I136" s="51"/>
      <c r="J136" s="51"/>
      <c r="K136" s="51"/>
      <c r="L136" s="51"/>
      <c r="M136" s="51"/>
      <c r="N136" s="49"/>
      <c r="O136" s="24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24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24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24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24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24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24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24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24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24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24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24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24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24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24"/>
      <c r="FN136" s="51"/>
      <c r="FO136" s="51"/>
      <c r="FP136" s="51"/>
      <c r="FQ136" s="51"/>
      <c r="FR136" s="51"/>
      <c r="FS136" s="51"/>
      <c r="FT136" s="51"/>
      <c r="FU136" s="51"/>
      <c r="FV136" s="51"/>
      <c r="FW136" s="51"/>
      <c r="FX136" s="24"/>
      <c r="GH136" s="52"/>
      <c r="GI136" s="53"/>
      <c r="GS136" s="52"/>
    </row>
    <row r="137" spans="1:201" ht="12.75" x14ac:dyDescent="0.2">
      <c r="A137" s="49"/>
      <c r="B137" s="11"/>
      <c r="C137" s="24"/>
      <c r="D137" s="24"/>
      <c r="E137" s="51"/>
      <c r="F137" s="51"/>
      <c r="G137" s="51"/>
      <c r="H137" s="51"/>
      <c r="I137" s="51"/>
      <c r="J137" s="51"/>
      <c r="K137" s="51"/>
      <c r="L137" s="51"/>
      <c r="M137" s="51"/>
      <c r="N137" s="49"/>
      <c r="O137" s="24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24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24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24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24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24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24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24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24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24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24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24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24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24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24"/>
      <c r="FN137" s="51"/>
      <c r="FO137" s="51"/>
      <c r="FP137" s="51"/>
      <c r="FQ137" s="51"/>
      <c r="FR137" s="51"/>
      <c r="FS137" s="51"/>
      <c r="FT137" s="51"/>
      <c r="FU137" s="51"/>
      <c r="FV137" s="51"/>
      <c r="FW137" s="51"/>
      <c r="FX137" s="24"/>
      <c r="GH137" s="52"/>
      <c r="GI137" s="53"/>
      <c r="GS137" s="52"/>
    </row>
    <row r="138" spans="1:201" ht="12.75" x14ac:dyDescent="0.2">
      <c r="A138" s="49"/>
      <c r="B138" s="11"/>
      <c r="C138" s="24"/>
      <c r="D138" s="24"/>
      <c r="E138" s="51"/>
      <c r="F138" s="51"/>
      <c r="G138" s="51"/>
      <c r="H138" s="51"/>
      <c r="I138" s="51"/>
      <c r="J138" s="51"/>
      <c r="K138" s="51"/>
      <c r="L138" s="51"/>
      <c r="M138" s="51"/>
      <c r="N138" s="49"/>
      <c r="O138" s="24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24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24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24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24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24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24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24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24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24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24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24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24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24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24"/>
      <c r="FN138" s="51"/>
      <c r="FO138" s="51"/>
      <c r="FP138" s="51"/>
      <c r="FQ138" s="51"/>
      <c r="FR138" s="51"/>
      <c r="FS138" s="51"/>
      <c r="FT138" s="51"/>
      <c r="FU138" s="51"/>
      <c r="FV138" s="51"/>
      <c r="FW138" s="51"/>
      <c r="FX138" s="24"/>
      <c r="GH138" s="52"/>
      <c r="GI138" s="53"/>
      <c r="GS138" s="52"/>
    </row>
    <row r="139" spans="1:201" ht="12.75" x14ac:dyDescent="0.2">
      <c r="A139" s="49"/>
      <c r="B139" s="11"/>
      <c r="C139" s="24"/>
      <c r="D139" s="24"/>
      <c r="E139" s="51"/>
      <c r="F139" s="51"/>
      <c r="G139" s="51"/>
      <c r="H139" s="51"/>
      <c r="I139" s="51"/>
      <c r="J139" s="51"/>
      <c r="K139" s="51"/>
      <c r="L139" s="51"/>
      <c r="M139" s="51"/>
      <c r="N139" s="49"/>
      <c r="O139" s="24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24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24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24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24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24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24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24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24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24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24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24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24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24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24"/>
      <c r="FN139" s="51"/>
      <c r="FO139" s="51"/>
      <c r="FP139" s="51"/>
      <c r="FQ139" s="51"/>
      <c r="FR139" s="51"/>
      <c r="FS139" s="51"/>
      <c r="FT139" s="51"/>
      <c r="FU139" s="51"/>
      <c r="FV139" s="51"/>
      <c r="FW139" s="51"/>
      <c r="FX139" s="24"/>
      <c r="GH139" s="52"/>
      <c r="GI139" s="53"/>
      <c r="GS139" s="52"/>
    </row>
    <row r="140" spans="1:201" ht="12.75" x14ac:dyDescent="0.2">
      <c r="A140" s="49"/>
      <c r="B140" s="11"/>
      <c r="C140" s="24"/>
      <c r="D140" s="24"/>
      <c r="E140" s="51"/>
      <c r="F140" s="51"/>
      <c r="G140" s="51"/>
      <c r="H140" s="51"/>
      <c r="I140" s="51"/>
      <c r="J140" s="51"/>
      <c r="K140" s="51"/>
      <c r="L140" s="51"/>
      <c r="M140" s="51"/>
      <c r="N140" s="49"/>
      <c r="O140" s="24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24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24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24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24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24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24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24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24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24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24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24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24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24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24"/>
      <c r="FN140" s="51"/>
      <c r="FO140" s="51"/>
      <c r="FP140" s="51"/>
      <c r="FQ140" s="51"/>
      <c r="FR140" s="51"/>
      <c r="FS140" s="51"/>
      <c r="FT140" s="51"/>
      <c r="FU140" s="51"/>
      <c r="FV140" s="51"/>
      <c r="FW140" s="51"/>
      <c r="FX140" s="24"/>
      <c r="GH140" s="52"/>
      <c r="GI140" s="53"/>
      <c r="GS140" s="52"/>
    </row>
    <row r="141" spans="1:201" ht="12.75" x14ac:dyDescent="0.2">
      <c r="A141" s="49"/>
      <c r="B141" s="11"/>
      <c r="C141" s="24"/>
      <c r="D141" s="24"/>
      <c r="E141" s="51"/>
      <c r="F141" s="51"/>
      <c r="G141" s="51"/>
      <c r="H141" s="51"/>
      <c r="I141" s="51"/>
      <c r="J141" s="51"/>
      <c r="K141" s="51"/>
      <c r="L141" s="51"/>
      <c r="M141" s="51"/>
      <c r="N141" s="49"/>
      <c r="O141" s="24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24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24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24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24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24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24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24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24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24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24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24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24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24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24"/>
      <c r="FN141" s="51"/>
      <c r="FO141" s="51"/>
      <c r="FP141" s="51"/>
      <c r="FQ141" s="51"/>
      <c r="FR141" s="51"/>
      <c r="FS141" s="51"/>
      <c r="FT141" s="51"/>
      <c r="FU141" s="51"/>
      <c r="FV141" s="51"/>
      <c r="FW141" s="51"/>
      <c r="FX141" s="24"/>
      <c r="GH141" s="52"/>
      <c r="GI141" s="53"/>
      <c r="GS141" s="52"/>
    </row>
    <row r="142" spans="1:201" ht="12.75" x14ac:dyDescent="0.2">
      <c r="A142" s="49"/>
      <c r="B142" s="11"/>
      <c r="C142" s="24"/>
      <c r="D142" s="24"/>
      <c r="E142" s="51"/>
      <c r="F142" s="51"/>
      <c r="G142" s="51"/>
      <c r="H142" s="51"/>
      <c r="I142" s="51"/>
      <c r="J142" s="51"/>
      <c r="K142" s="51"/>
      <c r="L142" s="51"/>
      <c r="M142" s="51"/>
      <c r="N142" s="49"/>
      <c r="O142" s="24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24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24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24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24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24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24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24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24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24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24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24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24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24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24"/>
      <c r="FN142" s="51"/>
      <c r="FO142" s="51"/>
      <c r="FP142" s="51"/>
      <c r="FQ142" s="51"/>
      <c r="FR142" s="51"/>
      <c r="FS142" s="51"/>
      <c r="FT142" s="51"/>
      <c r="FU142" s="51"/>
      <c r="FV142" s="51"/>
      <c r="FW142" s="51"/>
      <c r="FX142" s="24"/>
      <c r="GH142" s="52"/>
      <c r="GI142" s="53"/>
      <c r="GS142" s="52"/>
    </row>
    <row r="143" spans="1:201" ht="12.75" x14ac:dyDescent="0.2">
      <c r="A143" s="49"/>
      <c r="B143" s="11"/>
      <c r="C143" s="24"/>
      <c r="D143" s="24"/>
      <c r="E143" s="51"/>
      <c r="F143" s="51"/>
      <c r="G143" s="51"/>
      <c r="H143" s="51"/>
      <c r="I143" s="51"/>
      <c r="J143" s="51"/>
      <c r="K143" s="51"/>
      <c r="L143" s="51"/>
      <c r="M143" s="51"/>
      <c r="N143" s="49"/>
      <c r="O143" s="24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24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24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24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24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24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24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24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24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24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24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24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24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24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24"/>
      <c r="FN143" s="51"/>
      <c r="FO143" s="51"/>
      <c r="FP143" s="51"/>
      <c r="FQ143" s="51"/>
      <c r="FR143" s="51"/>
      <c r="FS143" s="51"/>
      <c r="FT143" s="51"/>
      <c r="FU143" s="51"/>
      <c r="FV143" s="51"/>
      <c r="FW143" s="51"/>
      <c r="FX143" s="24"/>
      <c r="GH143" s="52"/>
      <c r="GI143" s="53"/>
      <c r="GS143" s="52"/>
    </row>
    <row r="144" spans="1:201" ht="12.75" x14ac:dyDescent="0.2">
      <c r="A144" s="49"/>
      <c r="B144" s="11"/>
      <c r="C144" s="24"/>
      <c r="D144" s="24"/>
      <c r="E144" s="51"/>
      <c r="F144" s="51"/>
      <c r="G144" s="51"/>
      <c r="H144" s="51"/>
      <c r="I144" s="51"/>
      <c r="J144" s="51"/>
      <c r="K144" s="51"/>
      <c r="L144" s="51"/>
      <c r="M144" s="51"/>
      <c r="N144" s="49"/>
      <c r="O144" s="24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24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24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24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24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24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24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24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24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24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24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24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24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24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24"/>
      <c r="FN144" s="51"/>
      <c r="FO144" s="51"/>
      <c r="FP144" s="51"/>
      <c r="FQ144" s="51"/>
      <c r="FR144" s="51"/>
      <c r="FS144" s="51"/>
      <c r="FT144" s="51"/>
      <c r="FU144" s="51"/>
      <c r="FV144" s="51"/>
      <c r="FW144" s="51"/>
      <c r="FX144" s="24"/>
      <c r="GH144" s="52"/>
      <c r="GI144" s="53"/>
      <c r="GS144" s="52"/>
    </row>
    <row r="145" spans="1:201" ht="12.75" x14ac:dyDescent="0.2">
      <c r="A145" s="49"/>
      <c r="B145" s="11"/>
      <c r="C145" s="24"/>
      <c r="D145" s="24"/>
      <c r="E145" s="51"/>
      <c r="F145" s="51"/>
      <c r="G145" s="51"/>
      <c r="H145" s="51"/>
      <c r="I145" s="51"/>
      <c r="J145" s="51"/>
      <c r="K145" s="51"/>
      <c r="L145" s="51"/>
      <c r="M145" s="51"/>
      <c r="N145" s="49"/>
      <c r="O145" s="24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24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24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24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24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24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24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24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24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24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24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24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24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24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24"/>
      <c r="FN145" s="51"/>
      <c r="FO145" s="51"/>
      <c r="FP145" s="51"/>
      <c r="FQ145" s="51"/>
      <c r="FR145" s="51"/>
      <c r="FS145" s="51"/>
      <c r="FT145" s="51"/>
      <c r="FU145" s="51"/>
      <c r="FV145" s="51"/>
      <c r="FW145" s="51"/>
      <c r="FX145" s="24"/>
      <c r="GH145" s="52"/>
      <c r="GI145" s="53"/>
      <c r="GS145" s="52"/>
    </row>
    <row r="146" spans="1:201" ht="12.75" x14ac:dyDescent="0.2">
      <c r="A146" s="49"/>
      <c r="B146" s="11"/>
      <c r="C146" s="24"/>
      <c r="D146" s="24"/>
      <c r="E146" s="51"/>
      <c r="F146" s="51"/>
      <c r="G146" s="51"/>
      <c r="H146" s="51"/>
      <c r="I146" s="51"/>
      <c r="J146" s="51"/>
      <c r="K146" s="51"/>
      <c r="L146" s="51"/>
      <c r="M146" s="51"/>
      <c r="N146" s="49"/>
      <c r="O146" s="24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24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24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24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24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24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24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24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24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24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24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24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24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24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24"/>
      <c r="FN146" s="51"/>
      <c r="FO146" s="51"/>
      <c r="FP146" s="51"/>
      <c r="FQ146" s="51"/>
      <c r="FR146" s="51"/>
      <c r="FS146" s="51"/>
      <c r="FT146" s="51"/>
      <c r="FU146" s="51"/>
      <c r="FV146" s="51"/>
      <c r="FW146" s="51"/>
      <c r="FX146" s="24"/>
      <c r="GH146" s="52"/>
      <c r="GI146" s="53"/>
      <c r="GS146" s="52"/>
    </row>
    <row r="147" spans="1:201" ht="12.75" x14ac:dyDescent="0.2">
      <c r="A147" s="49"/>
      <c r="B147" s="11"/>
      <c r="C147" s="24"/>
      <c r="D147" s="24"/>
      <c r="E147" s="51"/>
      <c r="F147" s="51"/>
      <c r="G147" s="51"/>
      <c r="H147" s="51"/>
      <c r="I147" s="51"/>
      <c r="J147" s="51"/>
      <c r="K147" s="51"/>
      <c r="L147" s="51"/>
      <c r="M147" s="51"/>
      <c r="N147" s="49"/>
      <c r="O147" s="24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24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24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24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24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24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24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24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24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24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24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24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24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24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24"/>
      <c r="FN147" s="51"/>
      <c r="FO147" s="51"/>
      <c r="FP147" s="51"/>
      <c r="FQ147" s="51"/>
      <c r="FR147" s="51"/>
      <c r="FS147" s="51"/>
      <c r="FT147" s="51"/>
      <c r="FU147" s="51"/>
      <c r="FV147" s="51"/>
      <c r="FW147" s="51"/>
      <c r="FX147" s="24"/>
      <c r="GH147" s="52"/>
      <c r="GI147" s="53"/>
      <c r="GS147" s="52"/>
    </row>
    <row r="148" spans="1:201" ht="12.75" x14ac:dyDescent="0.2">
      <c r="A148" s="49"/>
      <c r="B148" s="11"/>
      <c r="C148" s="24"/>
      <c r="D148" s="24"/>
      <c r="E148" s="51"/>
      <c r="F148" s="51"/>
      <c r="G148" s="51"/>
      <c r="H148" s="51"/>
      <c r="I148" s="51"/>
      <c r="J148" s="51"/>
      <c r="K148" s="51"/>
      <c r="L148" s="51"/>
      <c r="M148" s="51"/>
      <c r="N148" s="49"/>
      <c r="O148" s="24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24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24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24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24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24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24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24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24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24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24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24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24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24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24"/>
      <c r="FN148" s="51"/>
      <c r="FO148" s="51"/>
      <c r="FP148" s="51"/>
      <c r="FQ148" s="51"/>
      <c r="FR148" s="51"/>
      <c r="FS148" s="51"/>
      <c r="FT148" s="51"/>
      <c r="FU148" s="51"/>
      <c r="FV148" s="51"/>
      <c r="FW148" s="51"/>
      <c r="FX148" s="24"/>
      <c r="GH148" s="52"/>
      <c r="GI148" s="53"/>
      <c r="GS148" s="52"/>
    </row>
    <row r="149" spans="1:201" ht="12.75" x14ac:dyDescent="0.2">
      <c r="A149" s="49"/>
      <c r="B149" s="11"/>
      <c r="C149" s="24"/>
      <c r="D149" s="24"/>
      <c r="E149" s="51"/>
      <c r="F149" s="51"/>
      <c r="G149" s="51"/>
      <c r="H149" s="51"/>
      <c r="I149" s="51"/>
      <c r="J149" s="51"/>
      <c r="K149" s="51"/>
      <c r="L149" s="51"/>
      <c r="M149" s="51"/>
      <c r="N149" s="49"/>
      <c r="O149" s="24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24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24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24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24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24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24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24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24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24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24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24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24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24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24"/>
      <c r="FN149" s="51"/>
      <c r="FO149" s="51"/>
      <c r="FP149" s="51"/>
      <c r="FQ149" s="51"/>
      <c r="FR149" s="51"/>
      <c r="FS149" s="51"/>
      <c r="FT149" s="51"/>
      <c r="FU149" s="51"/>
      <c r="FV149" s="51"/>
      <c r="FW149" s="51"/>
      <c r="FX149" s="24"/>
      <c r="GH149" s="52"/>
      <c r="GI149" s="53"/>
      <c r="GS149" s="52"/>
    </row>
    <row r="150" spans="1:201" ht="12.75" x14ac:dyDescent="0.2">
      <c r="A150" s="49"/>
      <c r="B150" s="11"/>
      <c r="C150" s="24"/>
      <c r="D150" s="24"/>
      <c r="E150" s="51"/>
      <c r="F150" s="51"/>
      <c r="G150" s="51"/>
      <c r="H150" s="51"/>
      <c r="I150" s="51"/>
      <c r="J150" s="51"/>
      <c r="K150" s="51"/>
      <c r="L150" s="51"/>
      <c r="M150" s="51"/>
      <c r="N150" s="49"/>
      <c r="O150" s="24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24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24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24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24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24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24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24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24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24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24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24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24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24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24"/>
      <c r="FN150" s="51"/>
      <c r="FO150" s="51"/>
      <c r="FP150" s="51"/>
      <c r="FQ150" s="51"/>
      <c r="FR150" s="51"/>
      <c r="FS150" s="51"/>
      <c r="FT150" s="51"/>
      <c r="FU150" s="51"/>
      <c r="FV150" s="51"/>
      <c r="FW150" s="51"/>
      <c r="FX150" s="24"/>
      <c r="GH150" s="52"/>
      <c r="GI150" s="53"/>
      <c r="GS150" s="52"/>
    </row>
    <row r="151" spans="1:201" ht="12.75" x14ac:dyDescent="0.2">
      <c r="A151" s="49"/>
      <c r="B151" s="11"/>
      <c r="C151" s="24"/>
      <c r="D151" s="24"/>
      <c r="E151" s="51"/>
      <c r="F151" s="51"/>
      <c r="G151" s="51"/>
      <c r="H151" s="51"/>
      <c r="I151" s="51"/>
      <c r="J151" s="51"/>
      <c r="K151" s="51"/>
      <c r="L151" s="51"/>
      <c r="M151" s="51"/>
      <c r="N151" s="49"/>
      <c r="O151" s="24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24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24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24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24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24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24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24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24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24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24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24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24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24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24"/>
      <c r="FN151" s="51"/>
      <c r="FO151" s="51"/>
      <c r="FP151" s="51"/>
      <c r="FQ151" s="51"/>
      <c r="FR151" s="51"/>
      <c r="FS151" s="51"/>
      <c r="FT151" s="51"/>
      <c r="FU151" s="51"/>
      <c r="FV151" s="51"/>
      <c r="FW151" s="51"/>
      <c r="FX151" s="24"/>
      <c r="GH151" s="52"/>
      <c r="GI151" s="53"/>
      <c r="GS151" s="52"/>
    </row>
    <row r="152" spans="1:201" ht="12.75" x14ac:dyDescent="0.2">
      <c r="A152" s="49"/>
      <c r="B152" s="11"/>
      <c r="C152" s="24"/>
      <c r="D152" s="24"/>
      <c r="E152" s="51"/>
      <c r="F152" s="51"/>
      <c r="G152" s="51"/>
      <c r="H152" s="51"/>
      <c r="I152" s="51"/>
      <c r="J152" s="51"/>
      <c r="K152" s="51"/>
      <c r="L152" s="51"/>
      <c r="M152" s="51"/>
      <c r="N152" s="49"/>
      <c r="O152" s="24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24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24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24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24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24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24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24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24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24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24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24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24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24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24"/>
      <c r="FN152" s="51"/>
      <c r="FO152" s="51"/>
      <c r="FP152" s="51"/>
      <c r="FQ152" s="51"/>
      <c r="FR152" s="51"/>
      <c r="FS152" s="51"/>
      <c r="FT152" s="51"/>
      <c r="FU152" s="51"/>
      <c r="FV152" s="51"/>
      <c r="FW152" s="51"/>
      <c r="FX152" s="24"/>
      <c r="GH152" s="52"/>
      <c r="GI152" s="53"/>
      <c r="GS152" s="52"/>
    </row>
    <row r="153" spans="1:201" ht="12.75" x14ac:dyDescent="0.2">
      <c r="A153" s="49"/>
      <c r="B153" s="11"/>
      <c r="C153" s="24"/>
      <c r="D153" s="24"/>
      <c r="E153" s="51"/>
      <c r="F153" s="51"/>
      <c r="G153" s="51"/>
      <c r="H153" s="51"/>
      <c r="I153" s="51"/>
      <c r="J153" s="51"/>
      <c r="K153" s="51"/>
      <c r="L153" s="51"/>
      <c r="M153" s="51"/>
      <c r="N153" s="49"/>
      <c r="O153" s="24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24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24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24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24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24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24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24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24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24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24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24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24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24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24"/>
      <c r="FN153" s="51"/>
      <c r="FO153" s="51"/>
      <c r="FP153" s="51"/>
      <c r="FQ153" s="51"/>
      <c r="FR153" s="51"/>
      <c r="FS153" s="51"/>
      <c r="FT153" s="51"/>
      <c r="FU153" s="51"/>
      <c r="FV153" s="51"/>
      <c r="FW153" s="51"/>
      <c r="FX153" s="24"/>
      <c r="GH153" s="52"/>
      <c r="GI153" s="53"/>
      <c r="GS153" s="52"/>
    </row>
    <row r="154" spans="1:201" ht="12.75" x14ac:dyDescent="0.2">
      <c r="A154" s="49"/>
      <c r="B154" s="11"/>
      <c r="C154" s="24"/>
      <c r="D154" s="24"/>
      <c r="E154" s="51"/>
      <c r="F154" s="51"/>
      <c r="G154" s="51"/>
      <c r="H154" s="51"/>
      <c r="I154" s="51"/>
      <c r="J154" s="51"/>
      <c r="K154" s="51"/>
      <c r="L154" s="51"/>
      <c r="M154" s="51"/>
      <c r="N154" s="49"/>
      <c r="O154" s="24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24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24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24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24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24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24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24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24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24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24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24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24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24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24"/>
      <c r="FN154" s="51"/>
      <c r="FO154" s="51"/>
      <c r="FP154" s="51"/>
      <c r="FQ154" s="51"/>
      <c r="FR154" s="51"/>
      <c r="FS154" s="51"/>
      <c r="FT154" s="51"/>
      <c r="FU154" s="51"/>
      <c r="FV154" s="51"/>
      <c r="FW154" s="51"/>
      <c r="FX154" s="24"/>
      <c r="GH154" s="52"/>
      <c r="GI154" s="53"/>
      <c r="GS154" s="52"/>
    </row>
    <row r="155" spans="1:201" ht="12.75" x14ac:dyDescent="0.2">
      <c r="A155" s="49"/>
      <c r="B155" s="11"/>
      <c r="C155" s="24"/>
      <c r="D155" s="24"/>
      <c r="E155" s="51"/>
      <c r="F155" s="51"/>
      <c r="G155" s="51"/>
      <c r="H155" s="51"/>
      <c r="I155" s="51"/>
      <c r="J155" s="51"/>
      <c r="K155" s="51"/>
      <c r="L155" s="51"/>
      <c r="M155" s="51"/>
      <c r="N155" s="49"/>
      <c r="O155" s="24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24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24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24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24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24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24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24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24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24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24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24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24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24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24"/>
      <c r="FN155" s="51"/>
      <c r="FO155" s="51"/>
      <c r="FP155" s="51"/>
      <c r="FQ155" s="51"/>
      <c r="FR155" s="51"/>
      <c r="FS155" s="51"/>
      <c r="FT155" s="51"/>
      <c r="FU155" s="51"/>
      <c r="FV155" s="51"/>
      <c r="FW155" s="51"/>
      <c r="FX155" s="24"/>
      <c r="GH155" s="52"/>
      <c r="GI155" s="53"/>
      <c r="GS155" s="52"/>
    </row>
    <row r="156" spans="1:201" ht="12.75" x14ac:dyDescent="0.2">
      <c r="A156" s="49"/>
      <c r="B156" s="11"/>
      <c r="C156" s="24"/>
      <c r="D156" s="24"/>
      <c r="E156" s="51"/>
      <c r="F156" s="51"/>
      <c r="G156" s="51"/>
      <c r="H156" s="51"/>
      <c r="I156" s="51"/>
      <c r="J156" s="51"/>
      <c r="K156" s="51"/>
      <c r="L156" s="51"/>
      <c r="M156" s="51"/>
      <c r="N156" s="49"/>
      <c r="O156" s="24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24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24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24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24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24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24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24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24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24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24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24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24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24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24"/>
      <c r="FN156" s="51"/>
      <c r="FO156" s="51"/>
      <c r="FP156" s="51"/>
      <c r="FQ156" s="51"/>
      <c r="FR156" s="51"/>
      <c r="FS156" s="51"/>
      <c r="FT156" s="51"/>
      <c r="FU156" s="51"/>
      <c r="FV156" s="51"/>
      <c r="FW156" s="51"/>
      <c r="FX156" s="24"/>
      <c r="GH156" s="52"/>
      <c r="GI156" s="53"/>
      <c r="GS156" s="52"/>
    </row>
    <row r="157" spans="1:201" ht="12.75" x14ac:dyDescent="0.2">
      <c r="A157" s="49"/>
      <c r="B157" s="11"/>
      <c r="C157" s="24"/>
      <c r="D157" s="24"/>
      <c r="E157" s="51"/>
      <c r="F157" s="51"/>
      <c r="G157" s="51"/>
      <c r="H157" s="51"/>
      <c r="I157" s="51"/>
      <c r="J157" s="51"/>
      <c r="K157" s="51"/>
      <c r="L157" s="51"/>
      <c r="M157" s="51"/>
      <c r="N157" s="49"/>
      <c r="O157" s="24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24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24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24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24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24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24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24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24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24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24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24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24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24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24"/>
      <c r="FN157" s="51"/>
      <c r="FO157" s="51"/>
      <c r="FP157" s="51"/>
      <c r="FQ157" s="51"/>
      <c r="FR157" s="51"/>
      <c r="FS157" s="51"/>
      <c r="FT157" s="51"/>
      <c r="FU157" s="51"/>
      <c r="FV157" s="51"/>
      <c r="FW157" s="51"/>
      <c r="FX157" s="24"/>
      <c r="GH157" s="52"/>
      <c r="GI157" s="53"/>
      <c r="GS157" s="52"/>
    </row>
    <row r="158" spans="1:201" ht="12.75" x14ac:dyDescent="0.2">
      <c r="A158" s="49"/>
      <c r="B158" s="11"/>
      <c r="C158" s="24"/>
      <c r="D158" s="24"/>
      <c r="E158" s="51"/>
      <c r="F158" s="51"/>
      <c r="G158" s="51"/>
      <c r="H158" s="51"/>
      <c r="I158" s="51"/>
      <c r="J158" s="51"/>
      <c r="K158" s="51"/>
      <c r="L158" s="51"/>
      <c r="M158" s="51"/>
      <c r="N158" s="49"/>
      <c r="O158" s="24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24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24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24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24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24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24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24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24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24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24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24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24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24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24"/>
      <c r="FN158" s="51"/>
      <c r="FO158" s="51"/>
      <c r="FP158" s="51"/>
      <c r="FQ158" s="51"/>
      <c r="FR158" s="51"/>
      <c r="FS158" s="51"/>
      <c r="FT158" s="51"/>
      <c r="FU158" s="51"/>
      <c r="FV158" s="51"/>
      <c r="FW158" s="51"/>
      <c r="FX158" s="24"/>
      <c r="GH158" s="52"/>
      <c r="GI158" s="53"/>
      <c r="GS158" s="52"/>
    </row>
    <row r="159" spans="1:201" ht="12.75" x14ac:dyDescent="0.2">
      <c r="A159" s="49"/>
      <c r="B159" s="11"/>
      <c r="C159" s="24"/>
      <c r="D159" s="24"/>
      <c r="E159" s="51"/>
      <c r="F159" s="51"/>
      <c r="G159" s="51"/>
      <c r="H159" s="51"/>
      <c r="I159" s="51"/>
      <c r="J159" s="51"/>
      <c r="K159" s="51"/>
      <c r="L159" s="51"/>
      <c r="M159" s="51"/>
      <c r="N159" s="49"/>
      <c r="O159" s="24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24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24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24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24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24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24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24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24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24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24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24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24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24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24"/>
      <c r="FN159" s="51"/>
      <c r="FO159" s="51"/>
      <c r="FP159" s="51"/>
      <c r="FQ159" s="51"/>
      <c r="FR159" s="51"/>
      <c r="FS159" s="51"/>
      <c r="FT159" s="51"/>
      <c r="FU159" s="51"/>
      <c r="FV159" s="51"/>
      <c r="FW159" s="51"/>
      <c r="FX159" s="24"/>
      <c r="GH159" s="52"/>
      <c r="GI159" s="53"/>
      <c r="GS159" s="52"/>
    </row>
    <row r="160" spans="1:201" ht="12.75" x14ac:dyDescent="0.2">
      <c r="A160" s="49"/>
      <c r="B160" s="11"/>
      <c r="C160" s="24"/>
      <c r="D160" s="24"/>
      <c r="E160" s="51"/>
      <c r="F160" s="51"/>
      <c r="G160" s="51"/>
      <c r="H160" s="51"/>
      <c r="I160" s="51"/>
      <c r="J160" s="51"/>
      <c r="K160" s="51"/>
      <c r="L160" s="51"/>
      <c r="M160" s="51"/>
      <c r="N160" s="49"/>
      <c r="O160" s="24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24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24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24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24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24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24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24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24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24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24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24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24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24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24"/>
      <c r="FN160" s="51"/>
      <c r="FO160" s="51"/>
      <c r="FP160" s="51"/>
      <c r="FQ160" s="51"/>
      <c r="FR160" s="51"/>
      <c r="FS160" s="51"/>
      <c r="FT160" s="51"/>
      <c r="FU160" s="51"/>
      <c r="FV160" s="51"/>
      <c r="FW160" s="51"/>
      <c r="FX160" s="24"/>
      <c r="GH160" s="52"/>
      <c r="GI160" s="53"/>
      <c r="GS160" s="52"/>
    </row>
    <row r="161" spans="1:201" ht="12.75" x14ac:dyDescent="0.2">
      <c r="A161" s="49"/>
      <c r="B161" s="11"/>
      <c r="C161" s="24"/>
      <c r="D161" s="24"/>
      <c r="E161" s="51"/>
      <c r="F161" s="51"/>
      <c r="G161" s="51"/>
      <c r="H161" s="51"/>
      <c r="I161" s="51"/>
      <c r="J161" s="51"/>
      <c r="K161" s="51"/>
      <c r="L161" s="51"/>
      <c r="M161" s="51"/>
      <c r="N161" s="49"/>
      <c r="O161" s="24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24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24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24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24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24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24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24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24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24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24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24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24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24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24"/>
      <c r="FN161" s="51"/>
      <c r="FO161" s="51"/>
      <c r="FP161" s="51"/>
      <c r="FQ161" s="51"/>
      <c r="FR161" s="51"/>
      <c r="FS161" s="51"/>
      <c r="FT161" s="51"/>
      <c r="FU161" s="51"/>
      <c r="FV161" s="51"/>
      <c r="FW161" s="51"/>
      <c r="FX161" s="24"/>
      <c r="GH161" s="52"/>
      <c r="GI161" s="53"/>
      <c r="GS161" s="52"/>
    </row>
    <row r="162" spans="1:201" ht="12.75" x14ac:dyDescent="0.2">
      <c r="A162" s="49"/>
      <c r="B162" s="11"/>
      <c r="C162" s="24"/>
      <c r="D162" s="24"/>
      <c r="E162" s="51"/>
      <c r="F162" s="51"/>
      <c r="G162" s="51"/>
      <c r="H162" s="51"/>
      <c r="I162" s="51"/>
      <c r="J162" s="51"/>
      <c r="K162" s="51"/>
      <c r="L162" s="51"/>
      <c r="M162" s="51"/>
      <c r="N162" s="49"/>
      <c r="O162" s="24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24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24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24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24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24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24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24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24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24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24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24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24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24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24"/>
      <c r="FN162" s="51"/>
      <c r="FO162" s="51"/>
      <c r="FP162" s="51"/>
      <c r="FQ162" s="51"/>
      <c r="FR162" s="51"/>
      <c r="FS162" s="51"/>
      <c r="FT162" s="51"/>
      <c r="FU162" s="51"/>
      <c r="FV162" s="51"/>
      <c r="FW162" s="51"/>
      <c r="FX162" s="24"/>
      <c r="GH162" s="52"/>
      <c r="GI162" s="53"/>
      <c r="GS162" s="52"/>
    </row>
    <row r="163" spans="1:201" ht="12.75" x14ac:dyDescent="0.2">
      <c r="A163" s="49"/>
      <c r="B163" s="11"/>
      <c r="C163" s="24"/>
      <c r="D163" s="24"/>
      <c r="E163" s="51"/>
      <c r="F163" s="51"/>
      <c r="G163" s="51"/>
      <c r="H163" s="51"/>
      <c r="I163" s="51"/>
      <c r="J163" s="51"/>
      <c r="K163" s="51"/>
      <c r="L163" s="51"/>
      <c r="M163" s="51"/>
      <c r="N163" s="49"/>
      <c r="O163" s="24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24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24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24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24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24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24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24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24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24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24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24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24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24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24"/>
      <c r="FN163" s="51"/>
      <c r="FO163" s="51"/>
      <c r="FP163" s="51"/>
      <c r="FQ163" s="51"/>
      <c r="FR163" s="51"/>
      <c r="FS163" s="51"/>
      <c r="FT163" s="51"/>
      <c r="FU163" s="51"/>
      <c r="FV163" s="51"/>
      <c r="FW163" s="51"/>
      <c r="FX163" s="24"/>
      <c r="GH163" s="52"/>
      <c r="GI163" s="53"/>
      <c r="GS163" s="52"/>
    </row>
    <row r="164" spans="1:201" ht="12.75" x14ac:dyDescent="0.2">
      <c r="A164" s="49"/>
      <c r="B164" s="11"/>
      <c r="C164" s="24"/>
      <c r="D164" s="24"/>
      <c r="E164" s="51"/>
      <c r="F164" s="51"/>
      <c r="G164" s="51"/>
      <c r="H164" s="51"/>
      <c r="I164" s="51"/>
      <c r="J164" s="51"/>
      <c r="K164" s="51"/>
      <c r="L164" s="51"/>
      <c r="M164" s="51"/>
      <c r="N164" s="49"/>
      <c r="O164" s="24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24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24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24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24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24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24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24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24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24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24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24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24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24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24"/>
      <c r="FN164" s="51"/>
      <c r="FO164" s="51"/>
      <c r="FP164" s="51"/>
      <c r="FQ164" s="51"/>
      <c r="FR164" s="51"/>
      <c r="FS164" s="51"/>
      <c r="FT164" s="51"/>
      <c r="FU164" s="51"/>
      <c r="FV164" s="51"/>
      <c r="FW164" s="51"/>
      <c r="FX164" s="24"/>
      <c r="GH164" s="52"/>
      <c r="GI164" s="53"/>
      <c r="GS164" s="52"/>
    </row>
    <row r="165" spans="1:201" ht="12.75" x14ac:dyDescent="0.2">
      <c r="A165" s="49"/>
      <c r="B165" s="11"/>
      <c r="C165" s="24"/>
      <c r="D165" s="24"/>
      <c r="E165" s="51"/>
      <c r="F165" s="51"/>
      <c r="G165" s="51"/>
      <c r="H165" s="51"/>
      <c r="I165" s="51"/>
      <c r="J165" s="51"/>
      <c r="K165" s="51"/>
      <c r="L165" s="51"/>
      <c r="M165" s="51"/>
      <c r="N165" s="49"/>
      <c r="O165" s="24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24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24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24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24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24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24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24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24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24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24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24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24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24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24"/>
      <c r="FN165" s="51"/>
      <c r="FO165" s="51"/>
      <c r="FP165" s="51"/>
      <c r="FQ165" s="51"/>
      <c r="FR165" s="51"/>
      <c r="FS165" s="51"/>
      <c r="FT165" s="51"/>
      <c r="FU165" s="51"/>
      <c r="FV165" s="51"/>
      <c r="FW165" s="51"/>
      <c r="FX165" s="24"/>
      <c r="GH165" s="52"/>
      <c r="GI165" s="53"/>
      <c r="GS165" s="52"/>
    </row>
    <row r="166" spans="1:201" ht="12.75" x14ac:dyDescent="0.2">
      <c r="A166" s="49"/>
      <c r="B166" s="11"/>
      <c r="C166" s="24"/>
      <c r="D166" s="24"/>
      <c r="E166" s="51"/>
      <c r="F166" s="51"/>
      <c r="G166" s="51"/>
      <c r="H166" s="51"/>
      <c r="I166" s="51"/>
      <c r="J166" s="51"/>
      <c r="K166" s="51"/>
      <c r="L166" s="51"/>
      <c r="M166" s="51"/>
      <c r="N166" s="49"/>
      <c r="O166" s="24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24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24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24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24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24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24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24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24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24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24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24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24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24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24"/>
      <c r="FN166" s="51"/>
      <c r="FO166" s="51"/>
      <c r="FP166" s="51"/>
      <c r="FQ166" s="51"/>
      <c r="FR166" s="51"/>
      <c r="FS166" s="51"/>
      <c r="FT166" s="51"/>
      <c r="FU166" s="51"/>
      <c r="FV166" s="51"/>
      <c r="FW166" s="51"/>
      <c r="FX166" s="24"/>
      <c r="GH166" s="52"/>
      <c r="GI166" s="53"/>
      <c r="GS166" s="52"/>
    </row>
    <row r="167" spans="1:201" ht="12.75" x14ac:dyDescent="0.2">
      <c r="A167" s="49"/>
      <c r="B167" s="11"/>
      <c r="C167" s="24"/>
      <c r="D167" s="24"/>
      <c r="E167" s="51"/>
      <c r="F167" s="51"/>
      <c r="G167" s="51"/>
      <c r="H167" s="51"/>
      <c r="I167" s="51"/>
      <c r="J167" s="51"/>
      <c r="K167" s="51"/>
      <c r="L167" s="51"/>
      <c r="M167" s="51"/>
      <c r="N167" s="49"/>
      <c r="O167" s="24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24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24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24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24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24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24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24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24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24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24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24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24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24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24"/>
      <c r="FN167" s="51"/>
      <c r="FO167" s="51"/>
      <c r="FP167" s="51"/>
      <c r="FQ167" s="51"/>
      <c r="FR167" s="51"/>
      <c r="FS167" s="51"/>
      <c r="FT167" s="51"/>
      <c r="FU167" s="51"/>
      <c r="FV167" s="51"/>
      <c r="FW167" s="51"/>
      <c r="FX167" s="24"/>
      <c r="GH167" s="52"/>
      <c r="GI167" s="53"/>
      <c r="GS167" s="52"/>
    </row>
    <row r="168" spans="1:201" ht="12.75" x14ac:dyDescent="0.2">
      <c r="A168" s="49"/>
      <c r="B168" s="11"/>
      <c r="C168" s="24"/>
      <c r="D168" s="24"/>
      <c r="E168" s="51"/>
      <c r="F168" s="51"/>
      <c r="G168" s="51"/>
      <c r="H168" s="51"/>
      <c r="I168" s="51"/>
      <c r="J168" s="51"/>
      <c r="K168" s="51"/>
      <c r="L168" s="51"/>
      <c r="M168" s="51"/>
      <c r="N168" s="49"/>
      <c r="O168" s="24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24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24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24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24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24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24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24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24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24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24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24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24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24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24"/>
      <c r="FN168" s="51"/>
      <c r="FO168" s="51"/>
      <c r="FP168" s="51"/>
      <c r="FQ168" s="51"/>
      <c r="FR168" s="51"/>
      <c r="FS168" s="51"/>
      <c r="FT168" s="51"/>
      <c r="FU168" s="51"/>
      <c r="FV168" s="51"/>
      <c r="FW168" s="51"/>
      <c r="FX168" s="24"/>
      <c r="GH168" s="52"/>
      <c r="GI168" s="53"/>
      <c r="GS168" s="52"/>
    </row>
    <row r="169" spans="1:201" ht="12.75" x14ac:dyDescent="0.2">
      <c r="A169" s="49"/>
      <c r="B169" s="11"/>
      <c r="C169" s="24"/>
      <c r="D169" s="24"/>
      <c r="E169" s="51"/>
      <c r="F169" s="51"/>
      <c r="G169" s="51"/>
      <c r="H169" s="51"/>
      <c r="I169" s="51"/>
      <c r="J169" s="51"/>
      <c r="K169" s="51"/>
      <c r="L169" s="51"/>
      <c r="M169" s="51"/>
      <c r="N169" s="49"/>
      <c r="O169" s="24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24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24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24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24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24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24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24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24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24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24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24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24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24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24"/>
      <c r="FN169" s="51"/>
      <c r="FO169" s="51"/>
      <c r="FP169" s="51"/>
      <c r="FQ169" s="51"/>
      <c r="FR169" s="51"/>
      <c r="FS169" s="51"/>
      <c r="FT169" s="51"/>
      <c r="FU169" s="51"/>
      <c r="FV169" s="51"/>
      <c r="FW169" s="51"/>
      <c r="FX169" s="24"/>
      <c r="GH169" s="52"/>
      <c r="GI169" s="53"/>
      <c r="GS169" s="52"/>
    </row>
    <row r="170" spans="1:201" ht="12.75" x14ac:dyDescent="0.2">
      <c r="A170" s="49"/>
      <c r="B170" s="11"/>
      <c r="C170" s="24"/>
      <c r="D170" s="24"/>
      <c r="E170" s="51"/>
      <c r="F170" s="51"/>
      <c r="G170" s="51"/>
      <c r="H170" s="51"/>
      <c r="I170" s="51"/>
      <c r="J170" s="51"/>
      <c r="K170" s="51"/>
      <c r="L170" s="51"/>
      <c r="M170" s="51"/>
      <c r="N170" s="49"/>
      <c r="O170" s="24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24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24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24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24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24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24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24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24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24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24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24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24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24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24"/>
      <c r="FN170" s="51"/>
      <c r="FO170" s="51"/>
      <c r="FP170" s="51"/>
      <c r="FQ170" s="51"/>
      <c r="FR170" s="51"/>
      <c r="FS170" s="51"/>
      <c r="FT170" s="51"/>
      <c r="FU170" s="51"/>
      <c r="FV170" s="51"/>
      <c r="FW170" s="51"/>
      <c r="FX170" s="24"/>
      <c r="GH170" s="52"/>
      <c r="GI170" s="53"/>
      <c r="GS170" s="52"/>
    </row>
    <row r="171" spans="1:201" ht="12.75" x14ac:dyDescent="0.2">
      <c r="A171" s="49"/>
      <c r="B171" s="11"/>
      <c r="C171" s="24"/>
      <c r="D171" s="24"/>
      <c r="E171" s="51"/>
      <c r="F171" s="51"/>
      <c r="G171" s="51"/>
      <c r="H171" s="51"/>
      <c r="I171" s="51"/>
      <c r="J171" s="51"/>
      <c r="K171" s="51"/>
      <c r="L171" s="51"/>
      <c r="M171" s="51"/>
      <c r="N171" s="49"/>
      <c r="O171" s="24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24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24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24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24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24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24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24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24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24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24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24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24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24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24"/>
      <c r="FN171" s="51"/>
      <c r="FO171" s="51"/>
      <c r="FP171" s="51"/>
      <c r="FQ171" s="51"/>
      <c r="FR171" s="51"/>
      <c r="FS171" s="51"/>
      <c r="FT171" s="51"/>
      <c r="FU171" s="51"/>
      <c r="FV171" s="51"/>
      <c r="FW171" s="51"/>
      <c r="FX171" s="24"/>
      <c r="GH171" s="52"/>
      <c r="GI171" s="53"/>
      <c r="GS171" s="52"/>
    </row>
    <row r="172" spans="1:201" ht="12.75" x14ac:dyDescent="0.2">
      <c r="A172" s="49"/>
      <c r="B172" s="11"/>
      <c r="C172" s="24"/>
      <c r="D172" s="24"/>
      <c r="E172" s="51"/>
      <c r="F172" s="51"/>
      <c r="G172" s="51"/>
      <c r="H172" s="51"/>
      <c r="I172" s="51"/>
      <c r="J172" s="51"/>
      <c r="K172" s="51"/>
      <c r="L172" s="51"/>
      <c r="M172" s="51"/>
      <c r="N172" s="49"/>
      <c r="O172" s="24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24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24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24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24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24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24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24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24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24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24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24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24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24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24"/>
      <c r="FN172" s="51"/>
      <c r="FO172" s="51"/>
      <c r="FP172" s="51"/>
      <c r="FQ172" s="51"/>
      <c r="FR172" s="51"/>
      <c r="FS172" s="51"/>
      <c r="FT172" s="51"/>
      <c r="FU172" s="51"/>
      <c r="FV172" s="51"/>
      <c r="FW172" s="51"/>
      <c r="FX172" s="24"/>
      <c r="GH172" s="52"/>
      <c r="GI172" s="53"/>
      <c r="GS172" s="52"/>
    </row>
    <row r="173" spans="1:201" ht="12.75" x14ac:dyDescent="0.2">
      <c r="A173" s="49"/>
      <c r="B173" s="11"/>
      <c r="C173" s="24"/>
      <c r="D173" s="24"/>
      <c r="E173" s="51"/>
      <c r="F173" s="51"/>
      <c r="G173" s="51"/>
      <c r="H173" s="51"/>
      <c r="I173" s="51"/>
      <c r="J173" s="51"/>
      <c r="K173" s="51"/>
      <c r="L173" s="51"/>
      <c r="M173" s="51"/>
      <c r="N173" s="49"/>
      <c r="O173" s="24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24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24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24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24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24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24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24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24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24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24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24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24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24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24"/>
      <c r="FN173" s="51"/>
      <c r="FO173" s="51"/>
      <c r="FP173" s="51"/>
      <c r="FQ173" s="51"/>
      <c r="FR173" s="51"/>
      <c r="FS173" s="51"/>
      <c r="FT173" s="51"/>
      <c r="FU173" s="51"/>
      <c r="FV173" s="51"/>
      <c r="FW173" s="51"/>
      <c r="FX173" s="24"/>
      <c r="GH173" s="52"/>
      <c r="GI173" s="53"/>
      <c r="GS173" s="52"/>
    </row>
    <row r="174" spans="1:201" ht="12.75" x14ac:dyDescent="0.2">
      <c r="A174" s="49"/>
      <c r="B174" s="11"/>
      <c r="C174" s="24"/>
      <c r="D174" s="24"/>
      <c r="E174" s="51"/>
      <c r="F174" s="51"/>
      <c r="G174" s="51"/>
      <c r="H174" s="51"/>
      <c r="I174" s="51"/>
      <c r="J174" s="51"/>
      <c r="K174" s="51"/>
      <c r="L174" s="51"/>
      <c r="M174" s="51"/>
      <c r="N174" s="49"/>
      <c r="O174" s="24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24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24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24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24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24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24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24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24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24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24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24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24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24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24"/>
      <c r="FN174" s="51"/>
      <c r="FO174" s="51"/>
      <c r="FP174" s="51"/>
      <c r="FQ174" s="51"/>
      <c r="FR174" s="51"/>
      <c r="FS174" s="51"/>
      <c r="FT174" s="51"/>
      <c r="FU174" s="51"/>
      <c r="FV174" s="51"/>
      <c r="FW174" s="51"/>
      <c r="FX174" s="24"/>
      <c r="GH174" s="52"/>
      <c r="GI174" s="53"/>
      <c r="GS174" s="52"/>
    </row>
    <row r="175" spans="1:201" ht="12.75" x14ac:dyDescent="0.2">
      <c r="A175" s="49"/>
      <c r="B175" s="11"/>
      <c r="C175" s="24"/>
      <c r="D175" s="24"/>
      <c r="E175" s="51"/>
      <c r="F175" s="51"/>
      <c r="G175" s="51"/>
      <c r="H175" s="51"/>
      <c r="I175" s="51"/>
      <c r="J175" s="51"/>
      <c r="K175" s="51"/>
      <c r="L175" s="51"/>
      <c r="M175" s="51"/>
      <c r="N175" s="49"/>
      <c r="O175" s="24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24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24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24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24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24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24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24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24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24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24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24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24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24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24"/>
      <c r="FN175" s="51"/>
      <c r="FO175" s="51"/>
      <c r="FP175" s="51"/>
      <c r="FQ175" s="51"/>
      <c r="FR175" s="51"/>
      <c r="FS175" s="51"/>
      <c r="FT175" s="51"/>
      <c r="FU175" s="51"/>
      <c r="FV175" s="51"/>
      <c r="FW175" s="51"/>
      <c r="FX175" s="24"/>
      <c r="GH175" s="52"/>
      <c r="GI175" s="53"/>
      <c r="GS175" s="52"/>
    </row>
    <row r="176" spans="1:201" ht="12.75" x14ac:dyDescent="0.2">
      <c r="A176" s="49"/>
      <c r="B176" s="11"/>
      <c r="C176" s="24"/>
      <c r="D176" s="24"/>
      <c r="E176" s="51"/>
      <c r="F176" s="51"/>
      <c r="G176" s="51"/>
      <c r="H176" s="51"/>
      <c r="I176" s="51"/>
      <c r="J176" s="51"/>
      <c r="K176" s="51"/>
      <c r="L176" s="51"/>
      <c r="M176" s="51"/>
      <c r="N176" s="49"/>
      <c r="O176" s="24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24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24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24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24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24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24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24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24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24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24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24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24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24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24"/>
      <c r="FN176" s="51"/>
      <c r="FO176" s="51"/>
      <c r="FP176" s="51"/>
      <c r="FQ176" s="51"/>
      <c r="FR176" s="51"/>
      <c r="FS176" s="51"/>
      <c r="FT176" s="51"/>
      <c r="FU176" s="51"/>
      <c r="FV176" s="51"/>
      <c r="FW176" s="51"/>
      <c r="FX176" s="24"/>
      <c r="GH176" s="52"/>
      <c r="GI176" s="53"/>
      <c r="GS176" s="52"/>
    </row>
    <row r="177" spans="1:201" ht="12.75" x14ac:dyDescent="0.2">
      <c r="A177" s="49"/>
      <c r="B177" s="11"/>
      <c r="C177" s="24"/>
      <c r="D177" s="24"/>
      <c r="E177" s="51"/>
      <c r="F177" s="51"/>
      <c r="G177" s="51"/>
      <c r="H177" s="51"/>
      <c r="I177" s="51"/>
      <c r="J177" s="51"/>
      <c r="K177" s="51"/>
      <c r="L177" s="51"/>
      <c r="M177" s="51"/>
      <c r="N177" s="49"/>
      <c r="O177" s="24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24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24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24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24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24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24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24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24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24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24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24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24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24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24"/>
      <c r="FN177" s="51"/>
      <c r="FO177" s="51"/>
      <c r="FP177" s="51"/>
      <c r="FQ177" s="51"/>
      <c r="FR177" s="51"/>
      <c r="FS177" s="51"/>
      <c r="FT177" s="51"/>
      <c r="FU177" s="51"/>
      <c r="FV177" s="51"/>
      <c r="FW177" s="51"/>
      <c r="FX177" s="24"/>
      <c r="GH177" s="52"/>
      <c r="GI177" s="53"/>
      <c r="GS177" s="52"/>
    </row>
    <row r="178" spans="1:201" ht="12.75" x14ac:dyDescent="0.2">
      <c r="A178" s="49"/>
      <c r="B178" s="11"/>
      <c r="C178" s="24"/>
      <c r="D178" s="24"/>
      <c r="E178" s="51"/>
      <c r="F178" s="51"/>
      <c r="G178" s="51"/>
      <c r="H178" s="51"/>
      <c r="I178" s="51"/>
      <c r="J178" s="51"/>
      <c r="K178" s="51"/>
      <c r="L178" s="51"/>
      <c r="M178" s="51"/>
      <c r="N178" s="49"/>
      <c r="O178" s="24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24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24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24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24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24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24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24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24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24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24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24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24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24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24"/>
      <c r="FN178" s="51"/>
      <c r="FO178" s="51"/>
      <c r="FP178" s="51"/>
      <c r="FQ178" s="51"/>
      <c r="FR178" s="51"/>
      <c r="FS178" s="51"/>
      <c r="FT178" s="51"/>
      <c r="FU178" s="51"/>
      <c r="FV178" s="51"/>
      <c r="FW178" s="51"/>
      <c r="FX178" s="24"/>
      <c r="GH178" s="52"/>
      <c r="GI178" s="53"/>
      <c r="GS178" s="52"/>
    </row>
    <row r="179" spans="1:201" ht="12.75" x14ac:dyDescent="0.2">
      <c r="A179" s="49"/>
      <c r="B179" s="11"/>
      <c r="C179" s="24"/>
      <c r="D179" s="24"/>
      <c r="E179" s="51"/>
      <c r="F179" s="51"/>
      <c r="G179" s="51"/>
      <c r="H179" s="51"/>
      <c r="I179" s="51"/>
      <c r="J179" s="51"/>
      <c r="K179" s="51"/>
      <c r="L179" s="51"/>
      <c r="M179" s="51"/>
      <c r="N179" s="49"/>
      <c r="O179" s="24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24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24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24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24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24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24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24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24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24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24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24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24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24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24"/>
      <c r="FN179" s="51"/>
      <c r="FO179" s="51"/>
      <c r="FP179" s="51"/>
      <c r="FQ179" s="51"/>
      <c r="FR179" s="51"/>
      <c r="FS179" s="51"/>
      <c r="FT179" s="51"/>
      <c r="FU179" s="51"/>
      <c r="FV179" s="51"/>
      <c r="FW179" s="51"/>
      <c r="FX179" s="24"/>
      <c r="GH179" s="52"/>
      <c r="GI179" s="53"/>
      <c r="GS179" s="52"/>
    </row>
    <row r="180" spans="1:201" ht="12.75" x14ac:dyDescent="0.2">
      <c r="A180" s="49"/>
      <c r="B180" s="11"/>
      <c r="C180" s="24"/>
      <c r="D180" s="24"/>
      <c r="E180" s="51"/>
      <c r="F180" s="51"/>
      <c r="G180" s="51"/>
      <c r="H180" s="51"/>
      <c r="I180" s="51"/>
      <c r="J180" s="51"/>
      <c r="K180" s="51"/>
      <c r="L180" s="51"/>
      <c r="M180" s="51"/>
      <c r="N180" s="49"/>
      <c r="O180" s="24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24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24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24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24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24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24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24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24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24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24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24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24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24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24"/>
      <c r="FN180" s="51"/>
      <c r="FO180" s="51"/>
      <c r="FP180" s="51"/>
      <c r="FQ180" s="51"/>
      <c r="FR180" s="51"/>
      <c r="FS180" s="51"/>
      <c r="FT180" s="51"/>
      <c r="FU180" s="51"/>
      <c r="FV180" s="51"/>
      <c r="FW180" s="51"/>
      <c r="FX180" s="24"/>
      <c r="GH180" s="52"/>
      <c r="GI180" s="53"/>
      <c r="GS180" s="52"/>
    </row>
    <row r="181" spans="1:201" ht="12.75" x14ac:dyDescent="0.2">
      <c r="A181" s="49"/>
      <c r="B181" s="11"/>
      <c r="C181" s="24"/>
      <c r="D181" s="24"/>
      <c r="E181" s="51"/>
      <c r="F181" s="51"/>
      <c r="G181" s="51"/>
      <c r="H181" s="51"/>
      <c r="I181" s="51"/>
      <c r="J181" s="51"/>
      <c r="K181" s="51"/>
      <c r="L181" s="51"/>
      <c r="M181" s="51"/>
      <c r="N181" s="49"/>
      <c r="O181" s="24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24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24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24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24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24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24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24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24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24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24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24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24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24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24"/>
      <c r="FN181" s="51"/>
      <c r="FO181" s="51"/>
      <c r="FP181" s="51"/>
      <c r="FQ181" s="51"/>
      <c r="FR181" s="51"/>
      <c r="FS181" s="51"/>
      <c r="FT181" s="51"/>
      <c r="FU181" s="51"/>
      <c r="FV181" s="51"/>
      <c r="FW181" s="51"/>
      <c r="FX181" s="24"/>
      <c r="GH181" s="52"/>
      <c r="GI181" s="53"/>
      <c r="GS181" s="52"/>
    </row>
    <row r="182" spans="1:201" ht="12.75" x14ac:dyDescent="0.2">
      <c r="A182" s="49"/>
      <c r="B182" s="11"/>
      <c r="C182" s="24"/>
      <c r="D182" s="24"/>
      <c r="E182" s="51"/>
      <c r="F182" s="51"/>
      <c r="G182" s="51"/>
      <c r="H182" s="51"/>
      <c r="I182" s="51"/>
      <c r="J182" s="51"/>
      <c r="K182" s="51"/>
      <c r="L182" s="51"/>
      <c r="M182" s="51"/>
      <c r="N182" s="49"/>
      <c r="O182" s="24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24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24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24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24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24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24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24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24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24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24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24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24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24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24"/>
      <c r="FN182" s="51"/>
      <c r="FO182" s="51"/>
      <c r="FP182" s="51"/>
      <c r="FQ182" s="51"/>
      <c r="FR182" s="51"/>
      <c r="FS182" s="51"/>
      <c r="FT182" s="51"/>
      <c r="FU182" s="51"/>
      <c r="FV182" s="51"/>
      <c r="FW182" s="51"/>
      <c r="FX182" s="24"/>
      <c r="GH182" s="52"/>
      <c r="GI182" s="53"/>
      <c r="GS182" s="52"/>
    </row>
    <row r="183" spans="1:201" ht="12.75" x14ac:dyDescent="0.2">
      <c r="A183" s="49"/>
      <c r="B183" s="11"/>
      <c r="C183" s="24"/>
      <c r="D183" s="24"/>
      <c r="E183" s="51"/>
      <c r="F183" s="51"/>
      <c r="G183" s="51"/>
      <c r="H183" s="51"/>
      <c r="I183" s="51"/>
      <c r="J183" s="51"/>
      <c r="K183" s="51"/>
      <c r="L183" s="51"/>
      <c r="M183" s="51"/>
      <c r="N183" s="49"/>
      <c r="O183" s="24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24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24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24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24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24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24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24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24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24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24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24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24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24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24"/>
      <c r="FN183" s="51"/>
      <c r="FO183" s="51"/>
      <c r="FP183" s="51"/>
      <c r="FQ183" s="51"/>
      <c r="FR183" s="51"/>
      <c r="FS183" s="51"/>
      <c r="FT183" s="51"/>
      <c r="FU183" s="51"/>
      <c r="FV183" s="51"/>
      <c r="FW183" s="51"/>
      <c r="FX183" s="24"/>
      <c r="GH183" s="52"/>
      <c r="GI183" s="53"/>
      <c r="GS183" s="52"/>
    </row>
    <row r="184" spans="1:201" ht="12.75" x14ac:dyDescent="0.2">
      <c r="A184" s="49"/>
      <c r="B184" s="11"/>
      <c r="C184" s="24"/>
      <c r="D184" s="24"/>
      <c r="E184" s="51"/>
      <c r="F184" s="51"/>
      <c r="G184" s="51"/>
      <c r="H184" s="51"/>
      <c r="I184" s="51"/>
      <c r="J184" s="51"/>
      <c r="K184" s="51"/>
      <c r="L184" s="51"/>
      <c r="M184" s="51"/>
      <c r="N184" s="49"/>
      <c r="O184" s="24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24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24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24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24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24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24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24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24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24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24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24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24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24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24"/>
      <c r="FN184" s="51"/>
      <c r="FO184" s="51"/>
      <c r="FP184" s="51"/>
      <c r="FQ184" s="51"/>
      <c r="FR184" s="51"/>
      <c r="FS184" s="51"/>
      <c r="FT184" s="51"/>
      <c r="FU184" s="51"/>
      <c r="FV184" s="51"/>
      <c r="FW184" s="51"/>
      <c r="FX184" s="24"/>
      <c r="GH184" s="52"/>
      <c r="GI184" s="53"/>
      <c r="GS184" s="52"/>
    </row>
    <row r="185" spans="1:201" ht="12.75" x14ac:dyDescent="0.2">
      <c r="A185" s="49"/>
      <c r="B185" s="11"/>
      <c r="C185" s="24"/>
      <c r="D185" s="24"/>
      <c r="E185" s="51"/>
      <c r="F185" s="51"/>
      <c r="G185" s="51"/>
      <c r="H185" s="51"/>
      <c r="I185" s="51"/>
      <c r="J185" s="51"/>
      <c r="K185" s="51"/>
      <c r="L185" s="51"/>
      <c r="M185" s="51"/>
      <c r="N185" s="49"/>
      <c r="O185" s="24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24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24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24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24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24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24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24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24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24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24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24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24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24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24"/>
      <c r="FN185" s="51"/>
      <c r="FO185" s="51"/>
      <c r="FP185" s="51"/>
      <c r="FQ185" s="51"/>
      <c r="FR185" s="51"/>
      <c r="FS185" s="51"/>
      <c r="FT185" s="51"/>
      <c r="FU185" s="51"/>
      <c r="FV185" s="51"/>
      <c r="FW185" s="51"/>
      <c r="FX185" s="24"/>
      <c r="GH185" s="52"/>
      <c r="GI185" s="53"/>
      <c r="GS185" s="52"/>
    </row>
    <row r="186" spans="1:201" ht="12.75" x14ac:dyDescent="0.2">
      <c r="A186" s="49"/>
      <c r="B186" s="11"/>
      <c r="C186" s="24"/>
      <c r="D186" s="24"/>
      <c r="E186" s="51"/>
      <c r="F186" s="51"/>
      <c r="G186" s="51"/>
      <c r="H186" s="51"/>
      <c r="I186" s="51"/>
      <c r="J186" s="51"/>
      <c r="K186" s="51"/>
      <c r="L186" s="51"/>
      <c r="M186" s="51"/>
      <c r="N186" s="49"/>
      <c r="O186" s="24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24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24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24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24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24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24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24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24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24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24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24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24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24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24"/>
      <c r="FN186" s="51"/>
      <c r="FO186" s="51"/>
      <c r="FP186" s="51"/>
      <c r="FQ186" s="51"/>
      <c r="FR186" s="51"/>
      <c r="FS186" s="51"/>
      <c r="FT186" s="51"/>
      <c r="FU186" s="51"/>
      <c r="FV186" s="51"/>
      <c r="FW186" s="51"/>
      <c r="FX186" s="24"/>
      <c r="GH186" s="52"/>
      <c r="GI186" s="53"/>
      <c r="GS186" s="52"/>
    </row>
    <row r="187" spans="1:201" ht="12.75" x14ac:dyDescent="0.2">
      <c r="A187" s="49"/>
      <c r="B187" s="11"/>
      <c r="C187" s="24"/>
      <c r="D187" s="24"/>
      <c r="E187" s="51"/>
      <c r="F187" s="51"/>
      <c r="G187" s="51"/>
      <c r="H187" s="51"/>
      <c r="I187" s="51"/>
      <c r="J187" s="51"/>
      <c r="K187" s="51"/>
      <c r="L187" s="51"/>
      <c r="M187" s="51"/>
      <c r="N187" s="49"/>
      <c r="O187" s="24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24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24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24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24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24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24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24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24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24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24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24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24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24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24"/>
      <c r="FN187" s="51"/>
      <c r="FO187" s="51"/>
      <c r="FP187" s="51"/>
      <c r="FQ187" s="51"/>
      <c r="FR187" s="51"/>
      <c r="FS187" s="51"/>
      <c r="FT187" s="51"/>
      <c r="FU187" s="51"/>
      <c r="FV187" s="51"/>
      <c r="FW187" s="51"/>
      <c r="FX187" s="24"/>
      <c r="GH187" s="52"/>
      <c r="GI187" s="53"/>
      <c r="GS187" s="52"/>
    </row>
    <row r="188" spans="1:201" ht="12.75" x14ac:dyDescent="0.2">
      <c r="A188" s="49"/>
      <c r="B188" s="11"/>
      <c r="C188" s="24"/>
      <c r="D188" s="24"/>
      <c r="E188" s="51"/>
      <c r="F188" s="51"/>
      <c r="G188" s="51"/>
      <c r="H188" s="51"/>
      <c r="I188" s="51"/>
      <c r="J188" s="51"/>
      <c r="K188" s="51"/>
      <c r="L188" s="51"/>
      <c r="M188" s="51"/>
      <c r="N188" s="49"/>
      <c r="O188" s="24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24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24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24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24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24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24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24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24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24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24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24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24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24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24"/>
      <c r="FN188" s="51"/>
      <c r="FO188" s="51"/>
      <c r="FP188" s="51"/>
      <c r="FQ188" s="51"/>
      <c r="FR188" s="51"/>
      <c r="FS188" s="51"/>
      <c r="FT188" s="51"/>
      <c r="FU188" s="51"/>
      <c r="FV188" s="51"/>
      <c r="FW188" s="51"/>
      <c r="FX188" s="24"/>
      <c r="GH188" s="52"/>
      <c r="GI188" s="53"/>
      <c r="GS188" s="52"/>
    </row>
    <row r="189" spans="1:201" ht="12.75" x14ac:dyDescent="0.2">
      <c r="A189" s="49"/>
      <c r="B189" s="11"/>
      <c r="C189" s="24"/>
      <c r="D189" s="24"/>
      <c r="E189" s="51"/>
      <c r="F189" s="51"/>
      <c r="G189" s="51"/>
      <c r="H189" s="51"/>
      <c r="I189" s="51"/>
      <c r="J189" s="51"/>
      <c r="K189" s="51"/>
      <c r="L189" s="51"/>
      <c r="M189" s="51"/>
      <c r="N189" s="49"/>
      <c r="O189" s="24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24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24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24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24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24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24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24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24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24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24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24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24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24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24"/>
      <c r="FN189" s="51"/>
      <c r="FO189" s="51"/>
      <c r="FP189" s="51"/>
      <c r="FQ189" s="51"/>
      <c r="FR189" s="51"/>
      <c r="FS189" s="51"/>
      <c r="FT189" s="51"/>
      <c r="FU189" s="51"/>
      <c r="FV189" s="51"/>
      <c r="FW189" s="51"/>
      <c r="FX189" s="24"/>
      <c r="GH189" s="52"/>
      <c r="GI189" s="53"/>
      <c r="GS189" s="52"/>
    </row>
    <row r="190" spans="1:201" ht="12.75" x14ac:dyDescent="0.2">
      <c r="A190" s="49"/>
      <c r="B190" s="11"/>
      <c r="C190" s="24"/>
      <c r="D190" s="24"/>
      <c r="E190" s="51"/>
      <c r="F190" s="51"/>
      <c r="G190" s="51"/>
      <c r="H190" s="51"/>
      <c r="I190" s="51"/>
      <c r="J190" s="51"/>
      <c r="K190" s="51"/>
      <c r="L190" s="51"/>
      <c r="M190" s="51"/>
      <c r="N190" s="49"/>
      <c r="O190" s="24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24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24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24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24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24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24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24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24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24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24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24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24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24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24"/>
      <c r="FN190" s="51"/>
      <c r="FO190" s="51"/>
      <c r="FP190" s="51"/>
      <c r="FQ190" s="51"/>
      <c r="FR190" s="51"/>
      <c r="FS190" s="51"/>
      <c r="FT190" s="51"/>
      <c r="FU190" s="51"/>
      <c r="FV190" s="51"/>
      <c r="FW190" s="51"/>
      <c r="FX190" s="24"/>
      <c r="GH190" s="52"/>
      <c r="GI190" s="53"/>
      <c r="GS190" s="52"/>
    </row>
    <row r="191" spans="1:201" ht="12.75" x14ac:dyDescent="0.2">
      <c r="A191" s="49"/>
      <c r="B191" s="11"/>
      <c r="C191" s="24"/>
      <c r="D191" s="24"/>
      <c r="E191" s="51"/>
      <c r="F191" s="51"/>
      <c r="G191" s="51"/>
      <c r="H191" s="51"/>
      <c r="I191" s="51"/>
      <c r="J191" s="51"/>
      <c r="K191" s="51"/>
      <c r="L191" s="51"/>
      <c r="M191" s="51"/>
      <c r="N191" s="49"/>
      <c r="O191" s="24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24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24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24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24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24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24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24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24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24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24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24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24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24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24"/>
      <c r="FN191" s="51"/>
      <c r="FO191" s="51"/>
      <c r="FP191" s="51"/>
      <c r="FQ191" s="51"/>
      <c r="FR191" s="51"/>
      <c r="FS191" s="51"/>
      <c r="FT191" s="51"/>
      <c r="FU191" s="51"/>
      <c r="FV191" s="51"/>
      <c r="FW191" s="51"/>
      <c r="FX191" s="24"/>
      <c r="GH191" s="52"/>
      <c r="GI191" s="53"/>
      <c r="GS191" s="52"/>
    </row>
    <row r="192" spans="1:201" ht="12.75" x14ac:dyDescent="0.2">
      <c r="A192" s="49"/>
      <c r="B192" s="11"/>
      <c r="C192" s="24"/>
      <c r="D192" s="24"/>
      <c r="E192" s="51"/>
      <c r="F192" s="51"/>
      <c r="G192" s="51"/>
      <c r="H192" s="51"/>
      <c r="I192" s="51"/>
      <c r="J192" s="51"/>
      <c r="K192" s="51"/>
      <c r="L192" s="51"/>
      <c r="M192" s="51"/>
      <c r="N192" s="49"/>
      <c r="O192" s="24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24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24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24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24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24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24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24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24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24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24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24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24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24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24"/>
      <c r="FN192" s="51"/>
      <c r="FO192" s="51"/>
      <c r="FP192" s="51"/>
      <c r="FQ192" s="51"/>
      <c r="FR192" s="51"/>
      <c r="FS192" s="51"/>
      <c r="FT192" s="51"/>
      <c r="FU192" s="51"/>
      <c r="FV192" s="51"/>
      <c r="FW192" s="51"/>
      <c r="FX192" s="24"/>
      <c r="GH192" s="52"/>
      <c r="GI192" s="53"/>
      <c r="GS192" s="52"/>
    </row>
    <row r="193" spans="1:201" ht="12.75" x14ac:dyDescent="0.2">
      <c r="A193" s="49"/>
      <c r="B193" s="11"/>
      <c r="C193" s="24"/>
      <c r="D193" s="24"/>
      <c r="E193" s="51"/>
      <c r="F193" s="51"/>
      <c r="G193" s="51"/>
      <c r="H193" s="51"/>
      <c r="I193" s="51"/>
      <c r="J193" s="51"/>
      <c r="K193" s="51"/>
      <c r="L193" s="51"/>
      <c r="M193" s="51"/>
      <c r="N193" s="49"/>
      <c r="O193" s="24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24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24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24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24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24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24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24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24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24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24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24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24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24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24"/>
      <c r="FN193" s="51"/>
      <c r="FO193" s="51"/>
      <c r="FP193" s="51"/>
      <c r="FQ193" s="51"/>
      <c r="FR193" s="51"/>
      <c r="FS193" s="51"/>
      <c r="FT193" s="51"/>
      <c r="FU193" s="51"/>
      <c r="FV193" s="51"/>
      <c r="FW193" s="51"/>
      <c r="FX193" s="24"/>
      <c r="GH193" s="52"/>
      <c r="GI193" s="53"/>
      <c r="GS193" s="52"/>
    </row>
    <row r="194" spans="1:201" ht="12.75" x14ac:dyDescent="0.2">
      <c r="A194" s="49"/>
      <c r="B194" s="11"/>
      <c r="C194" s="24"/>
      <c r="D194" s="24"/>
      <c r="E194" s="51"/>
      <c r="F194" s="51"/>
      <c r="G194" s="51"/>
      <c r="H194" s="51"/>
      <c r="I194" s="51"/>
      <c r="J194" s="51"/>
      <c r="K194" s="51"/>
      <c r="L194" s="51"/>
      <c r="M194" s="51"/>
      <c r="N194" s="49"/>
      <c r="O194" s="24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24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24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24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24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24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24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24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24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24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24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24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24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24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24"/>
      <c r="FN194" s="51"/>
      <c r="FO194" s="51"/>
      <c r="FP194" s="51"/>
      <c r="FQ194" s="51"/>
      <c r="FR194" s="51"/>
      <c r="FS194" s="51"/>
      <c r="FT194" s="51"/>
      <c r="FU194" s="51"/>
      <c r="FV194" s="51"/>
      <c r="FW194" s="51"/>
      <c r="FX194" s="24"/>
      <c r="GH194" s="52"/>
      <c r="GI194" s="53"/>
      <c r="GS194" s="52"/>
    </row>
    <row r="195" spans="1:201" ht="12.75" x14ac:dyDescent="0.2">
      <c r="A195" s="49"/>
      <c r="B195" s="11"/>
      <c r="C195" s="24"/>
      <c r="D195" s="24"/>
      <c r="E195" s="51"/>
      <c r="F195" s="51"/>
      <c r="G195" s="51"/>
      <c r="H195" s="51"/>
      <c r="I195" s="51"/>
      <c r="J195" s="51"/>
      <c r="K195" s="51"/>
      <c r="L195" s="51"/>
      <c r="M195" s="51"/>
      <c r="N195" s="49"/>
      <c r="O195" s="24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24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24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24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24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24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24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24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24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24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24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24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24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24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24"/>
      <c r="FN195" s="51"/>
      <c r="FO195" s="51"/>
      <c r="FP195" s="51"/>
      <c r="FQ195" s="51"/>
      <c r="FR195" s="51"/>
      <c r="FS195" s="51"/>
      <c r="FT195" s="51"/>
      <c r="FU195" s="51"/>
      <c r="FV195" s="51"/>
      <c r="FW195" s="51"/>
      <c r="FX195" s="24"/>
      <c r="GH195" s="52"/>
      <c r="GI195" s="53"/>
      <c r="GS195" s="52"/>
    </row>
    <row r="196" spans="1:201" ht="12.75" x14ac:dyDescent="0.2">
      <c r="A196" s="49"/>
      <c r="B196" s="11"/>
      <c r="C196" s="24"/>
      <c r="D196" s="24"/>
      <c r="E196" s="51"/>
      <c r="F196" s="51"/>
      <c r="G196" s="51"/>
      <c r="H196" s="51"/>
      <c r="I196" s="51"/>
      <c r="J196" s="51"/>
      <c r="K196" s="51"/>
      <c r="L196" s="51"/>
      <c r="M196" s="51"/>
      <c r="N196" s="49"/>
      <c r="O196" s="24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24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24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24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24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24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24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24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24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24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24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24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24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24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24"/>
      <c r="FN196" s="51"/>
      <c r="FO196" s="51"/>
      <c r="FP196" s="51"/>
      <c r="FQ196" s="51"/>
      <c r="FR196" s="51"/>
      <c r="FS196" s="51"/>
      <c r="FT196" s="51"/>
      <c r="FU196" s="51"/>
      <c r="FV196" s="51"/>
      <c r="FW196" s="51"/>
      <c r="FX196" s="24"/>
      <c r="GH196" s="52"/>
      <c r="GI196" s="53"/>
      <c r="GS196" s="52"/>
    </row>
    <row r="197" spans="1:201" ht="12.75" x14ac:dyDescent="0.2">
      <c r="A197" s="49"/>
      <c r="B197" s="11"/>
      <c r="C197" s="24"/>
      <c r="D197" s="24"/>
      <c r="E197" s="51"/>
      <c r="F197" s="51"/>
      <c r="G197" s="51"/>
      <c r="H197" s="51"/>
      <c r="I197" s="51"/>
      <c r="J197" s="51"/>
      <c r="K197" s="51"/>
      <c r="L197" s="51"/>
      <c r="M197" s="51"/>
      <c r="N197" s="49"/>
      <c r="O197" s="24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24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24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24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24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24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24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24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24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24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24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24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24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24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24"/>
      <c r="FN197" s="51"/>
      <c r="FO197" s="51"/>
      <c r="FP197" s="51"/>
      <c r="FQ197" s="51"/>
      <c r="FR197" s="51"/>
      <c r="FS197" s="51"/>
      <c r="FT197" s="51"/>
      <c r="FU197" s="51"/>
      <c r="FV197" s="51"/>
      <c r="FW197" s="51"/>
      <c r="FX197" s="24"/>
      <c r="GH197" s="52"/>
      <c r="GI197" s="53"/>
      <c r="GS197" s="52"/>
    </row>
    <row r="198" spans="1:201" ht="12.75" x14ac:dyDescent="0.2">
      <c r="A198" s="49"/>
      <c r="B198" s="11"/>
      <c r="C198" s="24"/>
      <c r="D198" s="24"/>
      <c r="E198" s="51"/>
      <c r="F198" s="51"/>
      <c r="G198" s="51"/>
      <c r="H198" s="51"/>
      <c r="I198" s="51"/>
      <c r="J198" s="51"/>
      <c r="K198" s="51"/>
      <c r="L198" s="51"/>
      <c r="M198" s="51"/>
      <c r="N198" s="49"/>
      <c r="O198" s="24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24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24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24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24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24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24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24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24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24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24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24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24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24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24"/>
      <c r="FN198" s="51"/>
      <c r="FO198" s="51"/>
      <c r="FP198" s="51"/>
      <c r="FQ198" s="51"/>
      <c r="FR198" s="51"/>
      <c r="FS198" s="51"/>
      <c r="FT198" s="51"/>
      <c r="FU198" s="51"/>
      <c r="FV198" s="51"/>
      <c r="FW198" s="51"/>
      <c r="FX198" s="24"/>
      <c r="GH198" s="52"/>
      <c r="GI198" s="53"/>
      <c r="GS198" s="52"/>
    </row>
    <row r="199" spans="1:201" ht="12.75" x14ac:dyDescent="0.2">
      <c r="A199" s="49"/>
      <c r="B199" s="11"/>
      <c r="C199" s="24"/>
      <c r="D199" s="24"/>
      <c r="E199" s="51"/>
      <c r="F199" s="51"/>
      <c r="G199" s="51"/>
      <c r="H199" s="51"/>
      <c r="I199" s="51"/>
      <c r="J199" s="51"/>
      <c r="K199" s="51"/>
      <c r="L199" s="51"/>
      <c r="M199" s="51"/>
      <c r="N199" s="49"/>
      <c r="O199" s="24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24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24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24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24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24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24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24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24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24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24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24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24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24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24"/>
      <c r="FN199" s="51"/>
      <c r="FO199" s="51"/>
      <c r="FP199" s="51"/>
      <c r="FQ199" s="51"/>
      <c r="FR199" s="51"/>
      <c r="FS199" s="51"/>
      <c r="FT199" s="51"/>
      <c r="FU199" s="51"/>
      <c r="FV199" s="51"/>
      <c r="FW199" s="51"/>
      <c r="FX199" s="24"/>
      <c r="GH199" s="52"/>
      <c r="GI199" s="53"/>
      <c r="GS199" s="52"/>
    </row>
    <row r="200" spans="1:201" ht="12.75" x14ac:dyDescent="0.2">
      <c r="A200" s="49"/>
      <c r="B200" s="11"/>
      <c r="C200" s="24"/>
      <c r="D200" s="24"/>
      <c r="E200" s="51"/>
      <c r="F200" s="51"/>
      <c r="G200" s="51"/>
      <c r="H200" s="51"/>
      <c r="I200" s="51"/>
      <c r="J200" s="51"/>
      <c r="K200" s="51"/>
      <c r="L200" s="51"/>
      <c r="M200" s="51"/>
      <c r="N200" s="49"/>
      <c r="O200" s="24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24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24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24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24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24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24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24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24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24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24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24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24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24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24"/>
      <c r="FN200" s="51"/>
      <c r="FO200" s="51"/>
      <c r="FP200" s="51"/>
      <c r="FQ200" s="51"/>
      <c r="FR200" s="51"/>
      <c r="FS200" s="51"/>
      <c r="FT200" s="51"/>
      <c r="FU200" s="51"/>
      <c r="FV200" s="51"/>
      <c r="FW200" s="51"/>
      <c r="FX200" s="24"/>
      <c r="GH200" s="52"/>
      <c r="GI200" s="53"/>
      <c r="GS200" s="52"/>
    </row>
    <row r="201" spans="1:201" ht="12.75" x14ac:dyDescent="0.2">
      <c r="A201" s="49"/>
      <c r="B201" s="11"/>
      <c r="C201" s="24"/>
      <c r="D201" s="24"/>
      <c r="E201" s="51"/>
      <c r="F201" s="51"/>
      <c r="G201" s="51"/>
      <c r="H201" s="51"/>
      <c r="I201" s="51"/>
      <c r="J201" s="51"/>
      <c r="K201" s="51"/>
      <c r="L201" s="51"/>
      <c r="M201" s="51"/>
      <c r="N201" s="49"/>
      <c r="O201" s="24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24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24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24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24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24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24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24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24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24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24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24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24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24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24"/>
      <c r="FN201" s="51"/>
      <c r="FO201" s="51"/>
      <c r="FP201" s="51"/>
      <c r="FQ201" s="51"/>
      <c r="FR201" s="51"/>
      <c r="FS201" s="51"/>
      <c r="FT201" s="51"/>
      <c r="FU201" s="51"/>
      <c r="FV201" s="51"/>
      <c r="FW201" s="51"/>
      <c r="FX201" s="24"/>
      <c r="GH201" s="52"/>
      <c r="GI201" s="53"/>
      <c r="GS201" s="52"/>
    </row>
    <row r="202" spans="1:201" ht="12.75" x14ac:dyDescent="0.2">
      <c r="A202" s="49"/>
      <c r="B202" s="11"/>
      <c r="C202" s="24"/>
      <c r="D202" s="24"/>
      <c r="E202" s="51"/>
      <c r="F202" s="51"/>
      <c r="G202" s="51"/>
      <c r="H202" s="51"/>
      <c r="I202" s="51"/>
      <c r="J202" s="51"/>
      <c r="K202" s="51"/>
      <c r="L202" s="51"/>
      <c r="M202" s="51"/>
      <c r="N202" s="49"/>
      <c r="O202" s="24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24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24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24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24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24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24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24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24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24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24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24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24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24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24"/>
      <c r="FN202" s="51"/>
      <c r="FO202" s="51"/>
      <c r="FP202" s="51"/>
      <c r="FQ202" s="51"/>
      <c r="FR202" s="51"/>
      <c r="FS202" s="51"/>
      <c r="FT202" s="51"/>
      <c r="FU202" s="51"/>
      <c r="FV202" s="51"/>
      <c r="FW202" s="51"/>
      <c r="FX202" s="24"/>
      <c r="GH202" s="52"/>
      <c r="GI202" s="53"/>
      <c r="GS202" s="52"/>
    </row>
    <row r="203" spans="1:201" ht="12.75" x14ac:dyDescent="0.2">
      <c r="A203" s="49"/>
      <c r="B203" s="11"/>
      <c r="C203" s="24"/>
      <c r="D203" s="24"/>
      <c r="E203" s="51"/>
      <c r="F203" s="51"/>
      <c r="G203" s="51"/>
      <c r="H203" s="51"/>
      <c r="I203" s="51"/>
      <c r="J203" s="51"/>
      <c r="K203" s="51"/>
      <c r="L203" s="51"/>
      <c r="M203" s="51"/>
      <c r="N203" s="49"/>
      <c r="O203" s="24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24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24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24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24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24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24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24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24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24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24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24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24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24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24"/>
      <c r="FN203" s="51"/>
      <c r="FO203" s="51"/>
      <c r="FP203" s="51"/>
      <c r="FQ203" s="51"/>
      <c r="FR203" s="51"/>
      <c r="FS203" s="51"/>
      <c r="FT203" s="51"/>
      <c r="FU203" s="51"/>
      <c r="FV203" s="51"/>
      <c r="FW203" s="51"/>
      <c r="FX203" s="24"/>
      <c r="GH203" s="52"/>
      <c r="GI203" s="53"/>
      <c r="GS203" s="52"/>
    </row>
    <row r="204" spans="1:201" ht="12.75" x14ac:dyDescent="0.2">
      <c r="A204" s="49"/>
      <c r="B204" s="11"/>
      <c r="C204" s="24"/>
      <c r="D204" s="24"/>
      <c r="E204" s="51"/>
      <c r="F204" s="51"/>
      <c r="G204" s="51"/>
      <c r="H204" s="51"/>
      <c r="I204" s="51"/>
      <c r="J204" s="51"/>
      <c r="K204" s="51"/>
      <c r="L204" s="51"/>
      <c r="M204" s="51"/>
      <c r="N204" s="49"/>
      <c r="O204" s="24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24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24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24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24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24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24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24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24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24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24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24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24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24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24"/>
      <c r="FN204" s="51"/>
      <c r="FO204" s="51"/>
      <c r="FP204" s="51"/>
      <c r="FQ204" s="51"/>
      <c r="FR204" s="51"/>
      <c r="FS204" s="51"/>
      <c r="FT204" s="51"/>
      <c r="FU204" s="51"/>
      <c r="FV204" s="51"/>
      <c r="FW204" s="51"/>
      <c r="FX204" s="24"/>
      <c r="GH204" s="52"/>
      <c r="GI204" s="53"/>
      <c r="GS204" s="52"/>
    </row>
    <row r="205" spans="1:201" ht="12.75" x14ac:dyDescent="0.2">
      <c r="A205" s="49"/>
      <c r="B205" s="11"/>
      <c r="C205" s="24"/>
      <c r="D205" s="24"/>
      <c r="E205" s="51"/>
      <c r="F205" s="51"/>
      <c r="G205" s="51"/>
      <c r="H205" s="51"/>
      <c r="I205" s="51"/>
      <c r="J205" s="51"/>
      <c r="K205" s="51"/>
      <c r="L205" s="51"/>
      <c r="M205" s="51"/>
      <c r="N205" s="49"/>
      <c r="O205" s="24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24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24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24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24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24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24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24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24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24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24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24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24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24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24"/>
      <c r="FN205" s="51"/>
      <c r="FO205" s="51"/>
      <c r="FP205" s="51"/>
      <c r="FQ205" s="51"/>
      <c r="FR205" s="51"/>
      <c r="FS205" s="51"/>
      <c r="FT205" s="51"/>
      <c r="FU205" s="51"/>
      <c r="FV205" s="51"/>
      <c r="FW205" s="51"/>
      <c r="FX205" s="24"/>
      <c r="GH205" s="52"/>
      <c r="GI205" s="53"/>
      <c r="GS205" s="52"/>
    </row>
    <row r="206" spans="1:201" ht="12.75" x14ac:dyDescent="0.2">
      <c r="A206" s="49"/>
      <c r="B206" s="11"/>
      <c r="C206" s="24"/>
      <c r="D206" s="24"/>
      <c r="E206" s="51"/>
      <c r="F206" s="51"/>
      <c r="G206" s="51"/>
      <c r="H206" s="51"/>
      <c r="I206" s="51"/>
      <c r="J206" s="51"/>
      <c r="K206" s="51"/>
      <c r="L206" s="51"/>
      <c r="M206" s="51"/>
      <c r="N206" s="49"/>
      <c r="O206" s="24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24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24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24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24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24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24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24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24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24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24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24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24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24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24"/>
      <c r="FN206" s="51"/>
      <c r="FO206" s="51"/>
      <c r="FP206" s="51"/>
      <c r="FQ206" s="51"/>
      <c r="FR206" s="51"/>
      <c r="FS206" s="51"/>
      <c r="FT206" s="51"/>
      <c r="FU206" s="51"/>
      <c r="FV206" s="51"/>
      <c r="FW206" s="51"/>
      <c r="FX206" s="24"/>
      <c r="GH206" s="52"/>
      <c r="GI206" s="53"/>
      <c r="GS206" s="52"/>
    </row>
    <row r="207" spans="1:201" ht="12.75" x14ac:dyDescent="0.2">
      <c r="A207" s="49"/>
      <c r="B207" s="11"/>
      <c r="C207" s="24"/>
      <c r="D207" s="24"/>
      <c r="E207" s="51"/>
      <c r="F207" s="51"/>
      <c r="G207" s="51"/>
      <c r="H207" s="51"/>
      <c r="I207" s="51"/>
      <c r="J207" s="51"/>
      <c r="K207" s="51"/>
      <c r="L207" s="51"/>
      <c r="M207" s="51"/>
      <c r="N207" s="49"/>
      <c r="O207" s="24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24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24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24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24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24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24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24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24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24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24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24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24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24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24"/>
      <c r="FN207" s="51"/>
      <c r="FO207" s="51"/>
      <c r="FP207" s="51"/>
      <c r="FQ207" s="51"/>
      <c r="FR207" s="51"/>
      <c r="FS207" s="51"/>
      <c r="FT207" s="51"/>
      <c r="FU207" s="51"/>
      <c r="FV207" s="51"/>
      <c r="FW207" s="51"/>
      <c r="FX207" s="24"/>
      <c r="GH207" s="52"/>
      <c r="GI207" s="53"/>
      <c r="GS207" s="52"/>
    </row>
    <row r="208" spans="1:201" ht="12.75" x14ac:dyDescent="0.2">
      <c r="A208" s="49"/>
      <c r="B208" s="11"/>
      <c r="C208" s="24"/>
      <c r="D208" s="24"/>
      <c r="E208" s="51"/>
      <c r="F208" s="51"/>
      <c r="G208" s="51"/>
      <c r="H208" s="51"/>
      <c r="I208" s="51"/>
      <c r="J208" s="51"/>
      <c r="K208" s="51"/>
      <c r="L208" s="51"/>
      <c r="M208" s="51"/>
      <c r="N208" s="49"/>
      <c r="O208" s="24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24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24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24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24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24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24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24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24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24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24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24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24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24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24"/>
      <c r="FN208" s="51"/>
      <c r="FO208" s="51"/>
      <c r="FP208" s="51"/>
      <c r="FQ208" s="51"/>
      <c r="FR208" s="51"/>
      <c r="FS208" s="51"/>
      <c r="FT208" s="51"/>
      <c r="FU208" s="51"/>
      <c r="FV208" s="51"/>
      <c r="FW208" s="51"/>
      <c r="FX208" s="24"/>
      <c r="GH208" s="52"/>
      <c r="GI208" s="53"/>
      <c r="GS208" s="52"/>
    </row>
    <row r="209" spans="1:201" ht="12.75" x14ac:dyDescent="0.2">
      <c r="A209" s="49"/>
      <c r="B209" s="11"/>
      <c r="C209" s="24"/>
      <c r="D209" s="24"/>
      <c r="E209" s="51"/>
      <c r="F209" s="51"/>
      <c r="G209" s="51"/>
      <c r="H209" s="51"/>
      <c r="I209" s="51"/>
      <c r="J209" s="51"/>
      <c r="K209" s="51"/>
      <c r="L209" s="51"/>
      <c r="M209" s="51"/>
      <c r="N209" s="49"/>
      <c r="O209" s="24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24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24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24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24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24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24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24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24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24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24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24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24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24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24"/>
      <c r="FN209" s="51"/>
      <c r="FO209" s="51"/>
      <c r="FP209" s="51"/>
      <c r="FQ209" s="51"/>
      <c r="FR209" s="51"/>
      <c r="FS209" s="51"/>
      <c r="FT209" s="51"/>
      <c r="FU209" s="51"/>
      <c r="FV209" s="51"/>
      <c r="FW209" s="51"/>
      <c r="FX209" s="24"/>
      <c r="GH209" s="52"/>
      <c r="GI209" s="53"/>
      <c r="GS209" s="52"/>
    </row>
    <row r="210" spans="1:201" ht="12.75" x14ac:dyDescent="0.2">
      <c r="A210" s="49"/>
      <c r="B210" s="11"/>
      <c r="C210" s="24"/>
      <c r="D210" s="24"/>
      <c r="E210" s="51"/>
      <c r="F210" s="51"/>
      <c r="G210" s="51"/>
      <c r="H210" s="51"/>
      <c r="I210" s="51"/>
      <c r="J210" s="51"/>
      <c r="K210" s="51"/>
      <c r="L210" s="51"/>
      <c r="M210" s="51"/>
      <c r="N210" s="49"/>
      <c r="O210" s="24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24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24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24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24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24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24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24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24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24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24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24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24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24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24"/>
      <c r="FN210" s="51"/>
      <c r="FO210" s="51"/>
      <c r="FP210" s="51"/>
      <c r="FQ210" s="51"/>
      <c r="FR210" s="51"/>
      <c r="FS210" s="51"/>
      <c r="FT210" s="51"/>
      <c r="FU210" s="51"/>
      <c r="FV210" s="51"/>
      <c r="FW210" s="51"/>
      <c r="FX210" s="24"/>
      <c r="GH210" s="52"/>
      <c r="GI210" s="53"/>
      <c r="GS210" s="52"/>
    </row>
    <row r="211" spans="1:201" ht="12.75" x14ac:dyDescent="0.2">
      <c r="A211" s="49"/>
      <c r="B211" s="11"/>
      <c r="C211" s="24"/>
      <c r="D211" s="24"/>
      <c r="E211" s="51"/>
      <c r="F211" s="51"/>
      <c r="G211" s="51"/>
      <c r="H211" s="51"/>
      <c r="I211" s="51"/>
      <c r="J211" s="51"/>
      <c r="K211" s="51"/>
      <c r="L211" s="51"/>
      <c r="M211" s="51"/>
      <c r="N211" s="49"/>
      <c r="O211" s="24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24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24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24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24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24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24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24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24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24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24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24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24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24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24"/>
      <c r="FN211" s="51"/>
      <c r="FO211" s="51"/>
      <c r="FP211" s="51"/>
      <c r="FQ211" s="51"/>
      <c r="FR211" s="51"/>
      <c r="FS211" s="51"/>
      <c r="FT211" s="51"/>
      <c r="FU211" s="51"/>
      <c r="FV211" s="51"/>
      <c r="FW211" s="51"/>
      <c r="FX211" s="24"/>
      <c r="GH211" s="52"/>
      <c r="GI211" s="53"/>
      <c r="GS211" s="52"/>
    </row>
    <row r="212" spans="1:201" ht="12.75" x14ac:dyDescent="0.2">
      <c r="A212" s="49"/>
      <c r="B212" s="11"/>
      <c r="C212" s="24"/>
      <c r="D212" s="24"/>
      <c r="E212" s="51"/>
      <c r="F212" s="51"/>
      <c r="G212" s="51"/>
      <c r="H212" s="51"/>
      <c r="I212" s="51"/>
      <c r="J212" s="51"/>
      <c r="K212" s="51"/>
      <c r="L212" s="51"/>
      <c r="M212" s="51"/>
      <c r="N212" s="49"/>
      <c r="O212" s="24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24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24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24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24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24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24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24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24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24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24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24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24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24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24"/>
      <c r="FN212" s="51"/>
      <c r="FO212" s="51"/>
      <c r="FP212" s="51"/>
      <c r="FQ212" s="51"/>
      <c r="FR212" s="51"/>
      <c r="FS212" s="51"/>
      <c r="FT212" s="51"/>
      <c r="FU212" s="51"/>
      <c r="FV212" s="51"/>
      <c r="FW212" s="51"/>
      <c r="FX212" s="24"/>
      <c r="GH212" s="52"/>
      <c r="GI212" s="53"/>
      <c r="GS212" s="52"/>
    </row>
    <row r="213" spans="1:201" ht="12.75" x14ac:dyDescent="0.2">
      <c r="A213" s="49"/>
      <c r="B213" s="11"/>
      <c r="C213" s="24"/>
      <c r="D213" s="24"/>
      <c r="E213" s="51"/>
      <c r="F213" s="51"/>
      <c r="G213" s="51"/>
      <c r="H213" s="51"/>
      <c r="I213" s="51"/>
      <c r="J213" s="51"/>
      <c r="K213" s="51"/>
      <c r="L213" s="51"/>
      <c r="M213" s="51"/>
      <c r="N213" s="49"/>
      <c r="O213" s="24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24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24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24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24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24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24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24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24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24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24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24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24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24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24"/>
      <c r="FN213" s="51"/>
      <c r="FO213" s="51"/>
      <c r="FP213" s="51"/>
      <c r="FQ213" s="51"/>
      <c r="FR213" s="51"/>
      <c r="FS213" s="51"/>
      <c r="FT213" s="51"/>
      <c r="FU213" s="51"/>
      <c r="FV213" s="51"/>
      <c r="FW213" s="51"/>
      <c r="FX213" s="24"/>
      <c r="GH213" s="52"/>
      <c r="GI213" s="53"/>
      <c r="GS213" s="52"/>
    </row>
    <row r="214" spans="1:201" ht="12.75" x14ac:dyDescent="0.2">
      <c r="A214" s="49"/>
      <c r="B214" s="11"/>
      <c r="C214" s="24"/>
      <c r="D214" s="24"/>
      <c r="E214" s="51"/>
      <c r="F214" s="51"/>
      <c r="G214" s="51"/>
      <c r="H214" s="51"/>
      <c r="I214" s="51"/>
      <c r="J214" s="51"/>
      <c r="K214" s="51"/>
      <c r="L214" s="51"/>
      <c r="M214" s="51"/>
      <c r="N214" s="49"/>
      <c r="O214" s="24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24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24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24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24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24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24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24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24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24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24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24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24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24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24"/>
      <c r="FN214" s="51"/>
      <c r="FO214" s="51"/>
      <c r="FP214" s="51"/>
      <c r="FQ214" s="51"/>
      <c r="FR214" s="51"/>
      <c r="FS214" s="51"/>
      <c r="FT214" s="51"/>
      <c r="FU214" s="51"/>
      <c r="FV214" s="51"/>
      <c r="FW214" s="51"/>
      <c r="FX214" s="24"/>
      <c r="GH214" s="52"/>
      <c r="GI214" s="53"/>
      <c r="GS214" s="52"/>
    </row>
    <row r="215" spans="1:201" ht="12.75" x14ac:dyDescent="0.2">
      <c r="A215" s="49"/>
      <c r="B215" s="11"/>
      <c r="C215" s="24"/>
      <c r="D215" s="24"/>
      <c r="E215" s="51"/>
      <c r="F215" s="51"/>
      <c r="G215" s="51"/>
      <c r="H215" s="51"/>
      <c r="I215" s="51"/>
      <c r="J215" s="51"/>
      <c r="K215" s="51"/>
      <c r="L215" s="51"/>
      <c r="M215" s="51"/>
      <c r="N215" s="49"/>
      <c r="O215" s="24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24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24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24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24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24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24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24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24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24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24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24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24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24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24"/>
      <c r="FN215" s="51"/>
      <c r="FO215" s="51"/>
      <c r="FP215" s="51"/>
      <c r="FQ215" s="51"/>
      <c r="FR215" s="51"/>
      <c r="FS215" s="51"/>
      <c r="FT215" s="51"/>
      <c r="FU215" s="51"/>
      <c r="FV215" s="51"/>
      <c r="FW215" s="51"/>
      <c r="FX215" s="24"/>
      <c r="GH215" s="52"/>
      <c r="GI215" s="53"/>
      <c r="GS215" s="52"/>
    </row>
    <row r="216" spans="1:201" ht="12.75" x14ac:dyDescent="0.2">
      <c r="A216" s="49"/>
      <c r="B216" s="11"/>
      <c r="C216" s="24"/>
      <c r="D216" s="24"/>
      <c r="E216" s="51"/>
      <c r="F216" s="51"/>
      <c r="G216" s="51"/>
      <c r="H216" s="51"/>
      <c r="I216" s="51"/>
      <c r="J216" s="51"/>
      <c r="K216" s="51"/>
      <c r="L216" s="51"/>
      <c r="M216" s="51"/>
      <c r="N216" s="49"/>
      <c r="O216" s="24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24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24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24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24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24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24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24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24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24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24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24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24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24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24"/>
      <c r="FN216" s="51"/>
      <c r="FO216" s="51"/>
      <c r="FP216" s="51"/>
      <c r="FQ216" s="51"/>
      <c r="FR216" s="51"/>
      <c r="FS216" s="51"/>
      <c r="FT216" s="51"/>
      <c r="FU216" s="51"/>
      <c r="FV216" s="51"/>
      <c r="FW216" s="51"/>
      <c r="FX216" s="24"/>
      <c r="GH216" s="52"/>
      <c r="GI216" s="53"/>
      <c r="GS216" s="52"/>
    </row>
    <row r="217" spans="1:201" ht="12.75" x14ac:dyDescent="0.2">
      <c r="A217" s="49"/>
      <c r="B217" s="11"/>
      <c r="C217" s="24"/>
      <c r="D217" s="24"/>
      <c r="E217" s="51"/>
      <c r="F217" s="51"/>
      <c r="G217" s="51"/>
      <c r="H217" s="51"/>
      <c r="I217" s="51"/>
      <c r="J217" s="51"/>
      <c r="K217" s="51"/>
      <c r="L217" s="51"/>
      <c r="M217" s="51"/>
      <c r="N217" s="49"/>
      <c r="O217" s="24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24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24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24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24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24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24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24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24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24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24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24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24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24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24"/>
      <c r="FN217" s="51"/>
      <c r="FO217" s="51"/>
      <c r="FP217" s="51"/>
      <c r="FQ217" s="51"/>
      <c r="FR217" s="51"/>
      <c r="FS217" s="51"/>
      <c r="FT217" s="51"/>
      <c r="FU217" s="51"/>
      <c r="FV217" s="51"/>
      <c r="FW217" s="51"/>
      <c r="FX217" s="24"/>
      <c r="GH217" s="52"/>
      <c r="GI217" s="53"/>
      <c r="GS217" s="52"/>
    </row>
    <row r="218" spans="1:201" ht="12.75" x14ac:dyDescent="0.2">
      <c r="A218" s="49"/>
      <c r="B218" s="11"/>
      <c r="C218" s="24"/>
      <c r="D218" s="24"/>
      <c r="E218" s="51"/>
      <c r="F218" s="51"/>
      <c r="G218" s="51"/>
      <c r="H218" s="51"/>
      <c r="I218" s="51"/>
      <c r="J218" s="51"/>
      <c r="K218" s="51"/>
      <c r="L218" s="51"/>
      <c r="M218" s="51"/>
      <c r="N218" s="49"/>
      <c r="O218" s="24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24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24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24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24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24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24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24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24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24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24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24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24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24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24"/>
      <c r="FN218" s="51"/>
      <c r="FO218" s="51"/>
      <c r="FP218" s="51"/>
      <c r="FQ218" s="51"/>
      <c r="FR218" s="51"/>
      <c r="FS218" s="51"/>
      <c r="FT218" s="51"/>
      <c r="FU218" s="51"/>
      <c r="FV218" s="51"/>
      <c r="FW218" s="51"/>
      <c r="FX218" s="24"/>
      <c r="GH218" s="52"/>
      <c r="GI218" s="53"/>
      <c r="GS218" s="52"/>
    </row>
    <row r="219" spans="1:201" ht="12.75" x14ac:dyDescent="0.2">
      <c r="A219" s="49"/>
      <c r="B219" s="11"/>
      <c r="C219" s="24"/>
      <c r="D219" s="24"/>
      <c r="E219" s="51"/>
      <c r="F219" s="51"/>
      <c r="G219" s="51"/>
      <c r="H219" s="51"/>
      <c r="I219" s="51"/>
      <c r="J219" s="51"/>
      <c r="K219" s="51"/>
      <c r="L219" s="51"/>
      <c r="M219" s="51"/>
      <c r="N219" s="49"/>
      <c r="O219" s="24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24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24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24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24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24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24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24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24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24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24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24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24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24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24"/>
      <c r="FN219" s="51"/>
      <c r="FO219" s="51"/>
      <c r="FP219" s="51"/>
      <c r="FQ219" s="51"/>
      <c r="FR219" s="51"/>
      <c r="FS219" s="51"/>
      <c r="FT219" s="51"/>
      <c r="FU219" s="51"/>
      <c r="FV219" s="51"/>
      <c r="FW219" s="51"/>
      <c r="FX219" s="24"/>
      <c r="GH219" s="52"/>
      <c r="GI219" s="53"/>
      <c r="GS219" s="52"/>
    </row>
    <row r="220" spans="1:201" ht="12.75" x14ac:dyDescent="0.2">
      <c r="A220" s="49"/>
      <c r="B220" s="11"/>
      <c r="C220" s="24"/>
      <c r="D220" s="24"/>
      <c r="E220" s="51"/>
      <c r="F220" s="51"/>
      <c r="G220" s="51"/>
      <c r="H220" s="51"/>
      <c r="I220" s="51"/>
      <c r="J220" s="51"/>
      <c r="K220" s="51"/>
      <c r="L220" s="51"/>
      <c r="M220" s="51"/>
      <c r="N220" s="49"/>
      <c r="O220" s="24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24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24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24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24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24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24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24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24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24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24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24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24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24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24"/>
      <c r="FN220" s="51"/>
      <c r="FO220" s="51"/>
      <c r="FP220" s="51"/>
      <c r="FQ220" s="51"/>
      <c r="FR220" s="51"/>
      <c r="FS220" s="51"/>
      <c r="FT220" s="51"/>
      <c r="FU220" s="51"/>
      <c r="FV220" s="51"/>
      <c r="FW220" s="51"/>
      <c r="FX220" s="24"/>
      <c r="GH220" s="52"/>
      <c r="GI220" s="53"/>
      <c r="GS220" s="52"/>
    </row>
    <row r="221" spans="1:201" ht="12.75" x14ac:dyDescent="0.2">
      <c r="A221" s="49"/>
      <c r="B221" s="11"/>
      <c r="C221" s="24"/>
      <c r="D221" s="24"/>
      <c r="E221" s="51"/>
      <c r="F221" s="51"/>
      <c r="G221" s="51"/>
      <c r="H221" s="51"/>
      <c r="I221" s="51"/>
      <c r="J221" s="51"/>
      <c r="K221" s="51"/>
      <c r="L221" s="51"/>
      <c r="M221" s="51"/>
      <c r="N221" s="49"/>
      <c r="O221" s="24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24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24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24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24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24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24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24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24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24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24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24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24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24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24"/>
      <c r="FN221" s="51"/>
      <c r="FO221" s="51"/>
      <c r="FP221" s="51"/>
      <c r="FQ221" s="51"/>
      <c r="FR221" s="51"/>
      <c r="FS221" s="51"/>
      <c r="FT221" s="51"/>
      <c r="FU221" s="51"/>
      <c r="FV221" s="51"/>
      <c r="FW221" s="51"/>
      <c r="FX221" s="24"/>
      <c r="GH221" s="52"/>
      <c r="GI221" s="53"/>
      <c r="GS221" s="52"/>
    </row>
    <row r="222" spans="1:201" ht="12.75" x14ac:dyDescent="0.2">
      <c r="A222" s="49"/>
      <c r="B222" s="11"/>
      <c r="C222" s="24"/>
      <c r="D222" s="24"/>
      <c r="E222" s="51"/>
      <c r="F222" s="51"/>
      <c r="G222" s="51"/>
      <c r="H222" s="51"/>
      <c r="I222" s="51"/>
      <c r="J222" s="51"/>
      <c r="K222" s="51"/>
      <c r="L222" s="51"/>
      <c r="M222" s="51"/>
      <c r="N222" s="49"/>
      <c r="O222" s="24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24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24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24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24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24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24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24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24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24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24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24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24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24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24"/>
      <c r="FN222" s="51"/>
      <c r="FO222" s="51"/>
      <c r="FP222" s="51"/>
      <c r="FQ222" s="51"/>
      <c r="FR222" s="51"/>
      <c r="FS222" s="51"/>
      <c r="FT222" s="51"/>
      <c r="FU222" s="51"/>
      <c r="FV222" s="51"/>
      <c r="FW222" s="51"/>
      <c r="FX222" s="24"/>
      <c r="GH222" s="52"/>
      <c r="GI222" s="53"/>
      <c r="GS222" s="52"/>
    </row>
    <row r="223" spans="1:201" ht="12.75" x14ac:dyDescent="0.2">
      <c r="A223" s="49"/>
      <c r="B223" s="11"/>
      <c r="C223" s="24"/>
      <c r="D223" s="24"/>
      <c r="E223" s="51"/>
      <c r="F223" s="51"/>
      <c r="G223" s="51"/>
      <c r="H223" s="51"/>
      <c r="I223" s="51"/>
      <c r="J223" s="51"/>
      <c r="K223" s="51"/>
      <c r="L223" s="51"/>
      <c r="M223" s="51"/>
      <c r="N223" s="49"/>
      <c r="O223" s="24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24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24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24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24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24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24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24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24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24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24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24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24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24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24"/>
      <c r="FN223" s="51"/>
      <c r="FO223" s="51"/>
      <c r="FP223" s="51"/>
      <c r="FQ223" s="51"/>
      <c r="FR223" s="51"/>
      <c r="FS223" s="51"/>
      <c r="FT223" s="51"/>
      <c r="FU223" s="51"/>
      <c r="FV223" s="51"/>
      <c r="FW223" s="51"/>
      <c r="FX223" s="24"/>
      <c r="GH223" s="52"/>
      <c r="GI223" s="53"/>
      <c r="GS223" s="52"/>
    </row>
    <row r="224" spans="1:201" ht="12.75" x14ac:dyDescent="0.2">
      <c r="A224" s="49"/>
      <c r="B224" s="11"/>
      <c r="C224" s="24"/>
      <c r="D224" s="24"/>
      <c r="E224" s="51"/>
      <c r="F224" s="51"/>
      <c r="G224" s="51"/>
      <c r="H224" s="51"/>
      <c r="I224" s="51"/>
      <c r="J224" s="51"/>
      <c r="K224" s="51"/>
      <c r="L224" s="51"/>
      <c r="M224" s="51"/>
      <c r="N224" s="49"/>
      <c r="O224" s="24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24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24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24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24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24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24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24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24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24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24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24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24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24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24"/>
      <c r="FN224" s="51"/>
      <c r="FO224" s="51"/>
      <c r="FP224" s="51"/>
      <c r="FQ224" s="51"/>
      <c r="FR224" s="51"/>
      <c r="FS224" s="51"/>
      <c r="FT224" s="51"/>
      <c r="FU224" s="51"/>
      <c r="FV224" s="51"/>
      <c r="FW224" s="51"/>
      <c r="FX224" s="24"/>
      <c r="GH224" s="52"/>
      <c r="GI224" s="53"/>
      <c r="GS224" s="52"/>
    </row>
    <row r="225" spans="1:201" ht="12.75" x14ac:dyDescent="0.2">
      <c r="A225" s="49"/>
      <c r="B225" s="11"/>
      <c r="C225" s="24"/>
      <c r="D225" s="24"/>
      <c r="E225" s="51"/>
      <c r="F225" s="51"/>
      <c r="G225" s="51"/>
      <c r="H225" s="51"/>
      <c r="I225" s="51"/>
      <c r="J225" s="51"/>
      <c r="K225" s="51"/>
      <c r="L225" s="51"/>
      <c r="M225" s="51"/>
      <c r="N225" s="49"/>
      <c r="O225" s="24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24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24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24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24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24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24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24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24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24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24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24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24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24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24"/>
      <c r="FN225" s="51"/>
      <c r="FO225" s="51"/>
      <c r="FP225" s="51"/>
      <c r="FQ225" s="51"/>
      <c r="FR225" s="51"/>
      <c r="FS225" s="51"/>
      <c r="FT225" s="51"/>
      <c r="FU225" s="51"/>
      <c r="FV225" s="51"/>
      <c r="FW225" s="51"/>
      <c r="FX225" s="24"/>
      <c r="GH225" s="52"/>
      <c r="GI225" s="53"/>
      <c r="GS225" s="52"/>
    </row>
    <row r="226" spans="1:201" ht="12.75" x14ac:dyDescent="0.2">
      <c r="A226" s="49"/>
      <c r="B226" s="11"/>
      <c r="C226" s="24"/>
      <c r="D226" s="24"/>
      <c r="E226" s="51"/>
      <c r="F226" s="51"/>
      <c r="G226" s="51"/>
      <c r="H226" s="51"/>
      <c r="I226" s="51"/>
      <c r="J226" s="51"/>
      <c r="K226" s="51"/>
      <c r="L226" s="51"/>
      <c r="M226" s="51"/>
      <c r="N226" s="49"/>
      <c r="O226" s="24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24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24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24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24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24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24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24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24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24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24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24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24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24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24"/>
      <c r="FN226" s="51"/>
      <c r="FO226" s="51"/>
      <c r="FP226" s="51"/>
      <c r="FQ226" s="51"/>
      <c r="FR226" s="51"/>
      <c r="FS226" s="51"/>
      <c r="FT226" s="51"/>
      <c r="FU226" s="51"/>
      <c r="FV226" s="51"/>
      <c r="FW226" s="51"/>
      <c r="FX226" s="24"/>
      <c r="GH226" s="52"/>
      <c r="GI226" s="53"/>
      <c r="GS226" s="52"/>
    </row>
    <row r="227" spans="1:201" ht="12.75" x14ac:dyDescent="0.2">
      <c r="A227" s="49"/>
      <c r="B227" s="11"/>
      <c r="C227" s="24"/>
      <c r="D227" s="24"/>
      <c r="E227" s="51"/>
      <c r="F227" s="51"/>
      <c r="G227" s="51"/>
      <c r="H227" s="51"/>
      <c r="I227" s="51"/>
      <c r="J227" s="51"/>
      <c r="K227" s="51"/>
      <c r="L227" s="51"/>
      <c r="M227" s="51"/>
      <c r="N227" s="49"/>
      <c r="O227" s="24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24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24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24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24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24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24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24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24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24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24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24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24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24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24"/>
      <c r="FN227" s="51"/>
      <c r="FO227" s="51"/>
      <c r="FP227" s="51"/>
      <c r="FQ227" s="51"/>
      <c r="FR227" s="51"/>
      <c r="FS227" s="51"/>
      <c r="FT227" s="51"/>
      <c r="FU227" s="51"/>
      <c r="FV227" s="51"/>
      <c r="FW227" s="51"/>
      <c r="FX227" s="24"/>
      <c r="GH227" s="52"/>
      <c r="GI227" s="53"/>
      <c r="GS227" s="52"/>
    </row>
    <row r="228" spans="1:201" ht="12.75" x14ac:dyDescent="0.2">
      <c r="A228" s="49"/>
      <c r="B228" s="11"/>
      <c r="C228" s="24"/>
      <c r="D228" s="24"/>
      <c r="E228" s="51"/>
      <c r="F228" s="51"/>
      <c r="G228" s="51"/>
      <c r="H228" s="51"/>
      <c r="I228" s="51"/>
      <c r="J228" s="51"/>
      <c r="K228" s="51"/>
      <c r="L228" s="51"/>
      <c r="M228" s="51"/>
      <c r="N228" s="49"/>
      <c r="O228" s="24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24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24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24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24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24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24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24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24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24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24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24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24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24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24"/>
      <c r="FN228" s="51"/>
      <c r="FO228" s="51"/>
      <c r="FP228" s="51"/>
      <c r="FQ228" s="51"/>
      <c r="FR228" s="51"/>
      <c r="FS228" s="51"/>
      <c r="FT228" s="51"/>
      <c r="FU228" s="51"/>
      <c r="FV228" s="51"/>
      <c r="FW228" s="51"/>
      <c r="FX228" s="24"/>
      <c r="GH228" s="52"/>
      <c r="GI228" s="53"/>
      <c r="GS228" s="52"/>
    </row>
    <row r="229" spans="1:201" ht="12.75" x14ac:dyDescent="0.2">
      <c r="A229" s="49"/>
      <c r="B229" s="11"/>
      <c r="C229" s="24"/>
      <c r="D229" s="24"/>
      <c r="E229" s="51"/>
      <c r="F229" s="51"/>
      <c r="G229" s="51"/>
      <c r="H229" s="51"/>
      <c r="I229" s="51"/>
      <c r="J229" s="51"/>
      <c r="K229" s="51"/>
      <c r="L229" s="51"/>
      <c r="M229" s="51"/>
      <c r="N229" s="49"/>
      <c r="O229" s="24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24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24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24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24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24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24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24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24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24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24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24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24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24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24"/>
      <c r="FN229" s="51"/>
      <c r="FO229" s="51"/>
      <c r="FP229" s="51"/>
      <c r="FQ229" s="51"/>
      <c r="FR229" s="51"/>
      <c r="FS229" s="51"/>
      <c r="FT229" s="51"/>
      <c r="FU229" s="51"/>
      <c r="FV229" s="51"/>
      <c r="FW229" s="51"/>
      <c r="FX229" s="24"/>
      <c r="GH229" s="52"/>
      <c r="GI229" s="53"/>
      <c r="GS229" s="52"/>
    </row>
    <row r="230" spans="1:201" ht="12.75" x14ac:dyDescent="0.2">
      <c r="A230" s="49"/>
      <c r="B230" s="11"/>
      <c r="C230" s="24"/>
      <c r="D230" s="24"/>
      <c r="E230" s="51"/>
      <c r="F230" s="51"/>
      <c r="G230" s="51"/>
      <c r="H230" s="51"/>
      <c r="I230" s="51"/>
      <c r="J230" s="51"/>
      <c r="K230" s="51"/>
      <c r="L230" s="51"/>
      <c r="M230" s="51"/>
      <c r="N230" s="49"/>
      <c r="O230" s="24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24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24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24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24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24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24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24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24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24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24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24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24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24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24"/>
      <c r="FN230" s="51"/>
      <c r="FO230" s="51"/>
      <c r="FP230" s="51"/>
      <c r="FQ230" s="51"/>
      <c r="FR230" s="51"/>
      <c r="FS230" s="51"/>
      <c r="FT230" s="51"/>
      <c r="FU230" s="51"/>
      <c r="FV230" s="51"/>
      <c r="FW230" s="51"/>
      <c r="FX230" s="24"/>
      <c r="GH230" s="52"/>
      <c r="GI230" s="53"/>
      <c r="GS230" s="52"/>
    </row>
    <row r="231" spans="1:201" ht="12.75" x14ac:dyDescent="0.2">
      <c r="A231" s="49"/>
      <c r="B231" s="11"/>
      <c r="C231" s="24"/>
      <c r="D231" s="24"/>
      <c r="E231" s="51"/>
      <c r="F231" s="51"/>
      <c r="G231" s="51"/>
      <c r="H231" s="51"/>
      <c r="I231" s="51"/>
      <c r="J231" s="51"/>
      <c r="K231" s="51"/>
      <c r="L231" s="51"/>
      <c r="M231" s="51"/>
      <c r="N231" s="49"/>
      <c r="O231" s="24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24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24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24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24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24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24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24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24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24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24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24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24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24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24"/>
      <c r="FN231" s="51"/>
      <c r="FO231" s="51"/>
      <c r="FP231" s="51"/>
      <c r="FQ231" s="51"/>
      <c r="FR231" s="51"/>
      <c r="FS231" s="51"/>
      <c r="FT231" s="51"/>
      <c r="FU231" s="51"/>
      <c r="FV231" s="51"/>
      <c r="FW231" s="51"/>
      <c r="FX231" s="24"/>
      <c r="GH231" s="52"/>
      <c r="GI231" s="53"/>
      <c r="GS231" s="52"/>
    </row>
    <row r="232" spans="1:201" ht="12.75" x14ac:dyDescent="0.2">
      <c r="A232" s="49"/>
      <c r="B232" s="11"/>
      <c r="C232" s="24"/>
      <c r="D232" s="24"/>
      <c r="E232" s="51"/>
      <c r="F232" s="51"/>
      <c r="G232" s="51"/>
      <c r="H232" s="51"/>
      <c r="I232" s="51"/>
      <c r="J232" s="51"/>
      <c r="K232" s="51"/>
      <c r="L232" s="51"/>
      <c r="M232" s="51"/>
      <c r="N232" s="49"/>
      <c r="O232" s="24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24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24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24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24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24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24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24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24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24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24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24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24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24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24"/>
      <c r="FN232" s="51"/>
      <c r="FO232" s="51"/>
      <c r="FP232" s="51"/>
      <c r="FQ232" s="51"/>
      <c r="FR232" s="51"/>
      <c r="FS232" s="51"/>
      <c r="FT232" s="51"/>
      <c r="FU232" s="51"/>
      <c r="FV232" s="51"/>
      <c r="FW232" s="51"/>
      <c r="FX232" s="24"/>
      <c r="GH232" s="52"/>
      <c r="GI232" s="53"/>
      <c r="GS232" s="52"/>
    </row>
    <row r="233" spans="1:201" ht="12.75" x14ac:dyDescent="0.2">
      <c r="A233" s="49"/>
      <c r="B233" s="11"/>
      <c r="C233" s="24"/>
      <c r="D233" s="24"/>
      <c r="E233" s="51"/>
      <c r="F233" s="51"/>
      <c r="G233" s="51"/>
      <c r="H233" s="51"/>
      <c r="I233" s="51"/>
      <c r="J233" s="51"/>
      <c r="K233" s="51"/>
      <c r="L233" s="51"/>
      <c r="M233" s="51"/>
      <c r="N233" s="49"/>
      <c r="O233" s="24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24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24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24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24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24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24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24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24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24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24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24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24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24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24"/>
      <c r="FN233" s="51"/>
      <c r="FO233" s="51"/>
      <c r="FP233" s="51"/>
      <c r="FQ233" s="51"/>
      <c r="FR233" s="51"/>
      <c r="FS233" s="51"/>
      <c r="FT233" s="51"/>
      <c r="FU233" s="51"/>
      <c r="FV233" s="51"/>
      <c r="FW233" s="51"/>
      <c r="FX233" s="24"/>
      <c r="GH233" s="52"/>
      <c r="GI233" s="53"/>
      <c r="GS233" s="52"/>
    </row>
    <row r="234" spans="1:201" ht="12.75" x14ac:dyDescent="0.2">
      <c r="A234" s="49"/>
      <c r="B234" s="11"/>
      <c r="C234" s="24"/>
      <c r="D234" s="24"/>
      <c r="E234" s="51"/>
      <c r="F234" s="51"/>
      <c r="G234" s="51"/>
      <c r="H234" s="51"/>
      <c r="I234" s="51"/>
      <c r="J234" s="51"/>
      <c r="K234" s="51"/>
      <c r="L234" s="51"/>
      <c r="M234" s="51"/>
      <c r="N234" s="49"/>
      <c r="O234" s="24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24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24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24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24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24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24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24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24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24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24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24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24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24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24"/>
      <c r="FN234" s="51"/>
      <c r="FO234" s="51"/>
      <c r="FP234" s="51"/>
      <c r="FQ234" s="51"/>
      <c r="FR234" s="51"/>
      <c r="FS234" s="51"/>
      <c r="FT234" s="51"/>
      <c r="FU234" s="51"/>
      <c r="FV234" s="51"/>
      <c r="FW234" s="51"/>
      <c r="FX234" s="24"/>
      <c r="GH234" s="52"/>
      <c r="GI234" s="53"/>
      <c r="GS234" s="52"/>
    </row>
    <row r="235" spans="1:201" ht="12.75" x14ac:dyDescent="0.2">
      <c r="A235" s="49"/>
      <c r="B235" s="11"/>
      <c r="C235" s="24"/>
      <c r="D235" s="24"/>
      <c r="E235" s="51"/>
      <c r="F235" s="51"/>
      <c r="G235" s="51"/>
      <c r="H235" s="51"/>
      <c r="I235" s="51"/>
      <c r="J235" s="51"/>
      <c r="K235" s="51"/>
      <c r="L235" s="51"/>
      <c r="M235" s="51"/>
      <c r="N235" s="49"/>
      <c r="O235" s="24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24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24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24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24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24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24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24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24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24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24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24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24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24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24"/>
      <c r="FN235" s="51"/>
      <c r="FO235" s="51"/>
      <c r="FP235" s="51"/>
      <c r="FQ235" s="51"/>
      <c r="FR235" s="51"/>
      <c r="FS235" s="51"/>
      <c r="FT235" s="51"/>
      <c r="FU235" s="51"/>
      <c r="FV235" s="51"/>
      <c r="FW235" s="51"/>
      <c r="FX235" s="24"/>
      <c r="GH235" s="52"/>
      <c r="GI235" s="53"/>
      <c r="GS235" s="52"/>
    </row>
    <row r="236" spans="1:201" ht="12.75" x14ac:dyDescent="0.2">
      <c r="A236" s="49"/>
      <c r="B236" s="11"/>
      <c r="C236" s="24"/>
      <c r="D236" s="24"/>
      <c r="E236" s="51"/>
      <c r="F236" s="51"/>
      <c r="G236" s="51"/>
      <c r="H236" s="51"/>
      <c r="I236" s="51"/>
      <c r="J236" s="51"/>
      <c r="K236" s="51"/>
      <c r="L236" s="51"/>
      <c r="M236" s="51"/>
      <c r="N236" s="49"/>
      <c r="O236" s="24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24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24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24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24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24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24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24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24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24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24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24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24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24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24"/>
      <c r="FN236" s="51"/>
      <c r="FO236" s="51"/>
      <c r="FP236" s="51"/>
      <c r="FQ236" s="51"/>
      <c r="FR236" s="51"/>
      <c r="FS236" s="51"/>
      <c r="FT236" s="51"/>
      <c r="FU236" s="51"/>
      <c r="FV236" s="51"/>
      <c r="FW236" s="51"/>
      <c r="FX236" s="24"/>
      <c r="GH236" s="52"/>
      <c r="GI236" s="53"/>
      <c r="GS236" s="52"/>
    </row>
    <row r="237" spans="1:201" ht="12.75" x14ac:dyDescent="0.2">
      <c r="A237" s="49"/>
      <c r="B237" s="11"/>
      <c r="C237" s="24"/>
      <c r="D237" s="24"/>
      <c r="E237" s="51"/>
      <c r="F237" s="51"/>
      <c r="G237" s="51"/>
      <c r="H237" s="51"/>
      <c r="I237" s="51"/>
      <c r="J237" s="51"/>
      <c r="K237" s="51"/>
      <c r="L237" s="51"/>
      <c r="M237" s="51"/>
      <c r="N237" s="49"/>
      <c r="O237" s="24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24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24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24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24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24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24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24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24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24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24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24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24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24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24"/>
      <c r="FN237" s="51"/>
      <c r="FO237" s="51"/>
      <c r="FP237" s="51"/>
      <c r="FQ237" s="51"/>
      <c r="FR237" s="51"/>
      <c r="FS237" s="51"/>
      <c r="FT237" s="51"/>
      <c r="FU237" s="51"/>
      <c r="FV237" s="51"/>
      <c r="FW237" s="51"/>
      <c r="FX237" s="24"/>
      <c r="GH237" s="52"/>
      <c r="GI237" s="53"/>
      <c r="GS237" s="52"/>
    </row>
    <row r="238" spans="1:201" ht="12.75" x14ac:dyDescent="0.2">
      <c r="A238" s="49"/>
      <c r="B238" s="11"/>
      <c r="C238" s="24"/>
      <c r="D238" s="24"/>
      <c r="E238" s="51"/>
      <c r="F238" s="51"/>
      <c r="G238" s="51"/>
      <c r="H238" s="51"/>
      <c r="I238" s="51"/>
      <c r="J238" s="51"/>
      <c r="K238" s="51"/>
      <c r="L238" s="51"/>
      <c r="M238" s="51"/>
      <c r="N238" s="49"/>
      <c r="O238" s="24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24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24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24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24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24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24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24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24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24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24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24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24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24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24"/>
      <c r="FN238" s="51"/>
      <c r="FO238" s="51"/>
      <c r="FP238" s="51"/>
      <c r="FQ238" s="51"/>
      <c r="FR238" s="51"/>
      <c r="FS238" s="51"/>
      <c r="FT238" s="51"/>
      <c r="FU238" s="51"/>
      <c r="FV238" s="51"/>
      <c r="FW238" s="51"/>
      <c r="FX238" s="24"/>
      <c r="GH238" s="52"/>
      <c r="GI238" s="53"/>
      <c r="GS238" s="52"/>
    </row>
    <row r="239" spans="1:201" ht="12.75" x14ac:dyDescent="0.2">
      <c r="A239" s="49"/>
      <c r="B239" s="11"/>
      <c r="C239" s="24"/>
      <c r="D239" s="24"/>
      <c r="E239" s="51"/>
      <c r="F239" s="51"/>
      <c r="G239" s="51"/>
      <c r="H239" s="51"/>
      <c r="I239" s="51"/>
      <c r="J239" s="51"/>
      <c r="K239" s="51"/>
      <c r="L239" s="51"/>
      <c r="M239" s="51"/>
      <c r="N239" s="49"/>
      <c r="O239" s="24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24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24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24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24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24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24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24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24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24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24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24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24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24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24"/>
      <c r="FN239" s="51"/>
      <c r="FO239" s="51"/>
      <c r="FP239" s="51"/>
      <c r="FQ239" s="51"/>
      <c r="FR239" s="51"/>
      <c r="FS239" s="51"/>
      <c r="FT239" s="51"/>
      <c r="FU239" s="51"/>
      <c r="FV239" s="51"/>
      <c r="FW239" s="51"/>
      <c r="FX239" s="24"/>
      <c r="GH239" s="52"/>
      <c r="GI239" s="53"/>
      <c r="GS239" s="52"/>
    </row>
    <row r="240" spans="1:201" ht="12.75" x14ac:dyDescent="0.2">
      <c r="A240" s="49"/>
      <c r="B240" s="11"/>
      <c r="C240" s="24"/>
      <c r="D240" s="24"/>
      <c r="E240" s="51"/>
      <c r="F240" s="51"/>
      <c r="G240" s="51"/>
      <c r="H240" s="51"/>
      <c r="I240" s="51"/>
      <c r="J240" s="51"/>
      <c r="K240" s="51"/>
      <c r="L240" s="51"/>
      <c r="M240" s="51"/>
      <c r="N240" s="49"/>
      <c r="O240" s="24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24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24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24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24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24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24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24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24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24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24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24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24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24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24"/>
      <c r="FN240" s="51"/>
      <c r="FO240" s="51"/>
      <c r="FP240" s="51"/>
      <c r="FQ240" s="51"/>
      <c r="FR240" s="51"/>
      <c r="FS240" s="51"/>
      <c r="FT240" s="51"/>
      <c r="FU240" s="51"/>
      <c r="FV240" s="51"/>
      <c r="FW240" s="51"/>
      <c r="FX240" s="24"/>
      <c r="GH240" s="52"/>
      <c r="GI240" s="53"/>
      <c r="GS240" s="52"/>
    </row>
    <row r="241" spans="1:201" ht="12.75" x14ac:dyDescent="0.2">
      <c r="A241" s="49"/>
      <c r="B241" s="11"/>
      <c r="C241" s="24"/>
      <c r="D241" s="24"/>
      <c r="E241" s="51"/>
      <c r="F241" s="51"/>
      <c r="G241" s="51"/>
      <c r="H241" s="51"/>
      <c r="I241" s="51"/>
      <c r="J241" s="51"/>
      <c r="K241" s="51"/>
      <c r="L241" s="51"/>
      <c r="M241" s="51"/>
      <c r="N241" s="49"/>
      <c r="O241" s="24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24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24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24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24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24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24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24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24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24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24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24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24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24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24"/>
      <c r="FN241" s="51"/>
      <c r="FO241" s="51"/>
      <c r="FP241" s="51"/>
      <c r="FQ241" s="51"/>
      <c r="FR241" s="51"/>
      <c r="FS241" s="51"/>
      <c r="FT241" s="51"/>
      <c r="FU241" s="51"/>
      <c r="FV241" s="51"/>
      <c r="FW241" s="51"/>
      <c r="FX241" s="24"/>
      <c r="GH241" s="52"/>
      <c r="GI241" s="53"/>
      <c r="GS241" s="52"/>
    </row>
    <row r="242" spans="1:201" ht="12.75" x14ac:dyDescent="0.2">
      <c r="A242" s="49"/>
      <c r="B242" s="11"/>
      <c r="C242" s="24"/>
      <c r="D242" s="24"/>
      <c r="E242" s="51"/>
      <c r="F242" s="51"/>
      <c r="G242" s="51"/>
      <c r="H242" s="51"/>
      <c r="I242" s="51"/>
      <c r="J242" s="51"/>
      <c r="K242" s="51"/>
      <c r="L242" s="51"/>
      <c r="M242" s="51"/>
      <c r="N242" s="49"/>
      <c r="O242" s="24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24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24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24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24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24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24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24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24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24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24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24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24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24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24"/>
      <c r="FN242" s="51"/>
      <c r="FO242" s="51"/>
      <c r="FP242" s="51"/>
      <c r="FQ242" s="51"/>
      <c r="FR242" s="51"/>
      <c r="FS242" s="51"/>
      <c r="FT242" s="51"/>
      <c r="FU242" s="51"/>
      <c r="FV242" s="51"/>
      <c r="FW242" s="51"/>
      <c r="FX242" s="24"/>
      <c r="GH242" s="52"/>
      <c r="GI242" s="53"/>
      <c r="GS242" s="52"/>
    </row>
    <row r="243" spans="1:201" ht="12.75" x14ac:dyDescent="0.2">
      <c r="A243" s="49"/>
      <c r="B243" s="11"/>
      <c r="C243" s="24"/>
      <c r="D243" s="24"/>
      <c r="E243" s="51"/>
      <c r="F243" s="51"/>
      <c r="G243" s="51"/>
      <c r="H243" s="51"/>
      <c r="I243" s="51"/>
      <c r="J243" s="51"/>
      <c r="K243" s="51"/>
      <c r="L243" s="51"/>
      <c r="M243" s="51"/>
      <c r="N243" s="49"/>
      <c r="O243" s="24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24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24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24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24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24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24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24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24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24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24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24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24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24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24"/>
      <c r="FN243" s="51"/>
      <c r="FO243" s="51"/>
      <c r="FP243" s="51"/>
      <c r="FQ243" s="51"/>
      <c r="FR243" s="51"/>
      <c r="FS243" s="51"/>
      <c r="FT243" s="51"/>
      <c r="FU243" s="51"/>
      <c r="FV243" s="51"/>
      <c r="FW243" s="51"/>
      <c r="FX243" s="24"/>
      <c r="GH243" s="52"/>
      <c r="GI243" s="53"/>
      <c r="GS243" s="52"/>
    </row>
    <row r="244" spans="1:201" ht="12.75" x14ac:dyDescent="0.2">
      <c r="A244" s="49"/>
      <c r="B244" s="11"/>
      <c r="C244" s="24"/>
      <c r="D244" s="24"/>
      <c r="E244" s="51"/>
      <c r="F244" s="51"/>
      <c r="G244" s="51"/>
      <c r="H244" s="51"/>
      <c r="I244" s="51"/>
      <c r="J244" s="51"/>
      <c r="K244" s="51"/>
      <c r="L244" s="51"/>
      <c r="M244" s="51"/>
      <c r="N244" s="49"/>
      <c r="O244" s="24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24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24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24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24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24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24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24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24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24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24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24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24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24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24"/>
      <c r="FN244" s="51"/>
      <c r="FO244" s="51"/>
      <c r="FP244" s="51"/>
      <c r="FQ244" s="51"/>
      <c r="FR244" s="51"/>
      <c r="FS244" s="51"/>
      <c r="FT244" s="51"/>
      <c r="FU244" s="51"/>
      <c r="FV244" s="51"/>
      <c r="FW244" s="51"/>
      <c r="FX244" s="24"/>
      <c r="GH244" s="52"/>
      <c r="GI244" s="53"/>
      <c r="GS244" s="52"/>
    </row>
    <row r="245" spans="1:201" ht="12.75" x14ac:dyDescent="0.2">
      <c r="A245" s="49"/>
      <c r="B245" s="11"/>
      <c r="C245" s="24"/>
      <c r="D245" s="24"/>
      <c r="E245" s="51"/>
      <c r="F245" s="51"/>
      <c r="G245" s="51"/>
      <c r="H245" s="51"/>
      <c r="I245" s="51"/>
      <c r="J245" s="51"/>
      <c r="K245" s="51"/>
      <c r="L245" s="51"/>
      <c r="M245" s="51"/>
      <c r="N245" s="49"/>
      <c r="O245" s="24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24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24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24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24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24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24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24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24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24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24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24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24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24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24"/>
      <c r="FN245" s="51"/>
      <c r="FO245" s="51"/>
      <c r="FP245" s="51"/>
      <c r="FQ245" s="51"/>
      <c r="FR245" s="51"/>
      <c r="FS245" s="51"/>
      <c r="FT245" s="51"/>
      <c r="FU245" s="51"/>
      <c r="FV245" s="51"/>
      <c r="FW245" s="51"/>
      <c r="FX245" s="24"/>
      <c r="GH245" s="52"/>
      <c r="GI245" s="53"/>
      <c r="GS245" s="52"/>
    </row>
    <row r="246" spans="1:201" ht="12.75" x14ac:dyDescent="0.2">
      <c r="A246" s="49"/>
      <c r="B246" s="11"/>
      <c r="C246" s="24"/>
      <c r="D246" s="24"/>
      <c r="E246" s="51"/>
      <c r="F246" s="51"/>
      <c r="G246" s="51"/>
      <c r="H246" s="51"/>
      <c r="I246" s="51"/>
      <c r="J246" s="51"/>
      <c r="K246" s="51"/>
      <c r="L246" s="51"/>
      <c r="M246" s="51"/>
      <c r="N246" s="49"/>
      <c r="O246" s="24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24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24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24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24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24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24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24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24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24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24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24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24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24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24"/>
      <c r="FN246" s="51"/>
      <c r="FO246" s="51"/>
      <c r="FP246" s="51"/>
      <c r="FQ246" s="51"/>
      <c r="FR246" s="51"/>
      <c r="FS246" s="51"/>
      <c r="FT246" s="51"/>
      <c r="FU246" s="51"/>
      <c r="FV246" s="51"/>
      <c r="FW246" s="51"/>
      <c r="FX246" s="24"/>
      <c r="GH246" s="52"/>
      <c r="GI246" s="53"/>
      <c r="GS246" s="52"/>
    </row>
    <row r="247" spans="1:201" ht="12.75" x14ac:dyDescent="0.2">
      <c r="A247" s="49"/>
      <c r="B247" s="11"/>
      <c r="C247" s="24"/>
      <c r="D247" s="24"/>
      <c r="E247" s="51"/>
      <c r="F247" s="51"/>
      <c r="G247" s="51"/>
      <c r="H247" s="51"/>
      <c r="I247" s="51"/>
      <c r="J247" s="51"/>
      <c r="K247" s="51"/>
      <c r="L247" s="51"/>
      <c r="M247" s="51"/>
      <c r="N247" s="49"/>
      <c r="O247" s="24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24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24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24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24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24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24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24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24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24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24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24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24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24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24"/>
      <c r="FN247" s="51"/>
      <c r="FO247" s="51"/>
      <c r="FP247" s="51"/>
      <c r="FQ247" s="51"/>
      <c r="FR247" s="51"/>
      <c r="FS247" s="51"/>
      <c r="FT247" s="51"/>
      <c r="FU247" s="51"/>
      <c r="FV247" s="51"/>
      <c r="FW247" s="51"/>
      <c r="FX247" s="24"/>
      <c r="GH247" s="52"/>
      <c r="GI247" s="53"/>
      <c r="GS247" s="52"/>
    </row>
    <row r="248" spans="1:201" ht="12.75" x14ac:dyDescent="0.2">
      <c r="A248" s="49"/>
      <c r="B248" s="11"/>
      <c r="C248" s="24"/>
      <c r="D248" s="24"/>
      <c r="E248" s="51"/>
      <c r="F248" s="51"/>
      <c r="G248" s="51"/>
      <c r="H248" s="51"/>
      <c r="I248" s="51"/>
      <c r="J248" s="51"/>
      <c r="K248" s="51"/>
      <c r="L248" s="51"/>
      <c r="M248" s="51"/>
      <c r="N248" s="49"/>
      <c r="O248" s="24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24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24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24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24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24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24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24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24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24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24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24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24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24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24"/>
      <c r="FN248" s="51"/>
      <c r="FO248" s="51"/>
      <c r="FP248" s="51"/>
      <c r="FQ248" s="51"/>
      <c r="FR248" s="51"/>
      <c r="FS248" s="51"/>
      <c r="FT248" s="51"/>
      <c r="FU248" s="51"/>
      <c r="FV248" s="51"/>
      <c r="FW248" s="51"/>
      <c r="FX248" s="24"/>
      <c r="GH248" s="52"/>
      <c r="GI248" s="53"/>
      <c r="GS248" s="52"/>
    </row>
    <row r="249" spans="1:201" ht="12.75" x14ac:dyDescent="0.2">
      <c r="A249" s="49"/>
      <c r="B249" s="11"/>
      <c r="C249" s="24"/>
      <c r="D249" s="24"/>
      <c r="E249" s="51"/>
      <c r="F249" s="51"/>
      <c r="G249" s="51"/>
      <c r="H249" s="51"/>
      <c r="I249" s="51"/>
      <c r="J249" s="51"/>
      <c r="K249" s="51"/>
      <c r="L249" s="51"/>
      <c r="M249" s="51"/>
      <c r="N249" s="49"/>
      <c r="O249" s="24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24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24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24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24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24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24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24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24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24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24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24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24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24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24"/>
      <c r="FN249" s="51"/>
      <c r="FO249" s="51"/>
      <c r="FP249" s="51"/>
      <c r="FQ249" s="51"/>
      <c r="FR249" s="51"/>
      <c r="FS249" s="51"/>
      <c r="FT249" s="51"/>
      <c r="FU249" s="51"/>
      <c r="FV249" s="51"/>
      <c r="FW249" s="51"/>
      <c r="FX249" s="24"/>
      <c r="GH249" s="52"/>
      <c r="GI249" s="53"/>
      <c r="GS249" s="52"/>
    </row>
    <row r="250" spans="1:201" ht="12.75" x14ac:dyDescent="0.2">
      <c r="A250" s="49"/>
      <c r="B250" s="11"/>
      <c r="C250" s="24"/>
      <c r="D250" s="24"/>
      <c r="E250" s="51"/>
      <c r="F250" s="51"/>
      <c r="G250" s="51"/>
      <c r="H250" s="51"/>
      <c r="I250" s="51"/>
      <c r="J250" s="51"/>
      <c r="K250" s="51"/>
      <c r="L250" s="51"/>
      <c r="M250" s="51"/>
      <c r="N250" s="49"/>
      <c r="O250" s="24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24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24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24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24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24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24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24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24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24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24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24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24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24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24"/>
      <c r="FN250" s="51"/>
      <c r="FO250" s="51"/>
      <c r="FP250" s="51"/>
      <c r="FQ250" s="51"/>
      <c r="FR250" s="51"/>
      <c r="FS250" s="51"/>
      <c r="FT250" s="51"/>
      <c r="FU250" s="51"/>
      <c r="FV250" s="51"/>
      <c r="FW250" s="51"/>
      <c r="FX250" s="24"/>
      <c r="GH250" s="52"/>
      <c r="GI250" s="53"/>
      <c r="GS250" s="52"/>
    </row>
    <row r="251" spans="1:201" ht="12.75" x14ac:dyDescent="0.2">
      <c r="A251" s="49"/>
      <c r="B251" s="11"/>
      <c r="C251" s="24"/>
      <c r="D251" s="24"/>
      <c r="E251" s="51"/>
      <c r="F251" s="51"/>
      <c r="G251" s="51"/>
      <c r="H251" s="51"/>
      <c r="I251" s="51"/>
      <c r="J251" s="51"/>
      <c r="K251" s="51"/>
      <c r="L251" s="51"/>
      <c r="M251" s="51"/>
      <c r="N251" s="49"/>
      <c r="O251" s="24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24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24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24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24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24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24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24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24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24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24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24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24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24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24"/>
      <c r="FN251" s="51"/>
      <c r="FO251" s="51"/>
      <c r="FP251" s="51"/>
      <c r="FQ251" s="51"/>
      <c r="FR251" s="51"/>
      <c r="FS251" s="51"/>
      <c r="FT251" s="51"/>
      <c r="FU251" s="51"/>
      <c r="FV251" s="51"/>
      <c r="FW251" s="51"/>
      <c r="FX251" s="24"/>
      <c r="GH251" s="52"/>
      <c r="GI251" s="53"/>
      <c r="GS251" s="52"/>
    </row>
    <row r="252" spans="1:201" ht="12.75" x14ac:dyDescent="0.2">
      <c r="A252" s="49"/>
      <c r="B252" s="11"/>
      <c r="C252" s="24"/>
      <c r="D252" s="24"/>
      <c r="E252" s="51"/>
      <c r="F252" s="51"/>
      <c r="G252" s="51"/>
      <c r="H252" s="51"/>
      <c r="I252" s="51"/>
      <c r="J252" s="51"/>
      <c r="K252" s="51"/>
      <c r="L252" s="51"/>
      <c r="M252" s="51"/>
      <c r="N252" s="49"/>
      <c r="O252" s="24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24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24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24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24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24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24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24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24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24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24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24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24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24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24"/>
      <c r="FN252" s="51"/>
      <c r="FO252" s="51"/>
      <c r="FP252" s="51"/>
      <c r="FQ252" s="51"/>
      <c r="FR252" s="51"/>
      <c r="FS252" s="51"/>
      <c r="FT252" s="51"/>
      <c r="FU252" s="51"/>
      <c r="FV252" s="51"/>
      <c r="FW252" s="51"/>
      <c r="FX252" s="24"/>
      <c r="GH252" s="52"/>
      <c r="GI252" s="53"/>
      <c r="GS252" s="52"/>
    </row>
    <row r="253" spans="1:201" ht="12.75" x14ac:dyDescent="0.2">
      <c r="A253" s="49"/>
      <c r="B253" s="11"/>
      <c r="C253" s="24"/>
      <c r="D253" s="24"/>
      <c r="E253" s="51"/>
      <c r="F253" s="51"/>
      <c r="G253" s="51"/>
      <c r="H253" s="51"/>
      <c r="I253" s="51"/>
      <c r="J253" s="51"/>
      <c r="K253" s="51"/>
      <c r="L253" s="51"/>
      <c r="M253" s="51"/>
      <c r="N253" s="49"/>
      <c r="O253" s="24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24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24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24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24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24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24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24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24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24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24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24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24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24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24"/>
      <c r="FN253" s="51"/>
      <c r="FO253" s="51"/>
      <c r="FP253" s="51"/>
      <c r="FQ253" s="51"/>
      <c r="FR253" s="51"/>
      <c r="FS253" s="51"/>
      <c r="FT253" s="51"/>
      <c r="FU253" s="51"/>
      <c r="FV253" s="51"/>
      <c r="FW253" s="51"/>
      <c r="FX253" s="24"/>
      <c r="GH253" s="52"/>
      <c r="GI253" s="53"/>
      <c r="GS253" s="52"/>
    </row>
    <row r="254" spans="1:201" ht="12.75" x14ac:dyDescent="0.2">
      <c r="A254" s="49"/>
      <c r="B254" s="11"/>
      <c r="C254" s="24"/>
      <c r="D254" s="24"/>
      <c r="E254" s="51"/>
      <c r="F254" s="51"/>
      <c r="G254" s="51"/>
      <c r="H254" s="51"/>
      <c r="I254" s="51"/>
      <c r="J254" s="51"/>
      <c r="K254" s="51"/>
      <c r="L254" s="51"/>
      <c r="M254" s="51"/>
      <c r="N254" s="49"/>
      <c r="O254" s="24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24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24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24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24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24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24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24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24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24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24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24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24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24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24"/>
      <c r="FN254" s="51"/>
      <c r="FO254" s="51"/>
      <c r="FP254" s="51"/>
      <c r="FQ254" s="51"/>
      <c r="FR254" s="51"/>
      <c r="FS254" s="51"/>
      <c r="FT254" s="51"/>
      <c r="FU254" s="51"/>
      <c r="FV254" s="51"/>
      <c r="FW254" s="51"/>
      <c r="FX254" s="24"/>
      <c r="GH254" s="52"/>
      <c r="GI254" s="53"/>
      <c r="GS254" s="52"/>
    </row>
    <row r="255" spans="1:201" ht="12.75" x14ac:dyDescent="0.2">
      <c r="A255" s="49"/>
      <c r="B255" s="11"/>
      <c r="C255" s="24"/>
      <c r="D255" s="24"/>
      <c r="E255" s="51"/>
      <c r="F255" s="51"/>
      <c r="G255" s="51"/>
      <c r="H255" s="51"/>
      <c r="I255" s="51"/>
      <c r="J255" s="51"/>
      <c r="K255" s="51"/>
      <c r="L255" s="51"/>
      <c r="M255" s="51"/>
      <c r="N255" s="49"/>
      <c r="O255" s="24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24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24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24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24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24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24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24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24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24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24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24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24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24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24"/>
      <c r="FN255" s="51"/>
      <c r="FO255" s="51"/>
      <c r="FP255" s="51"/>
      <c r="FQ255" s="51"/>
      <c r="FR255" s="51"/>
      <c r="FS255" s="51"/>
      <c r="FT255" s="51"/>
      <c r="FU255" s="51"/>
      <c r="FV255" s="51"/>
      <c r="FW255" s="51"/>
      <c r="FX255" s="24"/>
      <c r="GH255" s="52"/>
      <c r="GI255" s="53"/>
      <c r="GS255" s="52"/>
    </row>
    <row r="256" spans="1:201" ht="12.75" x14ac:dyDescent="0.2">
      <c r="A256" s="49"/>
      <c r="B256" s="11"/>
      <c r="C256" s="24"/>
      <c r="D256" s="24"/>
      <c r="E256" s="51"/>
      <c r="F256" s="51"/>
      <c r="G256" s="51"/>
      <c r="H256" s="51"/>
      <c r="I256" s="51"/>
      <c r="J256" s="51"/>
      <c r="K256" s="51"/>
      <c r="L256" s="51"/>
      <c r="M256" s="51"/>
      <c r="N256" s="49"/>
      <c r="O256" s="24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24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24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24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24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24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24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24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24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24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24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24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24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24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24"/>
      <c r="FN256" s="51"/>
      <c r="FO256" s="51"/>
      <c r="FP256" s="51"/>
      <c r="FQ256" s="51"/>
      <c r="FR256" s="51"/>
      <c r="FS256" s="51"/>
      <c r="FT256" s="51"/>
      <c r="FU256" s="51"/>
      <c r="FV256" s="51"/>
      <c r="FW256" s="51"/>
      <c r="FX256" s="24"/>
      <c r="GH256" s="52"/>
      <c r="GI256" s="53"/>
      <c r="GS256" s="52"/>
    </row>
    <row r="257" spans="1:201" ht="12.75" x14ac:dyDescent="0.2">
      <c r="A257" s="49"/>
      <c r="B257" s="11"/>
      <c r="C257" s="24"/>
      <c r="D257" s="24"/>
      <c r="E257" s="51"/>
      <c r="F257" s="51"/>
      <c r="G257" s="51"/>
      <c r="H257" s="51"/>
      <c r="I257" s="51"/>
      <c r="J257" s="51"/>
      <c r="K257" s="51"/>
      <c r="L257" s="51"/>
      <c r="M257" s="51"/>
      <c r="N257" s="49"/>
      <c r="O257" s="24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24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24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24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24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24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24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24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24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24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24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24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24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24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24"/>
      <c r="FN257" s="51"/>
      <c r="FO257" s="51"/>
      <c r="FP257" s="51"/>
      <c r="FQ257" s="51"/>
      <c r="FR257" s="51"/>
      <c r="FS257" s="51"/>
      <c r="FT257" s="51"/>
      <c r="FU257" s="51"/>
      <c r="FV257" s="51"/>
      <c r="FW257" s="51"/>
      <c r="FX257" s="24"/>
      <c r="GH257" s="52"/>
      <c r="GI257" s="53"/>
      <c r="GS257" s="52"/>
    </row>
    <row r="258" spans="1:201" ht="12.75" x14ac:dyDescent="0.2">
      <c r="A258" s="49"/>
      <c r="B258" s="11"/>
      <c r="C258" s="24"/>
      <c r="D258" s="24"/>
      <c r="E258" s="51"/>
      <c r="F258" s="51"/>
      <c r="G258" s="51"/>
      <c r="H258" s="51"/>
      <c r="I258" s="51"/>
      <c r="J258" s="51"/>
      <c r="K258" s="51"/>
      <c r="L258" s="51"/>
      <c r="M258" s="51"/>
      <c r="N258" s="49"/>
      <c r="O258" s="24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24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24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24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24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24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24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24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24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24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24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24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24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24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24"/>
      <c r="FN258" s="51"/>
      <c r="FO258" s="51"/>
      <c r="FP258" s="51"/>
      <c r="FQ258" s="51"/>
      <c r="FR258" s="51"/>
      <c r="FS258" s="51"/>
      <c r="FT258" s="51"/>
      <c r="FU258" s="51"/>
      <c r="FV258" s="51"/>
      <c r="FW258" s="51"/>
      <c r="FX258" s="24"/>
      <c r="GH258" s="52"/>
      <c r="GI258" s="53"/>
      <c r="GS258" s="52"/>
    </row>
    <row r="259" spans="1:201" ht="12.75" x14ac:dyDescent="0.2">
      <c r="A259" s="49"/>
      <c r="B259" s="11"/>
      <c r="C259" s="24"/>
      <c r="D259" s="24"/>
      <c r="E259" s="51"/>
      <c r="F259" s="51"/>
      <c r="G259" s="51"/>
      <c r="H259" s="51"/>
      <c r="I259" s="51"/>
      <c r="J259" s="51"/>
      <c r="K259" s="51"/>
      <c r="L259" s="51"/>
      <c r="M259" s="51"/>
      <c r="N259" s="49"/>
      <c r="O259" s="24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24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24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24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24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24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24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24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24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24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24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24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24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24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24"/>
      <c r="FN259" s="51"/>
      <c r="FO259" s="51"/>
      <c r="FP259" s="51"/>
      <c r="FQ259" s="51"/>
      <c r="FR259" s="51"/>
      <c r="FS259" s="51"/>
      <c r="FT259" s="51"/>
      <c r="FU259" s="51"/>
      <c r="FV259" s="51"/>
      <c r="FW259" s="51"/>
      <c r="FX259" s="24"/>
      <c r="GH259" s="52"/>
      <c r="GI259" s="53"/>
      <c r="GS259" s="52"/>
    </row>
    <row r="260" spans="1:201" ht="12.75" x14ac:dyDescent="0.2">
      <c r="A260" s="49"/>
      <c r="B260" s="11"/>
      <c r="C260" s="24"/>
      <c r="D260" s="24"/>
      <c r="E260" s="51"/>
      <c r="F260" s="51"/>
      <c r="G260" s="51"/>
      <c r="H260" s="51"/>
      <c r="I260" s="51"/>
      <c r="J260" s="51"/>
      <c r="K260" s="51"/>
      <c r="L260" s="51"/>
      <c r="M260" s="51"/>
      <c r="N260" s="49"/>
      <c r="O260" s="24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24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24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24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24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24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24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24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24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24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24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24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24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24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24"/>
      <c r="FN260" s="51"/>
      <c r="FO260" s="51"/>
      <c r="FP260" s="51"/>
      <c r="FQ260" s="51"/>
      <c r="FR260" s="51"/>
      <c r="FS260" s="51"/>
      <c r="FT260" s="51"/>
      <c r="FU260" s="51"/>
      <c r="FV260" s="51"/>
      <c r="FW260" s="51"/>
      <c r="FX260" s="24"/>
      <c r="GH260" s="52"/>
      <c r="GI260" s="53"/>
      <c r="GS260" s="52"/>
    </row>
    <row r="261" spans="1:201" ht="12.75" x14ac:dyDescent="0.2">
      <c r="A261" s="49"/>
      <c r="B261" s="11"/>
      <c r="C261" s="24"/>
      <c r="D261" s="24"/>
      <c r="E261" s="51"/>
      <c r="F261" s="51"/>
      <c r="G261" s="51"/>
      <c r="H261" s="51"/>
      <c r="I261" s="51"/>
      <c r="J261" s="51"/>
      <c r="K261" s="51"/>
      <c r="L261" s="51"/>
      <c r="M261" s="51"/>
      <c r="N261" s="49"/>
      <c r="O261" s="24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24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24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24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24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24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24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24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24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24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24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24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24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24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24"/>
      <c r="FN261" s="51"/>
      <c r="FO261" s="51"/>
      <c r="FP261" s="51"/>
      <c r="FQ261" s="51"/>
      <c r="FR261" s="51"/>
      <c r="FS261" s="51"/>
      <c r="FT261" s="51"/>
      <c r="FU261" s="51"/>
      <c r="FV261" s="51"/>
      <c r="FW261" s="51"/>
      <c r="FX261" s="24"/>
      <c r="GH261" s="52"/>
      <c r="GI261" s="53"/>
      <c r="GS261" s="52"/>
    </row>
    <row r="262" spans="1:201" ht="12.75" x14ac:dyDescent="0.2">
      <c r="A262" s="49"/>
      <c r="B262" s="11"/>
      <c r="C262" s="24"/>
      <c r="D262" s="24"/>
      <c r="E262" s="51"/>
      <c r="F262" s="51"/>
      <c r="G262" s="51"/>
      <c r="H262" s="51"/>
      <c r="I262" s="51"/>
      <c r="J262" s="51"/>
      <c r="K262" s="51"/>
      <c r="L262" s="51"/>
      <c r="M262" s="51"/>
      <c r="N262" s="49"/>
      <c r="O262" s="24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24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24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24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24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24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24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24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24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24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24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24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24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24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24"/>
      <c r="FN262" s="51"/>
      <c r="FO262" s="51"/>
      <c r="FP262" s="51"/>
      <c r="FQ262" s="51"/>
      <c r="FR262" s="51"/>
      <c r="FS262" s="51"/>
      <c r="FT262" s="51"/>
      <c r="FU262" s="51"/>
      <c r="FV262" s="51"/>
      <c r="FW262" s="51"/>
      <c r="FX262" s="24"/>
      <c r="GH262" s="52"/>
      <c r="GI262" s="53"/>
      <c r="GS262" s="52"/>
    </row>
    <row r="263" spans="1:201" ht="12.75" x14ac:dyDescent="0.2">
      <c r="A263" s="49"/>
      <c r="B263" s="11"/>
      <c r="C263" s="24"/>
      <c r="D263" s="24"/>
      <c r="E263" s="51"/>
      <c r="F263" s="51"/>
      <c r="G263" s="51"/>
      <c r="H263" s="51"/>
      <c r="I263" s="51"/>
      <c r="J263" s="51"/>
      <c r="K263" s="51"/>
      <c r="L263" s="51"/>
      <c r="M263" s="51"/>
      <c r="N263" s="49"/>
      <c r="O263" s="24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24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24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24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24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24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24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24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24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24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24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24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24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24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24"/>
      <c r="FN263" s="51"/>
      <c r="FO263" s="51"/>
      <c r="FP263" s="51"/>
      <c r="FQ263" s="51"/>
      <c r="FR263" s="51"/>
      <c r="FS263" s="51"/>
      <c r="FT263" s="51"/>
      <c r="FU263" s="51"/>
      <c r="FV263" s="51"/>
      <c r="FW263" s="51"/>
      <c r="FX263" s="24"/>
      <c r="GH263" s="52"/>
      <c r="GI263" s="53"/>
      <c r="GS263" s="52"/>
    </row>
    <row r="264" spans="1:201" ht="12.75" x14ac:dyDescent="0.2">
      <c r="A264" s="49"/>
      <c r="B264" s="11"/>
      <c r="C264" s="24"/>
      <c r="D264" s="24"/>
      <c r="E264" s="51"/>
      <c r="F264" s="51"/>
      <c r="G264" s="51"/>
      <c r="H264" s="51"/>
      <c r="I264" s="51"/>
      <c r="J264" s="51"/>
      <c r="K264" s="51"/>
      <c r="L264" s="51"/>
      <c r="M264" s="51"/>
      <c r="N264" s="49"/>
      <c r="O264" s="24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24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24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24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24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24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24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24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24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24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24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24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24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24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24"/>
      <c r="FN264" s="51"/>
      <c r="FO264" s="51"/>
      <c r="FP264" s="51"/>
      <c r="FQ264" s="51"/>
      <c r="FR264" s="51"/>
      <c r="FS264" s="51"/>
      <c r="FT264" s="51"/>
      <c r="FU264" s="51"/>
      <c r="FV264" s="51"/>
      <c r="FW264" s="51"/>
      <c r="FX264" s="24"/>
      <c r="GH264" s="52"/>
      <c r="GI264" s="53"/>
      <c r="GS264" s="52"/>
    </row>
    <row r="265" spans="1:201" ht="12.75" x14ac:dyDescent="0.2">
      <c r="A265" s="49"/>
      <c r="B265" s="11"/>
      <c r="C265" s="24"/>
      <c r="D265" s="24"/>
      <c r="E265" s="51"/>
      <c r="F265" s="51"/>
      <c r="G265" s="51"/>
      <c r="H265" s="51"/>
      <c r="I265" s="51"/>
      <c r="J265" s="51"/>
      <c r="K265" s="51"/>
      <c r="L265" s="51"/>
      <c r="M265" s="51"/>
      <c r="N265" s="49"/>
      <c r="O265" s="24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24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24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24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24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24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24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24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24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24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24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24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24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24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24"/>
      <c r="FN265" s="51"/>
      <c r="FO265" s="51"/>
      <c r="FP265" s="51"/>
      <c r="FQ265" s="51"/>
      <c r="FR265" s="51"/>
      <c r="FS265" s="51"/>
      <c r="FT265" s="51"/>
      <c r="FU265" s="51"/>
      <c r="FV265" s="51"/>
      <c r="FW265" s="51"/>
      <c r="FX265" s="24"/>
      <c r="GH265" s="52"/>
      <c r="GI265" s="53"/>
      <c r="GS265" s="52"/>
    </row>
    <row r="266" spans="1:201" ht="12.75" x14ac:dyDescent="0.2">
      <c r="A266" s="49"/>
      <c r="B266" s="11"/>
      <c r="C266" s="24"/>
      <c r="D266" s="24"/>
      <c r="E266" s="51"/>
      <c r="F266" s="51"/>
      <c r="G266" s="51"/>
      <c r="H266" s="51"/>
      <c r="I266" s="51"/>
      <c r="J266" s="51"/>
      <c r="K266" s="51"/>
      <c r="L266" s="51"/>
      <c r="M266" s="51"/>
      <c r="N266" s="49"/>
      <c r="O266" s="24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24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24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24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24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24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24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24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24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24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24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24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24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24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24"/>
      <c r="FN266" s="51"/>
      <c r="FO266" s="51"/>
      <c r="FP266" s="51"/>
      <c r="FQ266" s="51"/>
      <c r="FR266" s="51"/>
      <c r="FS266" s="51"/>
      <c r="FT266" s="51"/>
      <c r="FU266" s="51"/>
      <c r="FV266" s="51"/>
      <c r="FW266" s="51"/>
      <c r="FX266" s="24"/>
      <c r="GH266" s="52"/>
      <c r="GI266" s="53"/>
      <c r="GS266" s="52"/>
    </row>
    <row r="267" spans="1:201" ht="12.75" x14ac:dyDescent="0.2">
      <c r="A267" s="49"/>
      <c r="B267" s="11"/>
      <c r="C267" s="24"/>
      <c r="D267" s="24"/>
      <c r="E267" s="51"/>
      <c r="F267" s="51"/>
      <c r="G267" s="51"/>
      <c r="H267" s="51"/>
      <c r="I267" s="51"/>
      <c r="J267" s="51"/>
      <c r="K267" s="51"/>
      <c r="L267" s="51"/>
      <c r="M267" s="51"/>
      <c r="N267" s="49"/>
      <c r="O267" s="24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24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24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24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24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24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24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24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24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24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24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24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24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24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24"/>
      <c r="FN267" s="51"/>
      <c r="FO267" s="51"/>
      <c r="FP267" s="51"/>
      <c r="FQ267" s="51"/>
      <c r="FR267" s="51"/>
      <c r="FS267" s="51"/>
      <c r="FT267" s="51"/>
      <c r="FU267" s="51"/>
      <c r="FV267" s="51"/>
      <c r="FW267" s="51"/>
      <c r="FX267" s="24"/>
      <c r="GH267" s="52"/>
      <c r="GI267" s="53"/>
      <c r="GS267" s="52"/>
    </row>
    <row r="268" spans="1:201" ht="12.75" x14ac:dyDescent="0.2">
      <c r="A268" s="49"/>
      <c r="B268" s="11"/>
      <c r="C268" s="24"/>
      <c r="D268" s="24"/>
      <c r="E268" s="51"/>
      <c r="F268" s="51"/>
      <c r="G268" s="51"/>
      <c r="H268" s="51"/>
      <c r="I268" s="51"/>
      <c r="J268" s="51"/>
      <c r="K268" s="51"/>
      <c r="L268" s="51"/>
      <c r="M268" s="51"/>
      <c r="N268" s="49"/>
      <c r="O268" s="24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24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24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24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24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24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24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24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24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24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24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24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24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24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24"/>
      <c r="FN268" s="51"/>
      <c r="FO268" s="51"/>
      <c r="FP268" s="51"/>
      <c r="FQ268" s="51"/>
      <c r="FR268" s="51"/>
      <c r="FS268" s="51"/>
      <c r="FT268" s="51"/>
      <c r="FU268" s="51"/>
      <c r="FV268" s="51"/>
      <c r="FW268" s="51"/>
      <c r="FX268" s="24"/>
      <c r="GH268" s="52"/>
      <c r="GI268" s="53"/>
      <c r="GS268" s="52"/>
    </row>
    <row r="269" spans="1:201" ht="12.75" x14ac:dyDescent="0.2">
      <c r="A269" s="49"/>
      <c r="B269" s="11"/>
      <c r="C269" s="24"/>
      <c r="D269" s="24"/>
      <c r="E269" s="51"/>
      <c r="F269" s="51"/>
      <c r="G269" s="51"/>
      <c r="H269" s="51"/>
      <c r="I269" s="51"/>
      <c r="J269" s="51"/>
      <c r="K269" s="51"/>
      <c r="L269" s="51"/>
      <c r="M269" s="51"/>
      <c r="N269" s="49"/>
      <c r="O269" s="24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24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24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24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24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24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24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24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24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24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24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24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24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24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24"/>
      <c r="FN269" s="51"/>
      <c r="FO269" s="51"/>
      <c r="FP269" s="51"/>
      <c r="FQ269" s="51"/>
      <c r="FR269" s="51"/>
      <c r="FS269" s="51"/>
      <c r="FT269" s="51"/>
      <c r="FU269" s="51"/>
      <c r="FV269" s="51"/>
      <c r="FW269" s="51"/>
      <c r="FX269" s="24"/>
      <c r="GH269" s="52"/>
      <c r="GI269" s="53"/>
      <c r="GS269" s="52"/>
    </row>
    <row r="270" spans="1:201" ht="12.75" x14ac:dyDescent="0.2">
      <c r="A270" s="49"/>
      <c r="B270" s="11"/>
      <c r="C270" s="24"/>
      <c r="D270" s="24"/>
      <c r="E270" s="51"/>
      <c r="F270" s="51"/>
      <c r="G270" s="51"/>
      <c r="H270" s="51"/>
      <c r="I270" s="51"/>
      <c r="J270" s="51"/>
      <c r="K270" s="51"/>
      <c r="L270" s="51"/>
      <c r="M270" s="51"/>
      <c r="N270" s="49"/>
      <c r="O270" s="24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24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24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24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24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24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24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24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24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24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24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24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24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24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24"/>
      <c r="FN270" s="51"/>
      <c r="FO270" s="51"/>
      <c r="FP270" s="51"/>
      <c r="FQ270" s="51"/>
      <c r="FR270" s="51"/>
      <c r="FS270" s="51"/>
      <c r="FT270" s="51"/>
      <c r="FU270" s="51"/>
      <c r="FV270" s="51"/>
      <c r="FW270" s="51"/>
      <c r="FX270" s="24"/>
      <c r="GH270" s="52"/>
      <c r="GI270" s="53"/>
      <c r="GS270" s="52"/>
    </row>
    <row r="271" spans="1:201" ht="12.75" x14ac:dyDescent="0.2">
      <c r="A271" s="49"/>
      <c r="B271" s="11"/>
      <c r="C271" s="24"/>
      <c r="D271" s="24"/>
      <c r="E271" s="51"/>
      <c r="F271" s="51"/>
      <c r="G271" s="51"/>
      <c r="H271" s="51"/>
      <c r="I271" s="51"/>
      <c r="J271" s="51"/>
      <c r="K271" s="51"/>
      <c r="L271" s="51"/>
      <c r="M271" s="51"/>
      <c r="N271" s="49"/>
      <c r="O271" s="24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24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24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24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24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24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24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24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24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24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24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24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24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24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24"/>
      <c r="FN271" s="51"/>
      <c r="FO271" s="51"/>
      <c r="FP271" s="51"/>
      <c r="FQ271" s="51"/>
      <c r="FR271" s="51"/>
      <c r="FS271" s="51"/>
      <c r="FT271" s="51"/>
      <c r="FU271" s="51"/>
      <c r="FV271" s="51"/>
      <c r="FW271" s="51"/>
      <c r="FX271" s="24"/>
      <c r="GH271" s="52"/>
      <c r="GI271" s="53"/>
      <c r="GS271" s="52"/>
    </row>
    <row r="272" spans="1:201" ht="12.75" x14ac:dyDescent="0.2">
      <c r="A272" s="49"/>
      <c r="B272" s="11"/>
      <c r="C272" s="24"/>
      <c r="D272" s="24"/>
      <c r="E272" s="51"/>
      <c r="F272" s="51"/>
      <c r="G272" s="51"/>
      <c r="H272" s="51"/>
      <c r="I272" s="51"/>
      <c r="J272" s="51"/>
      <c r="K272" s="51"/>
      <c r="L272" s="51"/>
      <c r="M272" s="51"/>
      <c r="N272" s="49"/>
      <c r="O272" s="24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24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24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24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24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24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24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24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24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24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24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24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24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24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24"/>
      <c r="FN272" s="51"/>
      <c r="FO272" s="51"/>
      <c r="FP272" s="51"/>
      <c r="FQ272" s="51"/>
      <c r="FR272" s="51"/>
      <c r="FS272" s="51"/>
      <c r="FT272" s="51"/>
      <c r="FU272" s="51"/>
      <c r="FV272" s="51"/>
      <c r="FW272" s="51"/>
      <c r="FX272" s="24"/>
      <c r="GH272" s="52"/>
      <c r="GI272" s="53"/>
      <c r="GS272" s="52"/>
    </row>
    <row r="273" spans="1:201" ht="12.75" x14ac:dyDescent="0.2">
      <c r="A273" s="49"/>
      <c r="B273" s="11"/>
      <c r="C273" s="24"/>
      <c r="D273" s="24"/>
      <c r="E273" s="51"/>
      <c r="F273" s="51"/>
      <c r="G273" s="51"/>
      <c r="H273" s="51"/>
      <c r="I273" s="51"/>
      <c r="J273" s="51"/>
      <c r="K273" s="51"/>
      <c r="L273" s="51"/>
      <c r="M273" s="51"/>
      <c r="N273" s="49"/>
      <c r="O273" s="24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24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24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24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24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24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24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24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24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24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24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24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24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24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24"/>
      <c r="FN273" s="51"/>
      <c r="FO273" s="51"/>
      <c r="FP273" s="51"/>
      <c r="FQ273" s="51"/>
      <c r="FR273" s="51"/>
      <c r="FS273" s="51"/>
      <c r="FT273" s="51"/>
      <c r="FU273" s="51"/>
      <c r="FV273" s="51"/>
      <c r="FW273" s="51"/>
      <c r="FX273" s="24"/>
      <c r="GH273" s="52"/>
      <c r="GI273" s="53"/>
      <c r="GS273" s="52"/>
    </row>
    <row r="274" spans="1:201" ht="12.75" x14ac:dyDescent="0.2">
      <c r="A274" s="49"/>
      <c r="B274" s="11"/>
      <c r="C274" s="24"/>
      <c r="D274" s="24"/>
      <c r="E274" s="51"/>
      <c r="F274" s="51"/>
      <c r="G274" s="51"/>
      <c r="H274" s="51"/>
      <c r="I274" s="51"/>
      <c r="J274" s="51"/>
      <c r="K274" s="51"/>
      <c r="L274" s="51"/>
      <c r="M274" s="51"/>
      <c r="N274" s="49"/>
      <c r="O274" s="24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24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24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24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24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24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24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24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24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24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24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24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24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24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24"/>
      <c r="FN274" s="51"/>
      <c r="FO274" s="51"/>
      <c r="FP274" s="51"/>
      <c r="FQ274" s="51"/>
      <c r="FR274" s="51"/>
      <c r="FS274" s="51"/>
      <c r="FT274" s="51"/>
      <c r="FU274" s="51"/>
      <c r="FV274" s="51"/>
      <c r="FW274" s="51"/>
      <c r="FX274" s="24"/>
      <c r="GH274" s="52"/>
      <c r="GI274" s="53"/>
      <c r="GS274" s="52"/>
    </row>
    <row r="275" spans="1:201" ht="12.75" x14ac:dyDescent="0.2">
      <c r="A275" s="49"/>
      <c r="B275" s="11"/>
      <c r="C275" s="24"/>
      <c r="D275" s="24"/>
      <c r="E275" s="51"/>
      <c r="F275" s="51"/>
      <c r="G275" s="51"/>
      <c r="H275" s="51"/>
      <c r="I275" s="51"/>
      <c r="J275" s="51"/>
      <c r="K275" s="51"/>
      <c r="L275" s="51"/>
      <c r="M275" s="51"/>
      <c r="N275" s="49"/>
      <c r="O275" s="24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24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24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24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24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24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24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24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24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24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24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24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24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24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24"/>
      <c r="FN275" s="51"/>
      <c r="FO275" s="51"/>
      <c r="FP275" s="51"/>
      <c r="FQ275" s="51"/>
      <c r="FR275" s="51"/>
      <c r="FS275" s="51"/>
      <c r="FT275" s="51"/>
      <c r="FU275" s="51"/>
      <c r="FV275" s="51"/>
      <c r="FW275" s="51"/>
      <c r="FX275" s="24"/>
      <c r="GH275" s="52"/>
      <c r="GI275" s="53"/>
      <c r="GS275" s="52"/>
    </row>
    <row r="276" spans="1:201" ht="12.75" x14ac:dyDescent="0.2">
      <c r="A276" s="49"/>
      <c r="B276" s="11"/>
      <c r="C276" s="24"/>
      <c r="D276" s="24"/>
      <c r="E276" s="51"/>
      <c r="F276" s="51"/>
      <c r="G276" s="51"/>
      <c r="H276" s="51"/>
      <c r="I276" s="51"/>
      <c r="J276" s="51"/>
      <c r="K276" s="51"/>
      <c r="L276" s="51"/>
      <c r="M276" s="51"/>
      <c r="N276" s="49"/>
      <c r="O276" s="24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24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24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24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24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24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24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24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24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24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24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24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24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24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24"/>
      <c r="FN276" s="51"/>
      <c r="FO276" s="51"/>
      <c r="FP276" s="51"/>
      <c r="FQ276" s="51"/>
      <c r="FR276" s="51"/>
      <c r="FS276" s="51"/>
      <c r="FT276" s="51"/>
      <c r="FU276" s="51"/>
      <c r="FV276" s="51"/>
      <c r="FW276" s="51"/>
      <c r="FX276" s="24"/>
      <c r="GH276" s="52"/>
      <c r="GI276" s="53"/>
      <c r="GS276" s="52"/>
    </row>
    <row r="277" spans="1:201" ht="12.75" x14ac:dyDescent="0.2">
      <c r="A277" s="49"/>
      <c r="B277" s="11"/>
      <c r="C277" s="24"/>
      <c r="D277" s="24"/>
      <c r="E277" s="51"/>
      <c r="F277" s="51"/>
      <c r="G277" s="51"/>
      <c r="H277" s="51"/>
      <c r="I277" s="51"/>
      <c r="J277" s="51"/>
      <c r="K277" s="51"/>
      <c r="L277" s="51"/>
      <c r="M277" s="51"/>
      <c r="N277" s="49"/>
      <c r="O277" s="24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24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24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24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24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24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24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24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24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24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24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24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24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24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24"/>
      <c r="FN277" s="51"/>
      <c r="FO277" s="51"/>
      <c r="FP277" s="51"/>
      <c r="FQ277" s="51"/>
      <c r="FR277" s="51"/>
      <c r="FS277" s="51"/>
      <c r="FT277" s="51"/>
      <c r="FU277" s="51"/>
      <c r="FV277" s="51"/>
      <c r="FW277" s="51"/>
      <c r="FX277" s="24"/>
      <c r="GH277" s="52"/>
      <c r="GI277" s="53"/>
      <c r="GS277" s="52"/>
    </row>
    <row r="278" spans="1:201" ht="12.75" x14ac:dyDescent="0.2">
      <c r="A278" s="49"/>
      <c r="B278" s="11"/>
      <c r="C278" s="24"/>
      <c r="D278" s="24"/>
      <c r="E278" s="51"/>
      <c r="F278" s="51"/>
      <c r="G278" s="51"/>
      <c r="H278" s="51"/>
      <c r="I278" s="51"/>
      <c r="J278" s="51"/>
      <c r="K278" s="51"/>
      <c r="L278" s="51"/>
      <c r="M278" s="51"/>
      <c r="N278" s="49"/>
      <c r="O278" s="24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24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24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24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24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24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24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24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24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24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24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24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24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24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24"/>
      <c r="FN278" s="51"/>
      <c r="FO278" s="51"/>
      <c r="FP278" s="51"/>
      <c r="FQ278" s="51"/>
      <c r="FR278" s="51"/>
      <c r="FS278" s="51"/>
      <c r="FT278" s="51"/>
      <c r="FU278" s="51"/>
      <c r="FV278" s="51"/>
      <c r="FW278" s="51"/>
      <c r="FX278" s="24"/>
      <c r="GH278" s="52"/>
      <c r="GI278" s="53"/>
      <c r="GS278" s="52"/>
    </row>
    <row r="279" spans="1:201" ht="12.75" x14ac:dyDescent="0.2">
      <c r="A279" s="49"/>
      <c r="B279" s="11"/>
      <c r="C279" s="24"/>
      <c r="D279" s="24"/>
      <c r="E279" s="51"/>
      <c r="F279" s="51"/>
      <c r="G279" s="51"/>
      <c r="H279" s="51"/>
      <c r="I279" s="51"/>
      <c r="J279" s="51"/>
      <c r="K279" s="51"/>
      <c r="L279" s="51"/>
      <c r="M279" s="51"/>
      <c r="N279" s="49"/>
      <c r="O279" s="24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24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24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24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24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24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24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24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24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24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24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24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24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24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24"/>
      <c r="FN279" s="51"/>
      <c r="FO279" s="51"/>
      <c r="FP279" s="51"/>
      <c r="FQ279" s="51"/>
      <c r="FR279" s="51"/>
      <c r="FS279" s="51"/>
      <c r="FT279" s="51"/>
      <c r="FU279" s="51"/>
      <c r="FV279" s="51"/>
      <c r="FW279" s="51"/>
      <c r="FX279" s="24"/>
      <c r="GH279" s="52"/>
      <c r="GI279" s="53"/>
      <c r="GS279" s="52"/>
    </row>
    <row r="280" spans="1:201" ht="12.75" x14ac:dyDescent="0.2">
      <c r="A280" s="49"/>
      <c r="B280" s="11"/>
      <c r="C280" s="24"/>
      <c r="D280" s="24"/>
      <c r="E280" s="51"/>
      <c r="F280" s="51"/>
      <c r="G280" s="51"/>
      <c r="H280" s="51"/>
      <c r="I280" s="51"/>
      <c r="J280" s="51"/>
      <c r="K280" s="51"/>
      <c r="L280" s="51"/>
      <c r="M280" s="51"/>
      <c r="N280" s="49"/>
      <c r="O280" s="24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24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24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24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24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24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24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24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24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24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24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24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24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24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24"/>
      <c r="FN280" s="51"/>
      <c r="FO280" s="51"/>
      <c r="FP280" s="51"/>
      <c r="FQ280" s="51"/>
      <c r="FR280" s="51"/>
      <c r="FS280" s="51"/>
      <c r="FT280" s="51"/>
      <c r="FU280" s="51"/>
      <c r="FV280" s="51"/>
      <c r="FW280" s="51"/>
      <c r="FX280" s="24"/>
      <c r="GH280" s="52"/>
      <c r="GI280" s="53"/>
      <c r="GS280" s="52"/>
    </row>
    <row r="281" spans="1:201" ht="12.75" x14ac:dyDescent="0.2">
      <c r="A281" s="49"/>
      <c r="B281" s="11"/>
      <c r="C281" s="24"/>
      <c r="D281" s="24"/>
      <c r="E281" s="51"/>
      <c r="F281" s="51"/>
      <c r="G281" s="51"/>
      <c r="H281" s="51"/>
      <c r="I281" s="51"/>
      <c r="J281" s="51"/>
      <c r="K281" s="51"/>
      <c r="L281" s="51"/>
      <c r="M281" s="51"/>
      <c r="N281" s="49"/>
      <c r="O281" s="24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24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24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24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24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24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24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24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24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24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24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24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24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24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24"/>
      <c r="FN281" s="51"/>
      <c r="FO281" s="51"/>
      <c r="FP281" s="51"/>
      <c r="FQ281" s="51"/>
      <c r="FR281" s="51"/>
      <c r="FS281" s="51"/>
      <c r="FT281" s="51"/>
      <c r="FU281" s="51"/>
      <c r="FV281" s="51"/>
      <c r="FW281" s="51"/>
      <c r="FX281" s="24"/>
      <c r="GH281" s="52"/>
      <c r="GI281" s="53"/>
      <c r="GS281" s="52"/>
    </row>
    <row r="282" spans="1:201" ht="12.75" x14ac:dyDescent="0.2">
      <c r="A282" s="49"/>
      <c r="B282" s="11"/>
      <c r="C282" s="24"/>
      <c r="D282" s="24"/>
      <c r="E282" s="51"/>
      <c r="F282" s="51"/>
      <c r="G282" s="51"/>
      <c r="H282" s="51"/>
      <c r="I282" s="51"/>
      <c r="J282" s="51"/>
      <c r="K282" s="51"/>
      <c r="L282" s="51"/>
      <c r="M282" s="51"/>
      <c r="N282" s="49"/>
      <c r="O282" s="24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24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24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24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24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24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24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24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24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24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24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24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24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24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24"/>
      <c r="FN282" s="51"/>
      <c r="FO282" s="51"/>
      <c r="FP282" s="51"/>
      <c r="FQ282" s="51"/>
      <c r="FR282" s="51"/>
      <c r="FS282" s="51"/>
      <c r="FT282" s="51"/>
      <c r="FU282" s="51"/>
      <c r="FV282" s="51"/>
      <c r="FW282" s="51"/>
      <c r="FX282" s="24"/>
      <c r="GH282" s="52"/>
      <c r="GI282" s="53"/>
      <c r="GS282" s="52"/>
    </row>
    <row r="283" spans="1:201" ht="12.75" x14ac:dyDescent="0.2">
      <c r="A283" s="49"/>
      <c r="B283" s="11"/>
      <c r="C283" s="24"/>
      <c r="D283" s="24"/>
      <c r="E283" s="51"/>
      <c r="F283" s="51"/>
      <c r="G283" s="51"/>
      <c r="H283" s="51"/>
      <c r="I283" s="51"/>
      <c r="J283" s="51"/>
      <c r="K283" s="51"/>
      <c r="L283" s="51"/>
      <c r="M283" s="51"/>
      <c r="N283" s="49"/>
      <c r="O283" s="24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24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24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24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24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24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24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24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24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24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24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24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24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24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24"/>
      <c r="FN283" s="51"/>
      <c r="FO283" s="51"/>
      <c r="FP283" s="51"/>
      <c r="FQ283" s="51"/>
      <c r="FR283" s="51"/>
      <c r="FS283" s="51"/>
      <c r="FT283" s="51"/>
      <c r="FU283" s="51"/>
      <c r="FV283" s="51"/>
      <c r="FW283" s="51"/>
      <c r="FX283" s="24"/>
      <c r="GH283" s="52"/>
      <c r="GI283" s="53"/>
      <c r="GS283" s="52"/>
    </row>
    <row r="284" spans="1:201" ht="12.75" x14ac:dyDescent="0.2">
      <c r="A284" s="49"/>
      <c r="B284" s="11"/>
      <c r="C284" s="24"/>
      <c r="D284" s="24"/>
      <c r="E284" s="51"/>
      <c r="F284" s="51"/>
      <c r="G284" s="51"/>
      <c r="H284" s="51"/>
      <c r="I284" s="51"/>
      <c r="J284" s="51"/>
      <c r="K284" s="51"/>
      <c r="L284" s="51"/>
      <c r="M284" s="51"/>
      <c r="N284" s="49"/>
      <c r="O284" s="24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24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24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24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24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24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24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24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24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24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24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24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24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24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24"/>
      <c r="FN284" s="51"/>
      <c r="FO284" s="51"/>
      <c r="FP284" s="51"/>
      <c r="FQ284" s="51"/>
      <c r="FR284" s="51"/>
      <c r="FS284" s="51"/>
      <c r="FT284" s="51"/>
      <c r="FU284" s="51"/>
      <c r="FV284" s="51"/>
      <c r="FW284" s="51"/>
      <c r="FX284" s="24"/>
      <c r="GH284" s="52"/>
      <c r="GI284" s="53"/>
      <c r="GS284" s="52"/>
    </row>
    <row r="285" spans="1:201" ht="12.75" x14ac:dyDescent="0.2">
      <c r="A285" s="49"/>
      <c r="B285" s="11"/>
      <c r="C285" s="24"/>
      <c r="D285" s="24"/>
      <c r="E285" s="51"/>
      <c r="F285" s="51"/>
      <c r="G285" s="51"/>
      <c r="H285" s="51"/>
      <c r="I285" s="51"/>
      <c r="J285" s="51"/>
      <c r="K285" s="51"/>
      <c r="L285" s="51"/>
      <c r="M285" s="51"/>
      <c r="N285" s="49"/>
      <c r="O285" s="24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24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24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24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24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24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24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24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24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24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24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24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24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24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24"/>
      <c r="FN285" s="51"/>
      <c r="FO285" s="51"/>
      <c r="FP285" s="51"/>
      <c r="FQ285" s="51"/>
      <c r="FR285" s="51"/>
      <c r="FS285" s="51"/>
      <c r="FT285" s="51"/>
      <c r="FU285" s="51"/>
      <c r="FV285" s="51"/>
      <c r="FW285" s="51"/>
      <c r="FX285" s="24"/>
      <c r="GH285" s="52"/>
      <c r="GI285" s="53"/>
      <c r="GS285" s="52"/>
    </row>
    <row r="286" spans="1:201" ht="12.75" x14ac:dyDescent="0.2">
      <c r="A286" s="49"/>
      <c r="B286" s="11"/>
      <c r="C286" s="24"/>
      <c r="D286" s="24"/>
      <c r="E286" s="51"/>
      <c r="F286" s="51"/>
      <c r="G286" s="51"/>
      <c r="H286" s="51"/>
      <c r="I286" s="51"/>
      <c r="J286" s="51"/>
      <c r="K286" s="51"/>
      <c r="L286" s="51"/>
      <c r="M286" s="51"/>
      <c r="N286" s="49"/>
      <c r="O286" s="24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24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24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24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24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24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24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24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24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24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24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24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24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24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24"/>
      <c r="FN286" s="51"/>
      <c r="FO286" s="51"/>
      <c r="FP286" s="51"/>
      <c r="FQ286" s="51"/>
      <c r="FR286" s="51"/>
      <c r="FS286" s="51"/>
      <c r="FT286" s="51"/>
      <c r="FU286" s="51"/>
      <c r="FV286" s="51"/>
      <c r="FW286" s="51"/>
      <c r="FX286" s="24"/>
      <c r="GH286" s="52"/>
      <c r="GI286" s="53"/>
      <c r="GS286" s="52"/>
    </row>
    <row r="287" spans="1:201" ht="12.75" x14ac:dyDescent="0.2">
      <c r="A287" s="49"/>
      <c r="B287" s="11"/>
      <c r="C287" s="24"/>
      <c r="D287" s="24"/>
      <c r="E287" s="51"/>
      <c r="F287" s="51"/>
      <c r="G287" s="51"/>
      <c r="H287" s="51"/>
      <c r="I287" s="51"/>
      <c r="J287" s="51"/>
      <c r="K287" s="51"/>
      <c r="L287" s="51"/>
      <c r="M287" s="51"/>
      <c r="N287" s="49"/>
      <c r="O287" s="24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24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24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24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24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24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24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24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24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24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24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24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24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24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24"/>
      <c r="FN287" s="51"/>
      <c r="FO287" s="51"/>
      <c r="FP287" s="51"/>
      <c r="FQ287" s="51"/>
      <c r="FR287" s="51"/>
      <c r="FS287" s="51"/>
      <c r="FT287" s="51"/>
      <c r="FU287" s="51"/>
      <c r="FV287" s="51"/>
      <c r="FW287" s="51"/>
      <c r="FX287" s="24"/>
      <c r="GH287" s="52"/>
      <c r="GI287" s="53"/>
      <c r="GS287" s="52"/>
    </row>
    <row r="288" spans="1:201" ht="12.75" x14ac:dyDescent="0.2">
      <c r="A288" s="49"/>
      <c r="B288" s="11"/>
      <c r="C288" s="24"/>
      <c r="D288" s="24"/>
      <c r="E288" s="51"/>
      <c r="F288" s="51"/>
      <c r="G288" s="51"/>
      <c r="H288" s="51"/>
      <c r="I288" s="51"/>
      <c r="J288" s="51"/>
      <c r="K288" s="51"/>
      <c r="L288" s="51"/>
      <c r="M288" s="51"/>
      <c r="N288" s="49"/>
      <c r="O288" s="24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24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24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24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24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24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24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24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24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24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24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24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24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24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24"/>
      <c r="FN288" s="51"/>
      <c r="FO288" s="51"/>
      <c r="FP288" s="51"/>
      <c r="FQ288" s="51"/>
      <c r="FR288" s="51"/>
      <c r="FS288" s="51"/>
      <c r="FT288" s="51"/>
      <c r="FU288" s="51"/>
      <c r="FV288" s="51"/>
      <c r="FW288" s="51"/>
      <c r="FX288" s="24"/>
      <c r="GH288" s="52"/>
      <c r="GI288" s="53"/>
      <c r="GS288" s="52"/>
    </row>
    <row r="289" spans="1:201" ht="12.75" x14ac:dyDescent="0.2">
      <c r="A289" s="49"/>
      <c r="B289" s="11"/>
      <c r="C289" s="24"/>
      <c r="D289" s="24"/>
      <c r="E289" s="51"/>
      <c r="F289" s="51"/>
      <c r="G289" s="51"/>
      <c r="H289" s="51"/>
      <c r="I289" s="51"/>
      <c r="J289" s="51"/>
      <c r="K289" s="51"/>
      <c r="L289" s="51"/>
      <c r="M289" s="51"/>
      <c r="N289" s="49"/>
      <c r="O289" s="24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24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24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24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24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24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24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24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24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24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24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24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24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24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24"/>
      <c r="FN289" s="51"/>
      <c r="FO289" s="51"/>
      <c r="FP289" s="51"/>
      <c r="FQ289" s="51"/>
      <c r="FR289" s="51"/>
      <c r="FS289" s="51"/>
      <c r="FT289" s="51"/>
      <c r="FU289" s="51"/>
      <c r="FV289" s="51"/>
      <c r="FW289" s="51"/>
      <c r="FX289" s="24"/>
      <c r="GH289" s="52"/>
      <c r="GI289" s="53"/>
      <c r="GS289" s="52"/>
    </row>
    <row r="290" spans="1:201" ht="12.75" x14ac:dyDescent="0.2">
      <c r="A290" s="49"/>
      <c r="B290" s="11"/>
      <c r="C290" s="24"/>
      <c r="D290" s="24"/>
      <c r="E290" s="51"/>
      <c r="F290" s="51"/>
      <c r="G290" s="51"/>
      <c r="H290" s="51"/>
      <c r="I290" s="51"/>
      <c r="J290" s="51"/>
      <c r="K290" s="51"/>
      <c r="L290" s="51"/>
      <c r="M290" s="51"/>
      <c r="N290" s="49"/>
      <c r="O290" s="24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24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24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24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24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24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24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24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24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24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24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24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24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24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24"/>
      <c r="FN290" s="51"/>
      <c r="FO290" s="51"/>
      <c r="FP290" s="51"/>
      <c r="FQ290" s="51"/>
      <c r="FR290" s="51"/>
      <c r="FS290" s="51"/>
      <c r="FT290" s="51"/>
      <c r="FU290" s="51"/>
      <c r="FV290" s="51"/>
      <c r="FW290" s="51"/>
      <c r="FX290" s="24"/>
      <c r="GH290" s="52"/>
      <c r="GI290" s="53"/>
      <c r="GS290" s="52"/>
    </row>
    <row r="291" spans="1:201" ht="12.75" x14ac:dyDescent="0.2">
      <c r="A291" s="49"/>
      <c r="B291" s="11"/>
      <c r="C291" s="24"/>
      <c r="D291" s="24"/>
      <c r="E291" s="51"/>
      <c r="F291" s="51"/>
      <c r="G291" s="51"/>
      <c r="H291" s="51"/>
      <c r="I291" s="51"/>
      <c r="J291" s="51"/>
      <c r="K291" s="51"/>
      <c r="L291" s="51"/>
      <c r="M291" s="51"/>
      <c r="N291" s="49"/>
      <c r="O291" s="24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24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24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24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24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24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24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24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24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24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24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24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24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24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24"/>
      <c r="FN291" s="51"/>
      <c r="FO291" s="51"/>
      <c r="FP291" s="51"/>
      <c r="FQ291" s="51"/>
      <c r="FR291" s="51"/>
      <c r="FS291" s="51"/>
      <c r="FT291" s="51"/>
      <c r="FU291" s="51"/>
      <c r="FV291" s="51"/>
      <c r="FW291" s="51"/>
      <c r="FX291" s="24"/>
      <c r="GH291" s="52"/>
      <c r="GI291" s="53"/>
      <c r="GS291" s="52"/>
    </row>
    <row r="292" spans="1:201" ht="12.75" x14ac:dyDescent="0.2">
      <c r="A292" s="49"/>
      <c r="B292" s="11"/>
      <c r="C292" s="24"/>
      <c r="D292" s="24"/>
      <c r="E292" s="51"/>
      <c r="F292" s="51"/>
      <c r="G292" s="51"/>
      <c r="H292" s="51"/>
      <c r="I292" s="51"/>
      <c r="J292" s="51"/>
      <c r="K292" s="51"/>
      <c r="L292" s="51"/>
      <c r="M292" s="51"/>
      <c r="N292" s="49"/>
      <c r="O292" s="24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24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24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24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24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24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24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24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24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24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24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24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24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24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24"/>
      <c r="FN292" s="51"/>
      <c r="FO292" s="51"/>
      <c r="FP292" s="51"/>
      <c r="FQ292" s="51"/>
      <c r="FR292" s="51"/>
      <c r="FS292" s="51"/>
      <c r="FT292" s="51"/>
      <c r="FU292" s="51"/>
      <c r="FV292" s="51"/>
      <c r="FW292" s="51"/>
      <c r="FX292" s="24"/>
      <c r="GH292" s="52"/>
      <c r="GI292" s="53"/>
      <c r="GS292" s="52"/>
    </row>
    <row r="293" spans="1:201" ht="12.75" x14ac:dyDescent="0.2">
      <c r="A293" s="49"/>
      <c r="B293" s="11"/>
      <c r="C293" s="24"/>
      <c r="D293" s="24"/>
      <c r="E293" s="51"/>
      <c r="F293" s="51"/>
      <c r="G293" s="51"/>
      <c r="H293" s="51"/>
      <c r="I293" s="51"/>
      <c r="J293" s="51"/>
      <c r="K293" s="51"/>
      <c r="L293" s="51"/>
      <c r="M293" s="51"/>
      <c r="N293" s="49"/>
      <c r="O293" s="24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24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24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24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24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24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24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24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24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24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24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24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24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24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24"/>
      <c r="FN293" s="51"/>
      <c r="FO293" s="51"/>
      <c r="FP293" s="51"/>
      <c r="FQ293" s="51"/>
      <c r="FR293" s="51"/>
      <c r="FS293" s="51"/>
      <c r="FT293" s="51"/>
      <c r="FU293" s="51"/>
      <c r="FV293" s="51"/>
      <c r="FW293" s="51"/>
      <c r="FX293" s="24"/>
      <c r="GH293" s="52"/>
      <c r="GI293" s="53"/>
      <c r="GS293" s="52"/>
    </row>
    <row r="294" spans="1:201" ht="12.75" x14ac:dyDescent="0.2">
      <c r="A294" s="49"/>
      <c r="B294" s="11"/>
      <c r="C294" s="24"/>
      <c r="D294" s="24"/>
      <c r="E294" s="51"/>
      <c r="F294" s="51"/>
      <c r="G294" s="51"/>
      <c r="H294" s="51"/>
      <c r="I294" s="51"/>
      <c r="J294" s="51"/>
      <c r="K294" s="51"/>
      <c r="L294" s="51"/>
      <c r="M294" s="51"/>
      <c r="N294" s="49"/>
      <c r="O294" s="24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24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24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24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24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24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24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24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24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24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24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24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24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24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24"/>
      <c r="FN294" s="51"/>
      <c r="FO294" s="51"/>
      <c r="FP294" s="51"/>
      <c r="FQ294" s="51"/>
      <c r="FR294" s="51"/>
      <c r="FS294" s="51"/>
      <c r="FT294" s="51"/>
      <c r="FU294" s="51"/>
      <c r="FV294" s="51"/>
      <c r="FW294" s="51"/>
      <c r="FX294" s="24"/>
      <c r="GH294" s="52"/>
      <c r="GI294" s="53"/>
      <c r="GS294" s="52"/>
    </row>
    <row r="295" spans="1:201" ht="12.75" x14ac:dyDescent="0.2">
      <c r="A295" s="49"/>
      <c r="B295" s="11"/>
      <c r="C295" s="24"/>
      <c r="D295" s="24"/>
      <c r="E295" s="51"/>
      <c r="F295" s="51"/>
      <c r="G295" s="51"/>
      <c r="H295" s="51"/>
      <c r="I295" s="51"/>
      <c r="J295" s="51"/>
      <c r="K295" s="51"/>
      <c r="L295" s="51"/>
      <c r="M295" s="51"/>
      <c r="N295" s="49"/>
      <c r="O295" s="24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24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24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24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24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24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24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24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24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24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24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24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24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24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24"/>
      <c r="FN295" s="51"/>
      <c r="FO295" s="51"/>
      <c r="FP295" s="51"/>
      <c r="FQ295" s="51"/>
      <c r="FR295" s="51"/>
      <c r="FS295" s="51"/>
      <c r="FT295" s="51"/>
      <c r="FU295" s="51"/>
      <c r="FV295" s="51"/>
      <c r="FW295" s="51"/>
      <c r="FX295" s="24"/>
      <c r="GH295" s="52"/>
      <c r="GI295" s="53"/>
      <c r="GS295" s="52"/>
    </row>
    <row r="296" spans="1:201" ht="12.75" x14ac:dyDescent="0.2">
      <c r="A296" s="49"/>
      <c r="B296" s="11"/>
      <c r="C296" s="24"/>
      <c r="D296" s="24"/>
      <c r="E296" s="51"/>
      <c r="F296" s="51"/>
      <c r="G296" s="51"/>
      <c r="H296" s="51"/>
      <c r="I296" s="51"/>
      <c r="J296" s="51"/>
      <c r="K296" s="51"/>
      <c r="L296" s="51"/>
      <c r="M296" s="51"/>
      <c r="N296" s="49"/>
      <c r="O296" s="24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24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24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24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24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24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24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24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24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24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24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24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24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24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24"/>
      <c r="FN296" s="51"/>
      <c r="FO296" s="51"/>
      <c r="FP296" s="51"/>
      <c r="FQ296" s="51"/>
      <c r="FR296" s="51"/>
      <c r="FS296" s="51"/>
      <c r="FT296" s="51"/>
      <c r="FU296" s="51"/>
      <c r="FV296" s="51"/>
      <c r="FW296" s="51"/>
      <c r="FX296" s="24"/>
      <c r="GH296" s="52"/>
      <c r="GI296" s="53"/>
      <c r="GS296" s="52"/>
    </row>
    <row r="297" spans="1:201" ht="12.75" x14ac:dyDescent="0.2">
      <c r="A297" s="49"/>
      <c r="B297" s="11"/>
      <c r="C297" s="24"/>
      <c r="D297" s="24"/>
      <c r="E297" s="51"/>
      <c r="F297" s="51"/>
      <c r="G297" s="51"/>
      <c r="H297" s="51"/>
      <c r="I297" s="51"/>
      <c r="J297" s="51"/>
      <c r="K297" s="51"/>
      <c r="L297" s="51"/>
      <c r="M297" s="51"/>
      <c r="N297" s="49"/>
      <c r="O297" s="24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24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24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24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24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24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24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24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24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24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24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24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24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24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24"/>
      <c r="FN297" s="51"/>
      <c r="FO297" s="51"/>
      <c r="FP297" s="51"/>
      <c r="FQ297" s="51"/>
      <c r="FR297" s="51"/>
      <c r="FS297" s="51"/>
      <c r="FT297" s="51"/>
      <c r="FU297" s="51"/>
      <c r="FV297" s="51"/>
      <c r="FW297" s="51"/>
      <c r="FX297" s="24"/>
      <c r="GH297" s="52"/>
      <c r="GI297" s="53"/>
      <c r="GS297" s="52"/>
    </row>
    <row r="298" spans="1:201" ht="12.75" x14ac:dyDescent="0.2">
      <c r="A298" s="49"/>
      <c r="B298" s="11"/>
      <c r="C298" s="24"/>
      <c r="D298" s="24"/>
      <c r="E298" s="51"/>
      <c r="F298" s="51"/>
      <c r="G298" s="51"/>
      <c r="H298" s="51"/>
      <c r="I298" s="51"/>
      <c r="J298" s="51"/>
      <c r="K298" s="51"/>
      <c r="L298" s="51"/>
      <c r="M298" s="51"/>
      <c r="N298" s="49"/>
      <c r="O298" s="24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24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24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24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24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24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24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24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24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24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24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24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24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24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24"/>
      <c r="FN298" s="51"/>
      <c r="FO298" s="51"/>
      <c r="FP298" s="51"/>
      <c r="FQ298" s="51"/>
      <c r="FR298" s="51"/>
      <c r="FS298" s="51"/>
      <c r="FT298" s="51"/>
      <c r="FU298" s="51"/>
      <c r="FV298" s="51"/>
      <c r="FW298" s="51"/>
      <c r="FX298" s="24"/>
      <c r="GH298" s="52"/>
      <c r="GI298" s="53"/>
      <c r="GS298" s="52"/>
    </row>
    <row r="299" spans="1:201" ht="12.75" x14ac:dyDescent="0.2">
      <c r="A299" s="49"/>
      <c r="B299" s="11"/>
      <c r="C299" s="24"/>
      <c r="D299" s="24"/>
      <c r="E299" s="51"/>
      <c r="F299" s="51"/>
      <c r="G299" s="51"/>
      <c r="H299" s="51"/>
      <c r="I299" s="51"/>
      <c r="J299" s="51"/>
      <c r="K299" s="51"/>
      <c r="L299" s="51"/>
      <c r="M299" s="51"/>
      <c r="N299" s="49"/>
      <c r="O299" s="24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24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24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24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24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24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24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24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24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24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24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24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24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24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24"/>
      <c r="FN299" s="51"/>
      <c r="FO299" s="51"/>
      <c r="FP299" s="51"/>
      <c r="FQ299" s="51"/>
      <c r="FR299" s="51"/>
      <c r="FS299" s="51"/>
      <c r="FT299" s="51"/>
      <c r="FU299" s="51"/>
      <c r="FV299" s="51"/>
      <c r="FW299" s="51"/>
      <c r="FX299" s="24"/>
      <c r="GH299" s="52"/>
      <c r="GI299" s="53"/>
      <c r="GS299" s="52"/>
    </row>
    <row r="300" spans="1:201" ht="12.75" x14ac:dyDescent="0.2">
      <c r="A300" s="49"/>
      <c r="B300" s="11"/>
      <c r="C300" s="24"/>
      <c r="D300" s="24"/>
      <c r="E300" s="51"/>
      <c r="F300" s="51"/>
      <c r="G300" s="51"/>
      <c r="H300" s="51"/>
      <c r="I300" s="51"/>
      <c r="J300" s="51"/>
      <c r="K300" s="51"/>
      <c r="L300" s="51"/>
      <c r="M300" s="51"/>
      <c r="N300" s="49"/>
      <c r="O300" s="24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24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24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24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24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24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24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24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24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24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24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24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24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24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24"/>
      <c r="FN300" s="51"/>
      <c r="FO300" s="51"/>
      <c r="FP300" s="51"/>
      <c r="FQ300" s="51"/>
      <c r="FR300" s="51"/>
      <c r="FS300" s="51"/>
      <c r="FT300" s="51"/>
      <c r="FU300" s="51"/>
      <c r="FV300" s="51"/>
      <c r="FW300" s="51"/>
      <c r="FX300" s="24"/>
      <c r="GH300" s="52"/>
      <c r="GI300" s="53"/>
      <c r="GS300" s="52"/>
    </row>
    <row r="301" spans="1:201" ht="12.75" x14ac:dyDescent="0.2">
      <c r="A301" s="49"/>
      <c r="B301" s="11"/>
      <c r="C301" s="24"/>
      <c r="D301" s="24"/>
      <c r="E301" s="51"/>
      <c r="F301" s="51"/>
      <c r="G301" s="51"/>
      <c r="H301" s="51"/>
      <c r="I301" s="51"/>
      <c r="J301" s="51"/>
      <c r="K301" s="51"/>
      <c r="L301" s="51"/>
      <c r="M301" s="51"/>
      <c r="N301" s="49"/>
      <c r="O301" s="24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24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24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24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24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24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24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24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24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24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24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24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24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24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24"/>
      <c r="FN301" s="51"/>
      <c r="FO301" s="51"/>
      <c r="FP301" s="51"/>
      <c r="FQ301" s="51"/>
      <c r="FR301" s="51"/>
      <c r="FS301" s="51"/>
      <c r="FT301" s="51"/>
      <c r="FU301" s="51"/>
      <c r="FV301" s="51"/>
      <c r="FW301" s="51"/>
      <c r="FX301" s="24"/>
      <c r="GH301" s="52"/>
      <c r="GI301" s="53"/>
      <c r="GS301" s="52"/>
    </row>
    <row r="302" spans="1:201" ht="12.75" x14ac:dyDescent="0.2">
      <c r="A302" s="49"/>
      <c r="B302" s="11"/>
      <c r="C302" s="24"/>
      <c r="D302" s="24"/>
      <c r="E302" s="51"/>
      <c r="F302" s="51"/>
      <c r="G302" s="51"/>
      <c r="H302" s="51"/>
      <c r="I302" s="51"/>
      <c r="J302" s="51"/>
      <c r="K302" s="51"/>
      <c r="L302" s="51"/>
      <c r="M302" s="51"/>
      <c r="N302" s="49"/>
      <c r="O302" s="24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24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24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24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24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24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24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24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24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24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24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24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24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24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24"/>
      <c r="FN302" s="51"/>
      <c r="FO302" s="51"/>
      <c r="FP302" s="51"/>
      <c r="FQ302" s="51"/>
      <c r="FR302" s="51"/>
      <c r="FS302" s="51"/>
      <c r="FT302" s="51"/>
      <c r="FU302" s="51"/>
      <c r="FV302" s="51"/>
      <c r="FW302" s="51"/>
      <c r="FX302" s="24"/>
      <c r="GH302" s="52"/>
      <c r="GI302" s="53"/>
      <c r="GS302" s="52"/>
    </row>
    <row r="303" spans="1:201" ht="12.75" x14ac:dyDescent="0.2">
      <c r="A303" s="49"/>
      <c r="B303" s="11"/>
      <c r="C303" s="24"/>
      <c r="D303" s="24"/>
      <c r="E303" s="51"/>
      <c r="F303" s="51"/>
      <c r="G303" s="51"/>
      <c r="H303" s="51"/>
      <c r="I303" s="51"/>
      <c r="J303" s="51"/>
      <c r="K303" s="51"/>
      <c r="L303" s="51"/>
      <c r="M303" s="51"/>
      <c r="N303" s="49"/>
      <c r="O303" s="24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24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24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24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24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24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24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24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24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24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24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24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24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24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24"/>
      <c r="FN303" s="51"/>
      <c r="FO303" s="51"/>
      <c r="FP303" s="51"/>
      <c r="FQ303" s="51"/>
      <c r="FR303" s="51"/>
      <c r="FS303" s="51"/>
      <c r="FT303" s="51"/>
      <c r="FU303" s="51"/>
      <c r="FV303" s="51"/>
      <c r="FW303" s="51"/>
      <c r="FX303" s="24"/>
      <c r="GH303" s="52"/>
      <c r="GI303" s="53"/>
      <c r="GS303" s="52"/>
    </row>
    <row r="304" spans="1:201" ht="12.75" x14ac:dyDescent="0.2">
      <c r="A304" s="49"/>
      <c r="B304" s="11"/>
      <c r="C304" s="24"/>
      <c r="D304" s="24"/>
      <c r="E304" s="51"/>
      <c r="F304" s="51"/>
      <c r="G304" s="51"/>
      <c r="H304" s="51"/>
      <c r="I304" s="51"/>
      <c r="J304" s="51"/>
      <c r="K304" s="51"/>
      <c r="L304" s="51"/>
      <c r="M304" s="51"/>
      <c r="N304" s="49"/>
      <c r="O304" s="24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24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24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24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24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24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24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24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24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24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24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24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24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24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24"/>
      <c r="FN304" s="51"/>
      <c r="FO304" s="51"/>
      <c r="FP304" s="51"/>
      <c r="FQ304" s="51"/>
      <c r="FR304" s="51"/>
      <c r="FS304" s="51"/>
      <c r="FT304" s="51"/>
      <c r="FU304" s="51"/>
      <c r="FV304" s="51"/>
      <c r="FW304" s="51"/>
      <c r="FX304" s="24"/>
      <c r="GH304" s="52"/>
      <c r="GI304" s="53"/>
      <c r="GS304" s="52"/>
    </row>
    <row r="305" spans="1:201" ht="12.75" x14ac:dyDescent="0.2">
      <c r="A305" s="49"/>
      <c r="B305" s="11"/>
      <c r="C305" s="24"/>
      <c r="D305" s="24"/>
      <c r="E305" s="51"/>
      <c r="F305" s="51"/>
      <c r="G305" s="51"/>
      <c r="H305" s="51"/>
      <c r="I305" s="51"/>
      <c r="J305" s="51"/>
      <c r="K305" s="51"/>
      <c r="L305" s="51"/>
      <c r="M305" s="51"/>
      <c r="N305" s="49"/>
      <c r="O305" s="24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24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24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24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24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24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24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24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24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24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24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24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24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24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24"/>
      <c r="FN305" s="51"/>
      <c r="FO305" s="51"/>
      <c r="FP305" s="51"/>
      <c r="FQ305" s="51"/>
      <c r="FR305" s="51"/>
      <c r="FS305" s="51"/>
      <c r="FT305" s="51"/>
      <c r="FU305" s="51"/>
      <c r="FV305" s="51"/>
      <c r="FW305" s="51"/>
      <c r="FX305" s="24"/>
      <c r="GH305" s="52"/>
      <c r="GI305" s="53"/>
      <c r="GS305" s="52"/>
    </row>
    <row r="306" spans="1:201" ht="12.75" x14ac:dyDescent="0.2">
      <c r="A306" s="49"/>
      <c r="B306" s="11"/>
      <c r="C306" s="24"/>
      <c r="D306" s="24"/>
      <c r="E306" s="51"/>
      <c r="F306" s="51"/>
      <c r="G306" s="51"/>
      <c r="H306" s="51"/>
      <c r="I306" s="51"/>
      <c r="J306" s="51"/>
      <c r="K306" s="51"/>
      <c r="L306" s="51"/>
      <c r="M306" s="51"/>
      <c r="N306" s="49"/>
      <c r="O306" s="24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24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24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24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24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24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24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24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24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24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24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24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24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24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24"/>
      <c r="FN306" s="51"/>
      <c r="FO306" s="51"/>
      <c r="FP306" s="51"/>
      <c r="FQ306" s="51"/>
      <c r="FR306" s="51"/>
      <c r="FS306" s="51"/>
      <c r="FT306" s="51"/>
      <c r="FU306" s="51"/>
      <c r="FV306" s="51"/>
      <c r="FW306" s="51"/>
      <c r="FX306" s="24"/>
      <c r="GH306" s="52"/>
      <c r="GI306" s="53"/>
      <c r="GS306" s="52"/>
    </row>
    <row r="307" spans="1:201" ht="12.75" x14ac:dyDescent="0.2">
      <c r="A307" s="49"/>
      <c r="B307" s="11"/>
      <c r="C307" s="24"/>
      <c r="D307" s="24"/>
      <c r="E307" s="51"/>
      <c r="F307" s="51"/>
      <c r="G307" s="51"/>
      <c r="H307" s="51"/>
      <c r="I307" s="51"/>
      <c r="J307" s="51"/>
      <c r="K307" s="51"/>
      <c r="L307" s="51"/>
      <c r="M307" s="51"/>
      <c r="N307" s="49"/>
      <c r="O307" s="24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24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24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24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24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24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24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24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24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24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24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24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24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24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24"/>
      <c r="FN307" s="51"/>
      <c r="FO307" s="51"/>
      <c r="FP307" s="51"/>
      <c r="FQ307" s="51"/>
      <c r="FR307" s="51"/>
      <c r="FS307" s="51"/>
      <c r="FT307" s="51"/>
      <c r="FU307" s="51"/>
      <c r="FV307" s="51"/>
      <c r="FW307" s="51"/>
      <c r="FX307" s="24"/>
      <c r="GH307" s="52"/>
      <c r="GI307" s="53"/>
      <c r="GS307" s="52"/>
    </row>
    <row r="308" spans="1:201" ht="12.75" x14ac:dyDescent="0.2">
      <c r="A308" s="49"/>
      <c r="B308" s="11"/>
      <c r="C308" s="24"/>
      <c r="D308" s="24"/>
      <c r="E308" s="51"/>
      <c r="F308" s="51"/>
      <c r="G308" s="51"/>
      <c r="H308" s="51"/>
      <c r="I308" s="51"/>
      <c r="J308" s="51"/>
      <c r="K308" s="51"/>
      <c r="L308" s="51"/>
      <c r="M308" s="51"/>
      <c r="N308" s="49"/>
      <c r="O308" s="24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24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24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24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24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24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24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24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24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24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24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24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24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24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24"/>
      <c r="FN308" s="51"/>
      <c r="FO308" s="51"/>
      <c r="FP308" s="51"/>
      <c r="FQ308" s="51"/>
      <c r="FR308" s="51"/>
      <c r="FS308" s="51"/>
      <c r="FT308" s="51"/>
      <c r="FU308" s="51"/>
      <c r="FV308" s="51"/>
      <c r="FW308" s="51"/>
      <c r="FX308" s="24"/>
      <c r="GH308" s="52"/>
      <c r="GI308" s="53"/>
      <c r="GS308" s="52"/>
    </row>
    <row r="309" spans="1:201" ht="12.75" x14ac:dyDescent="0.2">
      <c r="A309" s="49"/>
      <c r="B309" s="11"/>
      <c r="C309" s="24"/>
      <c r="D309" s="24"/>
      <c r="E309" s="51"/>
      <c r="F309" s="51"/>
      <c r="G309" s="51"/>
      <c r="H309" s="51"/>
      <c r="I309" s="51"/>
      <c r="J309" s="51"/>
      <c r="K309" s="51"/>
      <c r="L309" s="51"/>
      <c r="M309" s="51"/>
      <c r="N309" s="49"/>
      <c r="O309" s="24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24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24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24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24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24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24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24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24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24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24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24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24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24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24"/>
      <c r="FN309" s="51"/>
      <c r="FO309" s="51"/>
      <c r="FP309" s="51"/>
      <c r="FQ309" s="51"/>
      <c r="FR309" s="51"/>
      <c r="FS309" s="51"/>
      <c r="FT309" s="51"/>
      <c r="FU309" s="51"/>
      <c r="FV309" s="51"/>
      <c r="FW309" s="51"/>
      <c r="FX309" s="24"/>
      <c r="GH309" s="52"/>
      <c r="GI309" s="53"/>
      <c r="GS309" s="52"/>
    </row>
    <row r="310" spans="1:201" ht="12.75" x14ac:dyDescent="0.2">
      <c r="A310" s="49"/>
      <c r="B310" s="11"/>
      <c r="C310" s="24"/>
      <c r="D310" s="24"/>
      <c r="E310" s="51"/>
      <c r="F310" s="51"/>
      <c r="G310" s="51"/>
      <c r="H310" s="51"/>
      <c r="I310" s="51"/>
      <c r="J310" s="51"/>
      <c r="K310" s="51"/>
      <c r="L310" s="51"/>
      <c r="M310" s="51"/>
      <c r="N310" s="49"/>
      <c r="O310" s="24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24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24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24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24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24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24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24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24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24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24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24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24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24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24"/>
      <c r="FN310" s="51"/>
      <c r="FO310" s="51"/>
      <c r="FP310" s="51"/>
      <c r="FQ310" s="51"/>
      <c r="FR310" s="51"/>
      <c r="FS310" s="51"/>
      <c r="FT310" s="51"/>
      <c r="FU310" s="51"/>
      <c r="FV310" s="51"/>
      <c r="FW310" s="51"/>
      <c r="FX310" s="24"/>
      <c r="GH310" s="52"/>
      <c r="GI310" s="53"/>
      <c r="GS310" s="52"/>
    </row>
    <row r="311" spans="1:201" ht="12.75" x14ac:dyDescent="0.2">
      <c r="A311" s="49"/>
      <c r="B311" s="11"/>
      <c r="C311" s="24"/>
      <c r="D311" s="24"/>
      <c r="E311" s="51"/>
      <c r="F311" s="51"/>
      <c r="G311" s="51"/>
      <c r="H311" s="51"/>
      <c r="I311" s="51"/>
      <c r="J311" s="51"/>
      <c r="K311" s="51"/>
      <c r="L311" s="51"/>
      <c r="M311" s="51"/>
      <c r="N311" s="49"/>
      <c r="O311" s="24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24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24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24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24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24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24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24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24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24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24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24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24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24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24"/>
      <c r="FN311" s="51"/>
      <c r="FO311" s="51"/>
      <c r="FP311" s="51"/>
      <c r="FQ311" s="51"/>
      <c r="FR311" s="51"/>
      <c r="FS311" s="51"/>
      <c r="FT311" s="51"/>
      <c r="FU311" s="51"/>
      <c r="FV311" s="51"/>
      <c r="FW311" s="51"/>
      <c r="FX311" s="24"/>
      <c r="GH311" s="52"/>
      <c r="GI311" s="53"/>
      <c r="GS311" s="52"/>
    </row>
    <row r="312" spans="1:201" ht="12.75" x14ac:dyDescent="0.2">
      <c r="A312" s="49"/>
      <c r="B312" s="11"/>
      <c r="C312" s="24"/>
      <c r="D312" s="24"/>
      <c r="E312" s="51"/>
      <c r="F312" s="51"/>
      <c r="G312" s="51"/>
      <c r="H312" s="51"/>
      <c r="I312" s="51"/>
      <c r="J312" s="51"/>
      <c r="K312" s="51"/>
      <c r="L312" s="51"/>
      <c r="M312" s="51"/>
      <c r="N312" s="49"/>
      <c r="O312" s="24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24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24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24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24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24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24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24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24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24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24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24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24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24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24"/>
      <c r="FN312" s="51"/>
      <c r="FO312" s="51"/>
      <c r="FP312" s="51"/>
      <c r="FQ312" s="51"/>
      <c r="FR312" s="51"/>
      <c r="FS312" s="51"/>
      <c r="FT312" s="51"/>
      <c r="FU312" s="51"/>
      <c r="FV312" s="51"/>
      <c r="FW312" s="51"/>
      <c r="FX312" s="24"/>
      <c r="GH312" s="52"/>
      <c r="GI312" s="53"/>
      <c r="GS312" s="52"/>
    </row>
    <row r="313" spans="1:201" ht="12.75" x14ac:dyDescent="0.2">
      <c r="A313" s="49"/>
      <c r="B313" s="11"/>
      <c r="C313" s="24"/>
      <c r="D313" s="24"/>
      <c r="E313" s="51"/>
      <c r="F313" s="51"/>
      <c r="G313" s="51"/>
      <c r="H313" s="51"/>
      <c r="I313" s="51"/>
      <c r="J313" s="51"/>
      <c r="K313" s="51"/>
      <c r="L313" s="51"/>
      <c r="M313" s="51"/>
      <c r="N313" s="49"/>
      <c r="O313" s="24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24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24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24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24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24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24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24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24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24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24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24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24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24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24"/>
      <c r="FN313" s="51"/>
      <c r="FO313" s="51"/>
      <c r="FP313" s="51"/>
      <c r="FQ313" s="51"/>
      <c r="FR313" s="51"/>
      <c r="FS313" s="51"/>
      <c r="FT313" s="51"/>
      <c r="FU313" s="51"/>
      <c r="FV313" s="51"/>
      <c r="FW313" s="51"/>
      <c r="FX313" s="24"/>
      <c r="GH313" s="52"/>
      <c r="GI313" s="53"/>
      <c r="GS313" s="52"/>
    </row>
    <row r="314" spans="1:201" ht="12.75" x14ac:dyDescent="0.2">
      <c r="A314" s="49"/>
      <c r="B314" s="11"/>
      <c r="C314" s="24"/>
      <c r="D314" s="24"/>
      <c r="E314" s="51"/>
      <c r="F314" s="51"/>
      <c r="G314" s="51"/>
      <c r="H314" s="51"/>
      <c r="I314" s="51"/>
      <c r="J314" s="51"/>
      <c r="K314" s="51"/>
      <c r="L314" s="51"/>
      <c r="M314" s="51"/>
      <c r="N314" s="49"/>
      <c r="O314" s="24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24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24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24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24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24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24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24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24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24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24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24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24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24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24"/>
      <c r="FN314" s="51"/>
      <c r="FO314" s="51"/>
      <c r="FP314" s="51"/>
      <c r="FQ314" s="51"/>
      <c r="FR314" s="51"/>
      <c r="FS314" s="51"/>
      <c r="FT314" s="51"/>
      <c r="FU314" s="51"/>
      <c r="FV314" s="51"/>
      <c r="FW314" s="51"/>
      <c r="FX314" s="24"/>
      <c r="GH314" s="52"/>
      <c r="GI314" s="53"/>
      <c r="GS314" s="52"/>
    </row>
    <row r="315" spans="1:201" ht="12.75" x14ac:dyDescent="0.2">
      <c r="A315" s="49"/>
      <c r="B315" s="11"/>
      <c r="C315" s="24"/>
      <c r="D315" s="24"/>
      <c r="E315" s="51"/>
      <c r="F315" s="51"/>
      <c r="G315" s="51"/>
      <c r="H315" s="51"/>
      <c r="I315" s="51"/>
      <c r="J315" s="51"/>
      <c r="K315" s="51"/>
      <c r="L315" s="51"/>
      <c r="M315" s="51"/>
      <c r="N315" s="49"/>
      <c r="O315" s="24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24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24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24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24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24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24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24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24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24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24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24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24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24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24"/>
      <c r="FN315" s="51"/>
      <c r="FO315" s="51"/>
      <c r="FP315" s="51"/>
      <c r="FQ315" s="51"/>
      <c r="FR315" s="51"/>
      <c r="FS315" s="51"/>
      <c r="FT315" s="51"/>
      <c r="FU315" s="51"/>
      <c r="FV315" s="51"/>
      <c r="FW315" s="51"/>
      <c r="FX315" s="24"/>
      <c r="GH315" s="52"/>
      <c r="GI315" s="53"/>
      <c r="GS315" s="52"/>
    </row>
    <row r="316" spans="1:201" ht="12.75" x14ac:dyDescent="0.2">
      <c r="A316" s="49"/>
      <c r="B316" s="11"/>
      <c r="C316" s="24"/>
      <c r="D316" s="24"/>
      <c r="E316" s="51"/>
      <c r="F316" s="51"/>
      <c r="G316" s="51"/>
      <c r="H316" s="51"/>
      <c r="I316" s="51"/>
      <c r="J316" s="51"/>
      <c r="K316" s="51"/>
      <c r="L316" s="51"/>
      <c r="M316" s="51"/>
      <c r="N316" s="49"/>
      <c r="O316" s="24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24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24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24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24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24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24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24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24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24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24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24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24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24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24"/>
      <c r="FN316" s="51"/>
      <c r="FO316" s="51"/>
      <c r="FP316" s="51"/>
      <c r="FQ316" s="51"/>
      <c r="FR316" s="51"/>
      <c r="FS316" s="51"/>
      <c r="FT316" s="51"/>
      <c r="FU316" s="51"/>
      <c r="FV316" s="51"/>
      <c r="FW316" s="51"/>
      <c r="FX316" s="24"/>
      <c r="GH316" s="52"/>
      <c r="GI316" s="53"/>
      <c r="GS316" s="52"/>
    </row>
    <row r="317" spans="1:201" ht="12.75" x14ac:dyDescent="0.2">
      <c r="A317" s="49"/>
      <c r="B317" s="11"/>
      <c r="C317" s="24"/>
      <c r="D317" s="24"/>
      <c r="E317" s="51"/>
      <c r="F317" s="51"/>
      <c r="G317" s="51"/>
      <c r="H317" s="51"/>
      <c r="I317" s="51"/>
      <c r="J317" s="51"/>
      <c r="K317" s="51"/>
      <c r="L317" s="51"/>
      <c r="M317" s="51"/>
      <c r="N317" s="49"/>
      <c r="O317" s="24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24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24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24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24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24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24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24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24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24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24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24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24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24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24"/>
      <c r="FN317" s="51"/>
      <c r="FO317" s="51"/>
      <c r="FP317" s="51"/>
      <c r="FQ317" s="51"/>
      <c r="FR317" s="51"/>
      <c r="FS317" s="51"/>
      <c r="FT317" s="51"/>
      <c r="FU317" s="51"/>
      <c r="FV317" s="51"/>
      <c r="FW317" s="51"/>
      <c r="FX317" s="24"/>
      <c r="GH317" s="52"/>
      <c r="GI317" s="53"/>
      <c r="GS317" s="52"/>
    </row>
    <row r="318" spans="1:201" ht="12.75" x14ac:dyDescent="0.2">
      <c r="A318" s="49"/>
      <c r="B318" s="11"/>
      <c r="C318" s="24"/>
      <c r="D318" s="24"/>
      <c r="E318" s="51"/>
      <c r="F318" s="51"/>
      <c r="G318" s="51"/>
      <c r="H318" s="51"/>
      <c r="I318" s="51"/>
      <c r="J318" s="51"/>
      <c r="K318" s="51"/>
      <c r="L318" s="51"/>
      <c r="M318" s="51"/>
      <c r="N318" s="49"/>
      <c r="O318" s="24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24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24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24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24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24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24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24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24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24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24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24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24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24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24"/>
      <c r="FN318" s="51"/>
      <c r="FO318" s="51"/>
      <c r="FP318" s="51"/>
      <c r="FQ318" s="51"/>
      <c r="FR318" s="51"/>
      <c r="FS318" s="51"/>
      <c r="FT318" s="51"/>
      <c r="FU318" s="51"/>
      <c r="FV318" s="51"/>
      <c r="FW318" s="51"/>
      <c r="FX318" s="24"/>
      <c r="GH318" s="52"/>
      <c r="GI318" s="53"/>
      <c r="GS318" s="52"/>
    </row>
    <row r="319" spans="1:201" ht="12.75" x14ac:dyDescent="0.2">
      <c r="A319" s="49"/>
      <c r="B319" s="11"/>
      <c r="C319" s="24"/>
      <c r="D319" s="24"/>
      <c r="E319" s="51"/>
      <c r="F319" s="51"/>
      <c r="G319" s="51"/>
      <c r="H319" s="51"/>
      <c r="I319" s="51"/>
      <c r="J319" s="51"/>
      <c r="K319" s="51"/>
      <c r="L319" s="51"/>
      <c r="M319" s="51"/>
      <c r="N319" s="49"/>
      <c r="O319" s="24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24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24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24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24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24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24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24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24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24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24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24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24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24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24"/>
      <c r="FN319" s="51"/>
      <c r="FO319" s="51"/>
      <c r="FP319" s="51"/>
      <c r="FQ319" s="51"/>
      <c r="FR319" s="51"/>
      <c r="FS319" s="51"/>
      <c r="FT319" s="51"/>
      <c r="FU319" s="51"/>
      <c r="FV319" s="51"/>
      <c r="FW319" s="51"/>
      <c r="FX319" s="24"/>
      <c r="GH319" s="52"/>
      <c r="GI319" s="53"/>
      <c r="GS319" s="52"/>
    </row>
    <row r="320" spans="1:201" ht="12.75" x14ac:dyDescent="0.2">
      <c r="A320" s="49"/>
      <c r="B320" s="11"/>
      <c r="C320" s="24"/>
      <c r="D320" s="24"/>
      <c r="E320" s="51"/>
      <c r="F320" s="51"/>
      <c r="G320" s="51"/>
      <c r="H320" s="51"/>
      <c r="I320" s="51"/>
      <c r="J320" s="51"/>
      <c r="K320" s="51"/>
      <c r="L320" s="51"/>
      <c r="M320" s="51"/>
      <c r="N320" s="49"/>
      <c r="O320" s="24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24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24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24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24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24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24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24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24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24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24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24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24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24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24"/>
      <c r="FN320" s="51"/>
      <c r="FO320" s="51"/>
      <c r="FP320" s="51"/>
      <c r="FQ320" s="51"/>
      <c r="FR320" s="51"/>
      <c r="FS320" s="51"/>
      <c r="FT320" s="51"/>
      <c r="FU320" s="51"/>
      <c r="FV320" s="51"/>
      <c r="FW320" s="51"/>
      <c r="FX320" s="24"/>
      <c r="GH320" s="52"/>
      <c r="GI320" s="53"/>
      <c r="GS320" s="52"/>
    </row>
    <row r="321" spans="1:201" ht="12.75" x14ac:dyDescent="0.2">
      <c r="A321" s="49"/>
      <c r="B321" s="11"/>
      <c r="C321" s="24"/>
      <c r="D321" s="24"/>
      <c r="E321" s="51"/>
      <c r="F321" s="51"/>
      <c r="G321" s="51"/>
      <c r="H321" s="51"/>
      <c r="I321" s="51"/>
      <c r="J321" s="51"/>
      <c r="K321" s="51"/>
      <c r="L321" s="51"/>
      <c r="M321" s="51"/>
      <c r="N321" s="49"/>
      <c r="O321" s="24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24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24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24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24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24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24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24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24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24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24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24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24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24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24"/>
      <c r="FN321" s="51"/>
      <c r="FO321" s="51"/>
      <c r="FP321" s="51"/>
      <c r="FQ321" s="51"/>
      <c r="FR321" s="51"/>
      <c r="FS321" s="51"/>
      <c r="FT321" s="51"/>
      <c r="FU321" s="51"/>
      <c r="FV321" s="51"/>
      <c r="FW321" s="51"/>
      <c r="FX321" s="24"/>
      <c r="GH321" s="52"/>
      <c r="GI321" s="53"/>
      <c r="GS321" s="52"/>
    </row>
    <row r="322" spans="1:201" ht="12.75" x14ac:dyDescent="0.2">
      <c r="A322" s="49"/>
      <c r="B322" s="11"/>
      <c r="C322" s="24"/>
      <c r="D322" s="24"/>
      <c r="E322" s="51"/>
      <c r="F322" s="51"/>
      <c r="G322" s="51"/>
      <c r="H322" s="51"/>
      <c r="I322" s="51"/>
      <c r="J322" s="51"/>
      <c r="K322" s="51"/>
      <c r="L322" s="51"/>
      <c r="M322" s="51"/>
      <c r="N322" s="49"/>
      <c r="O322" s="24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24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24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24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24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24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24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24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24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24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24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24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24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24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24"/>
      <c r="FN322" s="51"/>
      <c r="FO322" s="51"/>
      <c r="FP322" s="51"/>
      <c r="FQ322" s="51"/>
      <c r="FR322" s="51"/>
      <c r="FS322" s="51"/>
      <c r="FT322" s="51"/>
      <c r="FU322" s="51"/>
      <c r="FV322" s="51"/>
      <c r="FW322" s="51"/>
      <c r="FX322" s="24"/>
      <c r="GH322" s="52"/>
      <c r="GI322" s="53"/>
      <c r="GS322" s="52"/>
    </row>
    <row r="323" spans="1:201" ht="12.75" x14ac:dyDescent="0.2">
      <c r="A323" s="49"/>
      <c r="B323" s="11"/>
      <c r="C323" s="24"/>
      <c r="D323" s="24"/>
      <c r="E323" s="51"/>
      <c r="F323" s="51"/>
      <c r="G323" s="51"/>
      <c r="H323" s="51"/>
      <c r="I323" s="51"/>
      <c r="J323" s="51"/>
      <c r="K323" s="51"/>
      <c r="L323" s="51"/>
      <c r="M323" s="51"/>
      <c r="N323" s="49"/>
      <c r="O323" s="24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24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24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24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24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24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24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24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24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24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24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24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24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24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24"/>
      <c r="FN323" s="51"/>
      <c r="FO323" s="51"/>
      <c r="FP323" s="51"/>
      <c r="FQ323" s="51"/>
      <c r="FR323" s="51"/>
      <c r="FS323" s="51"/>
      <c r="FT323" s="51"/>
      <c r="FU323" s="51"/>
      <c r="FV323" s="51"/>
      <c r="FW323" s="51"/>
      <c r="FX323" s="24"/>
      <c r="GH323" s="52"/>
      <c r="GI323" s="53"/>
      <c r="GS323" s="52"/>
    </row>
    <row r="324" spans="1:201" ht="12.75" x14ac:dyDescent="0.2">
      <c r="A324" s="49"/>
      <c r="B324" s="11"/>
      <c r="C324" s="24"/>
      <c r="D324" s="24"/>
      <c r="E324" s="51"/>
      <c r="F324" s="51"/>
      <c r="G324" s="51"/>
      <c r="H324" s="51"/>
      <c r="I324" s="51"/>
      <c r="J324" s="51"/>
      <c r="K324" s="51"/>
      <c r="L324" s="51"/>
      <c r="M324" s="51"/>
      <c r="N324" s="49"/>
      <c r="O324" s="24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24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24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24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24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24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24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24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24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24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24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24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24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24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24"/>
      <c r="FN324" s="51"/>
      <c r="FO324" s="51"/>
      <c r="FP324" s="51"/>
      <c r="FQ324" s="51"/>
      <c r="FR324" s="51"/>
      <c r="FS324" s="51"/>
      <c r="FT324" s="51"/>
      <c r="FU324" s="51"/>
      <c r="FV324" s="51"/>
      <c r="FW324" s="51"/>
      <c r="FX324" s="24"/>
      <c r="GH324" s="52"/>
      <c r="GI324" s="53"/>
      <c r="GS324" s="52"/>
    </row>
    <row r="325" spans="1:201" ht="12.75" x14ac:dyDescent="0.2">
      <c r="A325" s="49"/>
      <c r="B325" s="11"/>
      <c r="C325" s="24"/>
      <c r="D325" s="24"/>
      <c r="E325" s="51"/>
      <c r="F325" s="51"/>
      <c r="G325" s="51"/>
      <c r="H325" s="51"/>
      <c r="I325" s="51"/>
      <c r="J325" s="51"/>
      <c r="K325" s="51"/>
      <c r="L325" s="51"/>
      <c r="M325" s="51"/>
      <c r="N325" s="49"/>
      <c r="O325" s="24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24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24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24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24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24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24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24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24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24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24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24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24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24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24"/>
      <c r="FN325" s="51"/>
      <c r="FO325" s="51"/>
      <c r="FP325" s="51"/>
      <c r="FQ325" s="51"/>
      <c r="FR325" s="51"/>
      <c r="FS325" s="51"/>
      <c r="FT325" s="51"/>
      <c r="FU325" s="51"/>
      <c r="FV325" s="51"/>
      <c r="FW325" s="51"/>
      <c r="FX325" s="24"/>
      <c r="GH325" s="52"/>
      <c r="GI325" s="53"/>
      <c r="GS325" s="52"/>
    </row>
    <row r="326" spans="1:201" ht="12.75" x14ac:dyDescent="0.2">
      <c r="A326" s="49"/>
      <c r="B326" s="11"/>
      <c r="C326" s="24"/>
      <c r="D326" s="24"/>
      <c r="E326" s="51"/>
      <c r="F326" s="51"/>
      <c r="G326" s="51"/>
      <c r="H326" s="51"/>
      <c r="I326" s="51"/>
      <c r="J326" s="51"/>
      <c r="K326" s="51"/>
      <c r="L326" s="51"/>
      <c r="M326" s="51"/>
      <c r="N326" s="49"/>
      <c r="O326" s="24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24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24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24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24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24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24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24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24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24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24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24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24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24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24"/>
      <c r="FN326" s="51"/>
      <c r="FO326" s="51"/>
      <c r="FP326" s="51"/>
      <c r="FQ326" s="51"/>
      <c r="FR326" s="51"/>
      <c r="FS326" s="51"/>
      <c r="FT326" s="51"/>
      <c r="FU326" s="51"/>
      <c r="FV326" s="51"/>
      <c r="FW326" s="51"/>
      <c r="FX326" s="24"/>
      <c r="GH326" s="52"/>
      <c r="GI326" s="53"/>
      <c r="GS326" s="52"/>
    </row>
    <row r="327" spans="1:201" ht="12.75" x14ac:dyDescent="0.2">
      <c r="A327" s="49"/>
      <c r="B327" s="11"/>
      <c r="C327" s="24"/>
      <c r="D327" s="24"/>
      <c r="E327" s="51"/>
      <c r="F327" s="51"/>
      <c r="G327" s="51"/>
      <c r="H327" s="51"/>
      <c r="I327" s="51"/>
      <c r="J327" s="51"/>
      <c r="K327" s="51"/>
      <c r="L327" s="51"/>
      <c r="M327" s="51"/>
      <c r="N327" s="49"/>
      <c r="O327" s="24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24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24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24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24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24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24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24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24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24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24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24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24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24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24"/>
      <c r="FN327" s="51"/>
      <c r="FO327" s="51"/>
      <c r="FP327" s="51"/>
      <c r="FQ327" s="51"/>
      <c r="FR327" s="51"/>
      <c r="FS327" s="51"/>
      <c r="FT327" s="51"/>
      <c r="FU327" s="51"/>
      <c r="FV327" s="51"/>
      <c r="FW327" s="51"/>
      <c r="FX327" s="24"/>
      <c r="GH327" s="52"/>
      <c r="GI327" s="53"/>
      <c r="GS327" s="52"/>
    </row>
    <row r="328" spans="1:201" ht="12.75" x14ac:dyDescent="0.2">
      <c r="A328" s="49"/>
      <c r="B328" s="11"/>
      <c r="C328" s="24"/>
      <c r="D328" s="24"/>
      <c r="E328" s="51"/>
      <c r="F328" s="51"/>
      <c r="G328" s="51"/>
      <c r="H328" s="51"/>
      <c r="I328" s="51"/>
      <c r="J328" s="51"/>
      <c r="K328" s="51"/>
      <c r="L328" s="51"/>
      <c r="M328" s="51"/>
      <c r="N328" s="49"/>
      <c r="O328" s="24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24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24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24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24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24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24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24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24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24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24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24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24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24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24"/>
      <c r="FN328" s="51"/>
      <c r="FO328" s="51"/>
      <c r="FP328" s="51"/>
      <c r="FQ328" s="51"/>
      <c r="FR328" s="51"/>
      <c r="FS328" s="51"/>
      <c r="FT328" s="51"/>
      <c r="FU328" s="51"/>
      <c r="FV328" s="51"/>
      <c r="FW328" s="51"/>
      <c r="FX328" s="24"/>
      <c r="GH328" s="52"/>
      <c r="GI328" s="53"/>
      <c r="GS328" s="52"/>
    </row>
    <row r="329" spans="1:201" ht="12.75" x14ac:dyDescent="0.2">
      <c r="A329" s="49"/>
      <c r="B329" s="11"/>
      <c r="C329" s="24"/>
      <c r="D329" s="24"/>
      <c r="E329" s="51"/>
      <c r="F329" s="51"/>
      <c r="G329" s="51"/>
      <c r="H329" s="51"/>
      <c r="I329" s="51"/>
      <c r="J329" s="51"/>
      <c r="K329" s="51"/>
      <c r="L329" s="51"/>
      <c r="M329" s="51"/>
      <c r="N329" s="49"/>
      <c r="O329" s="24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24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24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24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24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24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24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24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24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24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24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24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24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24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24"/>
      <c r="FN329" s="51"/>
      <c r="FO329" s="51"/>
      <c r="FP329" s="51"/>
      <c r="FQ329" s="51"/>
      <c r="FR329" s="51"/>
      <c r="FS329" s="51"/>
      <c r="FT329" s="51"/>
      <c r="FU329" s="51"/>
      <c r="FV329" s="51"/>
      <c r="FW329" s="51"/>
      <c r="FX329" s="24"/>
      <c r="GH329" s="52"/>
      <c r="GI329" s="53"/>
      <c r="GS329" s="52"/>
    </row>
    <row r="330" spans="1:201" ht="12.75" x14ac:dyDescent="0.2">
      <c r="A330" s="49"/>
      <c r="B330" s="11"/>
      <c r="C330" s="24"/>
      <c r="D330" s="24"/>
      <c r="E330" s="51"/>
      <c r="F330" s="51"/>
      <c r="G330" s="51"/>
      <c r="H330" s="51"/>
      <c r="I330" s="51"/>
      <c r="J330" s="51"/>
      <c r="K330" s="51"/>
      <c r="L330" s="51"/>
      <c r="M330" s="51"/>
      <c r="N330" s="49"/>
      <c r="O330" s="24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24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24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24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24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24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24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24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24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24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24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24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24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24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24"/>
      <c r="FN330" s="51"/>
      <c r="FO330" s="51"/>
      <c r="FP330" s="51"/>
      <c r="FQ330" s="51"/>
      <c r="FR330" s="51"/>
      <c r="FS330" s="51"/>
      <c r="FT330" s="51"/>
      <c r="FU330" s="51"/>
      <c r="FV330" s="51"/>
      <c r="FW330" s="51"/>
      <c r="FX330" s="24"/>
      <c r="GH330" s="52"/>
      <c r="GI330" s="53"/>
      <c r="GS330" s="52"/>
    </row>
    <row r="331" spans="1:201" ht="12.75" x14ac:dyDescent="0.2">
      <c r="A331" s="49"/>
      <c r="B331" s="11"/>
      <c r="C331" s="24"/>
      <c r="D331" s="24"/>
      <c r="E331" s="51"/>
      <c r="F331" s="51"/>
      <c r="G331" s="51"/>
      <c r="H331" s="51"/>
      <c r="I331" s="51"/>
      <c r="J331" s="51"/>
      <c r="K331" s="51"/>
      <c r="L331" s="51"/>
      <c r="M331" s="51"/>
      <c r="N331" s="49"/>
      <c r="O331" s="24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24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24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24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24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24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24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24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24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24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24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24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24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24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24"/>
      <c r="FN331" s="51"/>
      <c r="FO331" s="51"/>
      <c r="FP331" s="51"/>
      <c r="FQ331" s="51"/>
      <c r="FR331" s="51"/>
      <c r="FS331" s="51"/>
      <c r="FT331" s="51"/>
      <c r="FU331" s="51"/>
      <c r="FV331" s="51"/>
      <c r="FW331" s="51"/>
      <c r="FX331" s="24"/>
      <c r="GH331" s="52"/>
      <c r="GI331" s="53"/>
      <c r="GS331" s="52"/>
    </row>
    <row r="332" spans="1:201" ht="12.75" x14ac:dyDescent="0.2">
      <c r="A332" s="49"/>
      <c r="B332" s="11"/>
      <c r="C332" s="24"/>
      <c r="D332" s="24"/>
      <c r="E332" s="51"/>
      <c r="F332" s="51"/>
      <c r="G332" s="51"/>
      <c r="H332" s="51"/>
      <c r="I332" s="51"/>
      <c r="J332" s="51"/>
      <c r="K332" s="51"/>
      <c r="L332" s="51"/>
      <c r="M332" s="51"/>
      <c r="N332" s="49"/>
      <c r="O332" s="24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24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24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24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24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24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24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24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24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24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24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24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24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24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24"/>
      <c r="FN332" s="51"/>
      <c r="FO332" s="51"/>
      <c r="FP332" s="51"/>
      <c r="FQ332" s="51"/>
      <c r="FR332" s="51"/>
      <c r="FS332" s="51"/>
      <c r="FT332" s="51"/>
      <c r="FU332" s="51"/>
      <c r="FV332" s="51"/>
      <c r="FW332" s="51"/>
      <c r="FX332" s="24"/>
      <c r="GH332" s="52"/>
      <c r="GI332" s="53"/>
      <c r="GS332" s="52"/>
    </row>
    <row r="333" spans="1:201" ht="12.75" x14ac:dyDescent="0.2">
      <c r="A333" s="49"/>
      <c r="B333" s="11"/>
      <c r="C333" s="24"/>
      <c r="D333" s="24"/>
      <c r="E333" s="51"/>
      <c r="F333" s="51"/>
      <c r="G333" s="51"/>
      <c r="H333" s="51"/>
      <c r="I333" s="51"/>
      <c r="J333" s="51"/>
      <c r="K333" s="51"/>
      <c r="L333" s="51"/>
      <c r="M333" s="51"/>
      <c r="N333" s="49"/>
      <c r="O333" s="24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24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24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24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24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24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24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24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24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24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24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24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24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24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24"/>
      <c r="FN333" s="51"/>
      <c r="FO333" s="51"/>
      <c r="FP333" s="51"/>
      <c r="FQ333" s="51"/>
      <c r="FR333" s="51"/>
      <c r="FS333" s="51"/>
      <c r="FT333" s="51"/>
      <c r="FU333" s="51"/>
      <c r="FV333" s="51"/>
      <c r="FW333" s="51"/>
      <c r="FX333" s="24"/>
      <c r="GH333" s="52"/>
      <c r="GI333" s="53"/>
      <c r="GS333" s="52"/>
    </row>
    <row r="334" spans="1:201" ht="12.75" x14ac:dyDescent="0.2">
      <c r="A334" s="49"/>
      <c r="B334" s="11"/>
      <c r="C334" s="24"/>
      <c r="D334" s="24"/>
      <c r="E334" s="51"/>
      <c r="F334" s="51"/>
      <c r="G334" s="51"/>
      <c r="H334" s="51"/>
      <c r="I334" s="51"/>
      <c r="J334" s="51"/>
      <c r="K334" s="51"/>
      <c r="L334" s="51"/>
      <c r="M334" s="51"/>
      <c r="N334" s="49"/>
      <c r="O334" s="24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24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24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24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24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24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24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24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24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24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24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24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24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24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24"/>
      <c r="FN334" s="51"/>
      <c r="FO334" s="51"/>
      <c r="FP334" s="51"/>
      <c r="FQ334" s="51"/>
      <c r="FR334" s="51"/>
      <c r="FS334" s="51"/>
      <c r="FT334" s="51"/>
      <c r="FU334" s="51"/>
      <c r="FV334" s="51"/>
      <c r="FW334" s="51"/>
      <c r="FX334" s="24"/>
      <c r="GH334" s="52"/>
      <c r="GI334" s="53"/>
      <c r="GS334" s="52"/>
    </row>
    <row r="335" spans="1:201" ht="12.75" x14ac:dyDescent="0.2">
      <c r="A335" s="49"/>
      <c r="B335" s="11"/>
      <c r="C335" s="24"/>
      <c r="D335" s="24"/>
      <c r="E335" s="51"/>
      <c r="F335" s="51"/>
      <c r="G335" s="51"/>
      <c r="H335" s="51"/>
      <c r="I335" s="51"/>
      <c r="J335" s="51"/>
      <c r="K335" s="51"/>
      <c r="L335" s="51"/>
      <c r="M335" s="51"/>
      <c r="N335" s="49"/>
      <c r="O335" s="24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24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24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24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24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24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24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24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24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24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24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24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24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24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24"/>
      <c r="FN335" s="51"/>
      <c r="FO335" s="51"/>
      <c r="FP335" s="51"/>
      <c r="FQ335" s="51"/>
      <c r="FR335" s="51"/>
      <c r="FS335" s="51"/>
      <c r="FT335" s="51"/>
      <c r="FU335" s="51"/>
      <c r="FV335" s="51"/>
      <c r="FW335" s="51"/>
      <c r="FX335" s="24"/>
      <c r="GH335" s="52"/>
      <c r="GI335" s="53"/>
      <c r="GS335" s="52"/>
    </row>
    <row r="336" spans="1:201" ht="12.75" x14ac:dyDescent="0.2">
      <c r="A336" s="49"/>
      <c r="B336" s="11"/>
      <c r="C336" s="24"/>
      <c r="D336" s="24"/>
      <c r="E336" s="51"/>
      <c r="F336" s="51"/>
      <c r="G336" s="51"/>
      <c r="H336" s="51"/>
      <c r="I336" s="51"/>
      <c r="J336" s="51"/>
      <c r="K336" s="51"/>
      <c r="L336" s="51"/>
      <c r="M336" s="51"/>
      <c r="N336" s="49"/>
      <c r="O336" s="24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24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24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24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24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24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24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24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24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24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24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24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24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24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24"/>
      <c r="FN336" s="51"/>
      <c r="FO336" s="51"/>
      <c r="FP336" s="51"/>
      <c r="FQ336" s="51"/>
      <c r="FR336" s="51"/>
      <c r="FS336" s="51"/>
      <c r="FT336" s="51"/>
      <c r="FU336" s="51"/>
      <c r="FV336" s="51"/>
      <c r="FW336" s="51"/>
      <c r="FX336" s="24"/>
      <c r="GH336" s="52"/>
      <c r="GI336" s="53"/>
      <c r="GS336" s="52"/>
    </row>
    <row r="337" spans="1:201" ht="12.75" x14ac:dyDescent="0.2">
      <c r="A337" s="49"/>
      <c r="B337" s="11"/>
      <c r="C337" s="24"/>
      <c r="D337" s="24"/>
      <c r="E337" s="51"/>
      <c r="F337" s="51"/>
      <c r="G337" s="51"/>
      <c r="H337" s="51"/>
      <c r="I337" s="51"/>
      <c r="J337" s="51"/>
      <c r="K337" s="51"/>
      <c r="L337" s="51"/>
      <c r="M337" s="51"/>
      <c r="N337" s="49"/>
      <c r="O337" s="24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24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24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24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24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24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24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24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24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24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24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24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24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24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24"/>
      <c r="FN337" s="51"/>
      <c r="FO337" s="51"/>
      <c r="FP337" s="51"/>
      <c r="FQ337" s="51"/>
      <c r="FR337" s="51"/>
      <c r="FS337" s="51"/>
      <c r="FT337" s="51"/>
      <c r="FU337" s="51"/>
      <c r="FV337" s="51"/>
      <c r="FW337" s="51"/>
      <c r="FX337" s="24"/>
      <c r="GH337" s="52"/>
      <c r="GI337" s="53"/>
      <c r="GS337" s="52"/>
    </row>
    <row r="338" spans="1:201" ht="12.75" x14ac:dyDescent="0.2">
      <c r="A338" s="49"/>
      <c r="B338" s="11"/>
      <c r="C338" s="24"/>
      <c r="D338" s="24"/>
      <c r="E338" s="51"/>
      <c r="F338" s="51"/>
      <c r="G338" s="51"/>
      <c r="H338" s="51"/>
      <c r="I338" s="51"/>
      <c r="J338" s="51"/>
      <c r="K338" s="51"/>
      <c r="L338" s="51"/>
      <c r="M338" s="51"/>
      <c r="N338" s="49"/>
      <c r="O338" s="24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24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24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24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24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24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24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24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24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24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24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24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24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24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24"/>
      <c r="FN338" s="51"/>
      <c r="FO338" s="51"/>
      <c r="FP338" s="51"/>
      <c r="FQ338" s="51"/>
      <c r="FR338" s="51"/>
      <c r="FS338" s="51"/>
      <c r="FT338" s="51"/>
      <c r="FU338" s="51"/>
      <c r="FV338" s="51"/>
      <c r="FW338" s="51"/>
      <c r="FX338" s="24"/>
      <c r="GH338" s="52"/>
      <c r="GI338" s="53"/>
      <c r="GS338" s="52"/>
    </row>
    <row r="339" spans="1:201" ht="12.75" x14ac:dyDescent="0.2">
      <c r="A339" s="49"/>
      <c r="B339" s="11"/>
      <c r="C339" s="24"/>
      <c r="D339" s="24"/>
      <c r="E339" s="51"/>
      <c r="F339" s="51"/>
      <c r="G339" s="51"/>
      <c r="H339" s="51"/>
      <c r="I339" s="51"/>
      <c r="J339" s="51"/>
      <c r="K339" s="51"/>
      <c r="L339" s="51"/>
      <c r="M339" s="51"/>
      <c r="N339" s="49"/>
      <c r="O339" s="24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24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24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24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24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24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24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24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24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24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24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24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24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24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24"/>
      <c r="FN339" s="51"/>
      <c r="FO339" s="51"/>
      <c r="FP339" s="51"/>
      <c r="FQ339" s="51"/>
      <c r="FR339" s="51"/>
      <c r="FS339" s="51"/>
      <c r="FT339" s="51"/>
      <c r="FU339" s="51"/>
      <c r="FV339" s="51"/>
      <c r="FW339" s="51"/>
      <c r="FX339" s="24"/>
      <c r="GH339" s="52"/>
      <c r="GI339" s="53"/>
      <c r="GS339" s="52"/>
    </row>
    <row r="340" spans="1:201" ht="12.75" x14ac:dyDescent="0.2">
      <c r="A340" s="49"/>
      <c r="B340" s="11"/>
      <c r="C340" s="24"/>
      <c r="D340" s="24"/>
      <c r="E340" s="51"/>
      <c r="F340" s="51"/>
      <c r="G340" s="51"/>
      <c r="H340" s="51"/>
      <c r="I340" s="51"/>
      <c r="J340" s="51"/>
      <c r="K340" s="51"/>
      <c r="L340" s="51"/>
      <c r="M340" s="51"/>
      <c r="N340" s="49"/>
      <c r="O340" s="24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24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24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24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24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24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24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24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24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24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24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24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24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24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24"/>
      <c r="FN340" s="51"/>
      <c r="FO340" s="51"/>
      <c r="FP340" s="51"/>
      <c r="FQ340" s="51"/>
      <c r="FR340" s="51"/>
      <c r="FS340" s="51"/>
      <c r="FT340" s="51"/>
      <c r="FU340" s="51"/>
      <c r="FV340" s="51"/>
      <c r="FW340" s="51"/>
      <c r="FX340" s="24"/>
      <c r="GH340" s="52"/>
      <c r="GI340" s="53"/>
      <c r="GS340" s="52"/>
    </row>
    <row r="341" spans="1:201" ht="12.75" x14ac:dyDescent="0.2">
      <c r="A341" s="49"/>
      <c r="B341" s="11"/>
      <c r="C341" s="24"/>
      <c r="D341" s="24"/>
      <c r="E341" s="51"/>
      <c r="F341" s="51"/>
      <c r="G341" s="51"/>
      <c r="H341" s="51"/>
      <c r="I341" s="51"/>
      <c r="J341" s="51"/>
      <c r="K341" s="51"/>
      <c r="L341" s="51"/>
      <c r="M341" s="51"/>
      <c r="N341" s="49"/>
      <c r="O341" s="24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24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24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24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24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24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24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24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24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24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24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24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24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24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24"/>
      <c r="FN341" s="51"/>
      <c r="FO341" s="51"/>
      <c r="FP341" s="51"/>
      <c r="FQ341" s="51"/>
      <c r="FR341" s="51"/>
      <c r="FS341" s="51"/>
      <c r="FT341" s="51"/>
      <c r="FU341" s="51"/>
      <c r="FV341" s="51"/>
      <c r="FW341" s="51"/>
      <c r="FX341" s="24"/>
      <c r="GH341" s="52"/>
      <c r="GI341" s="53"/>
      <c r="GS341" s="52"/>
    </row>
    <row r="342" spans="1:201" ht="12.75" x14ac:dyDescent="0.2">
      <c r="A342" s="49"/>
      <c r="B342" s="11"/>
      <c r="C342" s="24"/>
      <c r="D342" s="24"/>
      <c r="E342" s="51"/>
      <c r="F342" s="51"/>
      <c r="G342" s="51"/>
      <c r="H342" s="51"/>
      <c r="I342" s="51"/>
      <c r="J342" s="51"/>
      <c r="K342" s="51"/>
      <c r="L342" s="51"/>
      <c r="M342" s="51"/>
      <c r="N342" s="49"/>
      <c r="O342" s="24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24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24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24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24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24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24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24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24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24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24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24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24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24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24"/>
      <c r="FN342" s="51"/>
      <c r="FO342" s="51"/>
      <c r="FP342" s="51"/>
      <c r="FQ342" s="51"/>
      <c r="FR342" s="51"/>
      <c r="FS342" s="51"/>
      <c r="FT342" s="51"/>
      <c r="FU342" s="51"/>
      <c r="FV342" s="51"/>
      <c r="FW342" s="51"/>
      <c r="FX342" s="24"/>
      <c r="GH342" s="52"/>
      <c r="GI342" s="53"/>
      <c r="GS342" s="52"/>
    </row>
    <row r="343" spans="1:201" ht="12.75" x14ac:dyDescent="0.2">
      <c r="A343" s="49"/>
      <c r="B343" s="11"/>
      <c r="C343" s="24"/>
      <c r="D343" s="24"/>
      <c r="E343" s="51"/>
      <c r="F343" s="51"/>
      <c r="G343" s="51"/>
      <c r="H343" s="51"/>
      <c r="I343" s="51"/>
      <c r="J343" s="51"/>
      <c r="K343" s="51"/>
      <c r="L343" s="51"/>
      <c r="M343" s="51"/>
      <c r="N343" s="49"/>
      <c r="O343" s="24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24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24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24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24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24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24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24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24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24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24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24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24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24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24"/>
      <c r="FN343" s="51"/>
      <c r="FO343" s="51"/>
      <c r="FP343" s="51"/>
      <c r="FQ343" s="51"/>
      <c r="FR343" s="51"/>
      <c r="FS343" s="51"/>
      <c r="FT343" s="51"/>
      <c r="FU343" s="51"/>
      <c r="FV343" s="51"/>
      <c r="FW343" s="51"/>
      <c r="FX343" s="24"/>
      <c r="GH343" s="52"/>
      <c r="GI343" s="53"/>
      <c r="GS343" s="52"/>
    </row>
    <row r="344" spans="1:201" ht="12.75" x14ac:dyDescent="0.2">
      <c r="A344" s="49"/>
      <c r="B344" s="11"/>
      <c r="C344" s="24"/>
      <c r="D344" s="24"/>
      <c r="E344" s="51"/>
      <c r="F344" s="51"/>
      <c r="G344" s="51"/>
      <c r="H344" s="51"/>
      <c r="I344" s="51"/>
      <c r="J344" s="51"/>
      <c r="K344" s="51"/>
      <c r="L344" s="51"/>
      <c r="M344" s="51"/>
      <c r="N344" s="49"/>
      <c r="O344" s="24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24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24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24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24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24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24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24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24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24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24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24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24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24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24"/>
      <c r="FN344" s="51"/>
      <c r="FO344" s="51"/>
      <c r="FP344" s="51"/>
      <c r="FQ344" s="51"/>
      <c r="FR344" s="51"/>
      <c r="FS344" s="51"/>
      <c r="FT344" s="51"/>
      <c r="FU344" s="51"/>
      <c r="FV344" s="51"/>
      <c r="FW344" s="51"/>
      <c r="FX344" s="24"/>
      <c r="GH344" s="52"/>
      <c r="GI344" s="53"/>
      <c r="GS344" s="52"/>
    </row>
    <row r="345" spans="1:201" ht="12.75" x14ac:dyDescent="0.2">
      <c r="A345" s="49"/>
      <c r="B345" s="11"/>
      <c r="C345" s="24"/>
      <c r="D345" s="24"/>
      <c r="E345" s="51"/>
      <c r="F345" s="51"/>
      <c r="G345" s="51"/>
      <c r="H345" s="51"/>
      <c r="I345" s="51"/>
      <c r="J345" s="51"/>
      <c r="K345" s="51"/>
      <c r="L345" s="51"/>
      <c r="M345" s="51"/>
      <c r="N345" s="49"/>
      <c r="O345" s="24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24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24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24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24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24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24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24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24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24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24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24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24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24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24"/>
      <c r="FN345" s="51"/>
      <c r="FO345" s="51"/>
      <c r="FP345" s="51"/>
      <c r="FQ345" s="51"/>
      <c r="FR345" s="51"/>
      <c r="FS345" s="51"/>
      <c r="FT345" s="51"/>
      <c r="FU345" s="51"/>
      <c r="FV345" s="51"/>
      <c r="FW345" s="51"/>
      <c r="FX345" s="24"/>
      <c r="GH345" s="52"/>
      <c r="GI345" s="53"/>
      <c r="GS345" s="52"/>
    </row>
    <row r="346" spans="1:201" ht="12.75" x14ac:dyDescent="0.2">
      <c r="A346" s="49"/>
      <c r="B346" s="11"/>
      <c r="C346" s="24"/>
      <c r="D346" s="24"/>
      <c r="E346" s="51"/>
      <c r="F346" s="51"/>
      <c r="G346" s="51"/>
      <c r="H346" s="51"/>
      <c r="I346" s="51"/>
      <c r="J346" s="51"/>
      <c r="K346" s="51"/>
      <c r="L346" s="51"/>
      <c r="M346" s="51"/>
      <c r="N346" s="49"/>
      <c r="O346" s="24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24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24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24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24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24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24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24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24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24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24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24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24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24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24"/>
      <c r="FN346" s="51"/>
      <c r="FO346" s="51"/>
      <c r="FP346" s="51"/>
      <c r="FQ346" s="51"/>
      <c r="FR346" s="51"/>
      <c r="FS346" s="51"/>
      <c r="FT346" s="51"/>
      <c r="FU346" s="51"/>
      <c r="FV346" s="51"/>
      <c r="FW346" s="51"/>
      <c r="FX346" s="24"/>
      <c r="GH346" s="52"/>
      <c r="GI346" s="53"/>
      <c r="GS346" s="52"/>
    </row>
    <row r="347" spans="1:201" ht="12.75" x14ac:dyDescent="0.2">
      <c r="A347" s="49"/>
      <c r="B347" s="11"/>
      <c r="C347" s="24"/>
      <c r="D347" s="24"/>
      <c r="E347" s="51"/>
      <c r="F347" s="51"/>
      <c r="G347" s="51"/>
      <c r="H347" s="51"/>
      <c r="I347" s="51"/>
      <c r="J347" s="51"/>
      <c r="K347" s="51"/>
      <c r="L347" s="51"/>
      <c r="M347" s="51"/>
      <c r="N347" s="49"/>
      <c r="O347" s="24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24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24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24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24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24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24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24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24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24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24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24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24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24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24"/>
      <c r="FN347" s="51"/>
      <c r="FO347" s="51"/>
      <c r="FP347" s="51"/>
      <c r="FQ347" s="51"/>
      <c r="FR347" s="51"/>
      <c r="FS347" s="51"/>
      <c r="FT347" s="51"/>
      <c r="FU347" s="51"/>
      <c r="FV347" s="51"/>
      <c r="FW347" s="51"/>
      <c r="FX347" s="24"/>
      <c r="GH347" s="52"/>
      <c r="GI347" s="53"/>
      <c r="GS347" s="52"/>
    </row>
    <row r="348" spans="1:201" ht="12.75" x14ac:dyDescent="0.2">
      <c r="A348" s="49"/>
      <c r="B348" s="11"/>
      <c r="C348" s="24"/>
      <c r="D348" s="24"/>
      <c r="E348" s="51"/>
      <c r="F348" s="51"/>
      <c r="G348" s="51"/>
      <c r="H348" s="51"/>
      <c r="I348" s="51"/>
      <c r="J348" s="51"/>
      <c r="K348" s="51"/>
      <c r="L348" s="51"/>
      <c r="M348" s="51"/>
      <c r="N348" s="49"/>
      <c r="O348" s="24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24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24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24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24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24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24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24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24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24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24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24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24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24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24"/>
      <c r="FN348" s="51"/>
      <c r="FO348" s="51"/>
      <c r="FP348" s="51"/>
      <c r="FQ348" s="51"/>
      <c r="FR348" s="51"/>
      <c r="FS348" s="51"/>
      <c r="FT348" s="51"/>
      <c r="FU348" s="51"/>
      <c r="FV348" s="51"/>
      <c r="FW348" s="51"/>
      <c r="FX348" s="24"/>
      <c r="GH348" s="52"/>
      <c r="GI348" s="53"/>
      <c r="GS348" s="52"/>
    </row>
    <row r="349" spans="1:201" ht="12.75" x14ac:dyDescent="0.2">
      <c r="A349" s="49"/>
      <c r="B349" s="11"/>
      <c r="C349" s="24"/>
      <c r="D349" s="24"/>
      <c r="E349" s="51"/>
      <c r="F349" s="51"/>
      <c r="G349" s="51"/>
      <c r="H349" s="51"/>
      <c r="I349" s="51"/>
      <c r="J349" s="51"/>
      <c r="K349" s="51"/>
      <c r="L349" s="51"/>
      <c r="M349" s="51"/>
      <c r="N349" s="49"/>
      <c r="O349" s="24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24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24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24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24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24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24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24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24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24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24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24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24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24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24"/>
      <c r="FN349" s="51"/>
      <c r="FO349" s="51"/>
      <c r="FP349" s="51"/>
      <c r="FQ349" s="51"/>
      <c r="FR349" s="51"/>
      <c r="FS349" s="51"/>
      <c r="FT349" s="51"/>
      <c r="FU349" s="51"/>
      <c r="FV349" s="51"/>
      <c r="FW349" s="51"/>
      <c r="FX349" s="24"/>
      <c r="GH349" s="52"/>
      <c r="GI349" s="53"/>
      <c r="GS349" s="52"/>
    </row>
    <row r="350" spans="1:201" ht="12.75" x14ac:dyDescent="0.2">
      <c r="A350" s="49"/>
      <c r="B350" s="11"/>
      <c r="C350" s="24"/>
      <c r="D350" s="24"/>
      <c r="E350" s="51"/>
      <c r="F350" s="51"/>
      <c r="G350" s="51"/>
      <c r="H350" s="51"/>
      <c r="I350" s="51"/>
      <c r="J350" s="51"/>
      <c r="K350" s="51"/>
      <c r="L350" s="51"/>
      <c r="M350" s="51"/>
      <c r="N350" s="49"/>
      <c r="O350" s="24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24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24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24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24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24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24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24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24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24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24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24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24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24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24"/>
      <c r="FN350" s="51"/>
      <c r="FO350" s="51"/>
      <c r="FP350" s="51"/>
      <c r="FQ350" s="51"/>
      <c r="FR350" s="51"/>
      <c r="FS350" s="51"/>
      <c r="FT350" s="51"/>
      <c r="FU350" s="51"/>
      <c r="FV350" s="51"/>
      <c r="FW350" s="51"/>
      <c r="FX350" s="24"/>
      <c r="GH350" s="52"/>
      <c r="GI350" s="53"/>
      <c r="GS350" s="52"/>
    </row>
    <row r="351" spans="1:201" ht="12.75" x14ac:dyDescent="0.2">
      <c r="A351" s="49"/>
      <c r="B351" s="11"/>
      <c r="C351" s="24"/>
      <c r="D351" s="24"/>
      <c r="E351" s="51"/>
      <c r="F351" s="51"/>
      <c r="G351" s="51"/>
      <c r="H351" s="51"/>
      <c r="I351" s="51"/>
      <c r="J351" s="51"/>
      <c r="K351" s="51"/>
      <c r="L351" s="51"/>
      <c r="M351" s="51"/>
      <c r="N351" s="49"/>
      <c r="O351" s="24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24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24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24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24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24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24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24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24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24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24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24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24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24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24"/>
      <c r="FN351" s="51"/>
      <c r="FO351" s="51"/>
      <c r="FP351" s="51"/>
      <c r="FQ351" s="51"/>
      <c r="FR351" s="51"/>
      <c r="FS351" s="51"/>
      <c r="FT351" s="51"/>
      <c r="FU351" s="51"/>
      <c r="FV351" s="51"/>
      <c r="FW351" s="51"/>
      <c r="FX351" s="24"/>
      <c r="GH351" s="52"/>
      <c r="GI351" s="53"/>
      <c r="GS351" s="52"/>
    </row>
    <row r="352" spans="1:201" ht="12.75" x14ac:dyDescent="0.2">
      <c r="A352" s="49"/>
      <c r="B352" s="11"/>
      <c r="C352" s="24"/>
      <c r="D352" s="24"/>
      <c r="E352" s="51"/>
      <c r="F352" s="51"/>
      <c r="G352" s="51"/>
      <c r="H352" s="51"/>
      <c r="I352" s="51"/>
      <c r="J352" s="51"/>
      <c r="K352" s="51"/>
      <c r="L352" s="51"/>
      <c r="M352" s="51"/>
      <c r="N352" s="49"/>
      <c r="O352" s="24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24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24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24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24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24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24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24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24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24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24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24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24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24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24"/>
      <c r="FN352" s="51"/>
      <c r="FO352" s="51"/>
      <c r="FP352" s="51"/>
      <c r="FQ352" s="51"/>
      <c r="FR352" s="51"/>
      <c r="FS352" s="51"/>
      <c r="FT352" s="51"/>
      <c r="FU352" s="51"/>
      <c r="FV352" s="51"/>
      <c r="FW352" s="51"/>
      <c r="FX352" s="24"/>
      <c r="GH352" s="52"/>
      <c r="GI352" s="53"/>
      <c r="GS352" s="52"/>
    </row>
    <row r="353" spans="1:201" ht="12.75" x14ac:dyDescent="0.2">
      <c r="A353" s="49"/>
      <c r="B353" s="11"/>
      <c r="C353" s="24"/>
      <c r="D353" s="24"/>
      <c r="E353" s="51"/>
      <c r="F353" s="51"/>
      <c r="G353" s="51"/>
      <c r="H353" s="51"/>
      <c r="I353" s="51"/>
      <c r="J353" s="51"/>
      <c r="K353" s="51"/>
      <c r="L353" s="51"/>
      <c r="M353" s="51"/>
      <c r="N353" s="49"/>
      <c r="O353" s="24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24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24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24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24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24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24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24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24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24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24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24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24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24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24"/>
      <c r="FN353" s="51"/>
      <c r="FO353" s="51"/>
      <c r="FP353" s="51"/>
      <c r="FQ353" s="51"/>
      <c r="FR353" s="51"/>
      <c r="FS353" s="51"/>
      <c r="FT353" s="51"/>
      <c r="FU353" s="51"/>
      <c r="FV353" s="51"/>
      <c r="FW353" s="51"/>
      <c r="FX353" s="24"/>
      <c r="GH353" s="52"/>
      <c r="GI353" s="53"/>
      <c r="GS353" s="52"/>
    </row>
    <row r="354" spans="1:201" ht="12.75" x14ac:dyDescent="0.2">
      <c r="A354" s="49"/>
      <c r="B354" s="11"/>
      <c r="C354" s="24"/>
      <c r="D354" s="24"/>
      <c r="E354" s="51"/>
      <c r="F354" s="51"/>
      <c r="G354" s="51"/>
      <c r="H354" s="51"/>
      <c r="I354" s="51"/>
      <c r="J354" s="51"/>
      <c r="K354" s="51"/>
      <c r="L354" s="51"/>
      <c r="M354" s="51"/>
      <c r="N354" s="49"/>
      <c r="O354" s="24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24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24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24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24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24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24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24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24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24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24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24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24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24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24"/>
      <c r="FN354" s="51"/>
      <c r="FO354" s="51"/>
      <c r="FP354" s="51"/>
      <c r="FQ354" s="51"/>
      <c r="FR354" s="51"/>
      <c r="FS354" s="51"/>
      <c r="FT354" s="51"/>
      <c r="FU354" s="51"/>
      <c r="FV354" s="51"/>
      <c r="FW354" s="51"/>
      <c r="FX354" s="24"/>
      <c r="GH354" s="52"/>
      <c r="GI354" s="53"/>
      <c r="GS354" s="52"/>
    </row>
    <row r="355" spans="1:201" ht="12.75" x14ac:dyDescent="0.2">
      <c r="A355" s="49"/>
      <c r="B355" s="11"/>
      <c r="C355" s="24"/>
      <c r="D355" s="24"/>
      <c r="E355" s="51"/>
      <c r="F355" s="51"/>
      <c r="G355" s="51"/>
      <c r="H355" s="51"/>
      <c r="I355" s="51"/>
      <c r="J355" s="51"/>
      <c r="K355" s="51"/>
      <c r="L355" s="51"/>
      <c r="M355" s="51"/>
      <c r="N355" s="49"/>
      <c r="O355" s="24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24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24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24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24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24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24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24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24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24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24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24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24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24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24"/>
      <c r="FN355" s="51"/>
      <c r="FO355" s="51"/>
      <c r="FP355" s="51"/>
      <c r="FQ355" s="51"/>
      <c r="FR355" s="51"/>
      <c r="FS355" s="51"/>
      <c r="FT355" s="51"/>
      <c r="FU355" s="51"/>
      <c r="FV355" s="51"/>
      <c r="FW355" s="51"/>
      <c r="FX355" s="24"/>
      <c r="GH355" s="52"/>
      <c r="GI355" s="53"/>
      <c r="GS355" s="52"/>
    </row>
    <row r="356" spans="1:201" ht="12.75" x14ac:dyDescent="0.2">
      <c r="A356" s="49"/>
      <c r="B356" s="11"/>
      <c r="C356" s="24"/>
      <c r="D356" s="24"/>
      <c r="E356" s="51"/>
      <c r="F356" s="51"/>
      <c r="G356" s="51"/>
      <c r="H356" s="51"/>
      <c r="I356" s="51"/>
      <c r="J356" s="51"/>
      <c r="K356" s="51"/>
      <c r="L356" s="51"/>
      <c r="M356" s="51"/>
      <c r="N356" s="49"/>
      <c r="O356" s="24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24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24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24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24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24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24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24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24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24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24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24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24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24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24"/>
      <c r="FN356" s="51"/>
      <c r="FO356" s="51"/>
      <c r="FP356" s="51"/>
      <c r="FQ356" s="51"/>
      <c r="FR356" s="51"/>
      <c r="FS356" s="51"/>
      <c r="FT356" s="51"/>
      <c r="FU356" s="51"/>
      <c r="FV356" s="51"/>
      <c r="FW356" s="51"/>
      <c r="FX356" s="24"/>
      <c r="GH356" s="52"/>
      <c r="GI356" s="53"/>
      <c r="GS356" s="52"/>
    </row>
    <row r="357" spans="1:201" ht="12.75" x14ac:dyDescent="0.2">
      <c r="A357" s="49"/>
      <c r="B357" s="11"/>
      <c r="C357" s="24"/>
      <c r="D357" s="24"/>
      <c r="E357" s="51"/>
      <c r="F357" s="51"/>
      <c r="G357" s="51"/>
      <c r="H357" s="51"/>
      <c r="I357" s="51"/>
      <c r="J357" s="51"/>
      <c r="K357" s="51"/>
      <c r="L357" s="51"/>
      <c r="M357" s="51"/>
      <c r="N357" s="49"/>
      <c r="O357" s="24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24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24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24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24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24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24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24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24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24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24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24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24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24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24"/>
      <c r="FN357" s="51"/>
      <c r="FO357" s="51"/>
      <c r="FP357" s="51"/>
      <c r="FQ357" s="51"/>
      <c r="FR357" s="51"/>
      <c r="FS357" s="51"/>
      <c r="FT357" s="51"/>
      <c r="FU357" s="51"/>
      <c r="FV357" s="51"/>
      <c r="FW357" s="51"/>
      <c r="FX357" s="24"/>
      <c r="GH357" s="52"/>
      <c r="GI357" s="53"/>
      <c r="GS357" s="52"/>
    </row>
    <row r="358" spans="1:201" ht="12.75" x14ac:dyDescent="0.2">
      <c r="A358" s="49"/>
      <c r="B358" s="11"/>
      <c r="C358" s="24"/>
      <c r="D358" s="24"/>
      <c r="E358" s="51"/>
      <c r="F358" s="51"/>
      <c r="G358" s="51"/>
      <c r="H358" s="51"/>
      <c r="I358" s="51"/>
      <c r="J358" s="51"/>
      <c r="K358" s="51"/>
      <c r="L358" s="51"/>
      <c r="M358" s="51"/>
      <c r="N358" s="49"/>
      <c r="O358" s="24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24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24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24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24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24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24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24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24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24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24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24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24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24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24"/>
      <c r="FN358" s="51"/>
      <c r="FO358" s="51"/>
      <c r="FP358" s="51"/>
      <c r="FQ358" s="51"/>
      <c r="FR358" s="51"/>
      <c r="FS358" s="51"/>
      <c r="FT358" s="51"/>
      <c r="FU358" s="51"/>
      <c r="FV358" s="51"/>
      <c r="FW358" s="51"/>
      <c r="FX358" s="24"/>
      <c r="GH358" s="52"/>
      <c r="GI358" s="53"/>
      <c r="GS358" s="52"/>
    </row>
    <row r="359" spans="1:201" ht="12.75" x14ac:dyDescent="0.2">
      <c r="A359" s="49"/>
      <c r="B359" s="11"/>
      <c r="C359" s="24"/>
      <c r="D359" s="24"/>
      <c r="E359" s="51"/>
      <c r="F359" s="51"/>
      <c r="G359" s="51"/>
      <c r="H359" s="51"/>
      <c r="I359" s="51"/>
      <c r="J359" s="51"/>
      <c r="K359" s="51"/>
      <c r="L359" s="51"/>
      <c r="M359" s="51"/>
      <c r="N359" s="49"/>
      <c r="O359" s="24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24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24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24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24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24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24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24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24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24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24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24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24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24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24"/>
      <c r="FN359" s="51"/>
      <c r="FO359" s="51"/>
      <c r="FP359" s="51"/>
      <c r="FQ359" s="51"/>
      <c r="FR359" s="51"/>
      <c r="FS359" s="51"/>
      <c r="FT359" s="51"/>
      <c r="FU359" s="51"/>
      <c r="FV359" s="51"/>
      <c r="FW359" s="51"/>
      <c r="FX359" s="24"/>
      <c r="GH359" s="52"/>
      <c r="GI359" s="53"/>
      <c r="GS359" s="52"/>
    </row>
    <row r="360" spans="1:201" ht="12.75" x14ac:dyDescent="0.2">
      <c r="A360" s="49"/>
      <c r="B360" s="11"/>
      <c r="C360" s="24"/>
      <c r="D360" s="24"/>
      <c r="E360" s="51"/>
      <c r="F360" s="51"/>
      <c r="G360" s="51"/>
      <c r="H360" s="51"/>
      <c r="I360" s="51"/>
      <c r="J360" s="51"/>
      <c r="K360" s="51"/>
      <c r="L360" s="51"/>
      <c r="M360" s="51"/>
      <c r="N360" s="49"/>
      <c r="O360" s="24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24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24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24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24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24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24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24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24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24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24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24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24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24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24"/>
      <c r="FN360" s="51"/>
      <c r="FO360" s="51"/>
      <c r="FP360" s="51"/>
      <c r="FQ360" s="51"/>
      <c r="FR360" s="51"/>
      <c r="FS360" s="51"/>
      <c r="FT360" s="51"/>
      <c r="FU360" s="51"/>
      <c r="FV360" s="51"/>
      <c r="FW360" s="51"/>
      <c r="FX360" s="24"/>
      <c r="GH360" s="52"/>
      <c r="GI360" s="53"/>
      <c r="GS360" s="52"/>
    </row>
    <row r="361" spans="1:201" ht="12.75" x14ac:dyDescent="0.2">
      <c r="A361" s="49"/>
      <c r="B361" s="11"/>
      <c r="C361" s="24"/>
      <c r="D361" s="24"/>
      <c r="E361" s="51"/>
      <c r="F361" s="51"/>
      <c r="G361" s="51"/>
      <c r="H361" s="51"/>
      <c r="I361" s="51"/>
      <c r="J361" s="51"/>
      <c r="K361" s="51"/>
      <c r="L361" s="51"/>
      <c r="M361" s="51"/>
      <c r="N361" s="49"/>
      <c r="O361" s="24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24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24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24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24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24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24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24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24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24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24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24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24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24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24"/>
      <c r="FN361" s="51"/>
      <c r="FO361" s="51"/>
      <c r="FP361" s="51"/>
      <c r="FQ361" s="51"/>
      <c r="FR361" s="51"/>
      <c r="FS361" s="51"/>
      <c r="FT361" s="51"/>
      <c r="FU361" s="51"/>
      <c r="FV361" s="51"/>
      <c r="FW361" s="51"/>
      <c r="FX361" s="24"/>
      <c r="GH361" s="52"/>
      <c r="GI361" s="53"/>
      <c r="GS361" s="52"/>
    </row>
    <row r="362" spans="1:201" ht="12.75" x14ac:dyDescent="0.2">
      <c r="A362" s="49"/>
      <c r="B362" s="11"/>
      <c r="C362" s="24"/>
      <c r="D362" s="24"/>
      <c r="E362" s="51"/>
      <c r="F362" s="51"/>
      <c r="G362" s="51"/>
      <c r="H362" s="51"/>
      <c r="I362" s="51"/>
      <c r="J362" s="51"/>
      <c r="K362" s="51"/>
      <c r="L362" s="51"/>
      <c r="M362" s="51"/>
      <c r="N362" s="49"/>
      <c r="O362" s="24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24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24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24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24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24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24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24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24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24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24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24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24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24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24"/>
      <c r="FN362" s="51"/>
      <c r="FO362" s="51"/>
      <c r="FP362" s="51"/>
      <c r="FQ362" s="51"/>
      <c r="FR362" s="51"/>
      <c r="FS362" s="51"/>
      <c r="FT362" s="51"/>
      <c r="FU362" s="51"/>
      <c r="FV362" s="51"/>
      <c r="FW362" s="51"/>
      <c r="FX362" s="24"/>
      <c r="GH362" s="52"/>
      <c r="GI362" s="53"/>
      <c r="GS362" s="52"/>
    </row>
    <row r="363" spans="1:201" ht="12.75" x14ac:dyDescent="0.2">
      <c r="A363" s="49"/>
      <c r="B363" s="11"/>
      <c r="C363" s="24"/>
      <c r="D363" s="24"/>
      <c r="E363" s="51"/>
      <c r="F363" s="51"/>
      <c r="G363" s="51"/>
      <c r="H363" s="51"/>
      <c r="I363" s="51"/>
      <c r="J363" s="51"/>
      <c r="K363" s="51"/>
      <c r="L363" s="51"/>
      <c r="M363" s="51"/>
      <c r="N363" s="49"/>
      <c r="O363" s="24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24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24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24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24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24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24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24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24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24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24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24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24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24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24"/>
      <c r="FN363" s="51"/>
      <c r="FO363" s="51"/>
      <c r="FP363" s="51"/>
      <c r="FQ363" s="51"/>
      <c r="FR363" s="51"/>
      <c r="FS363" s="51"/>
      <c r="FT363" s="51"/>
      <c r="FU363" s="51"/>
      <c r="FV363" s="51"/>
      <c r="FW363" s="51"/>
      <c r="FX363" s="24"/>
      <c r="GH363" s="52"/>
      <c r="GI363" s="53"/>
      <c r="GS363" s="52"/>
    </row>
    <row r="364" spans="1:201" ht="12.75" x14ac:dyDescent="0.2">
      <c r="A364" s="49"/>
      <c r="B364" s="11"/>
      <c r="C364" s="24"/>
      <c r="D364" s="24"/>
      <c r="E364" s="51"/>
      <c r="F364" s="51"/>
      <c r="G364" s="51"/>
      <c r="H364" s="51"/>
      <c r="I364" s="51"/>
      <c r="J364" s="51"/>
      <c r="K364" s="51"/>
      <c r="L364" s="51"/>
      <c r="M364" s="51"/>
      <c r="N364" s="49"/>
      <c r="O364" s="24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24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24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24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24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24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24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24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24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24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24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24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24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24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24"/>
      <c r="FN364" s="51"/>
      <c r="FO364" s="51"/>
      <c r="FP364" s="51"/>
      <c r="FQ364" s="51"/>
      <c r="FR364" s="51"/>
      <c r="FS364" s="51"/>
      <c r="FT364" s="51"/>
      <c r="FU364" s="51"/>
      <c r="FV364" s="51"/>
      <c r="FW364" s="51"/>
      <c r="FX364" s="24"/>
      <c r="GH364" s="52"/>
      <c r="GI364" s="53"/>
      <c r="GS364" s="52"/>
    </row>
    <row r="365" spans="1:201" ht="12.75" x14ac:dyDescent="0.2">
      <c r="A365" s="49"/>
      <c r="B365" s="11"/>
      <c r="C365" s="24"/>
      <c r="D365" s="24"/>
      <c r="E365" s="51"/>
      <c r="F365" s="51"/>
      <c r="G365" s="51"/>
      <c r="H365" s="51"/>
      <c r="I365" s="51"/>
      <c r="J365" s="51"/>
      <c r="K365" s="51"/>
      <c r="L365" s="51"/>
      <c r="M365" s="51"/>
      <c r="N365" s="49"/>
      <c r="O365" s="24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24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24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24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24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24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24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24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24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24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24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24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24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24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24"/>
      <c r="FN365" s="51"/>
      <c r="FO365" s="51"/>
      <c r="FP365" s="51"/>
      <c r="FQ365" s="51"/>
      <c r="FR365" s="51"/>
      <c r="FS365" s="51"/>
      <c r="FT365" s="51"/>
      <c r="FU365" s="51"/>
      <c r="FV365" s="51"/>
      <c r="FW365" s="51"/>
      <c r="FX365" s="24"/>
      <c r="GH365" s="52"/>
      <c r="GI365" s="53"/>
      <c r="GS365" s="52"/>
    </row>
    <row r="366" spans="1:201" ht="12.75" x14ac:dyDescent="0.2">
      <c r="A366" s="49"/>
      <c r="B366" s="11"/>
      <c r="C366" s="24"/>
      <c r="D366" s="24"/>
      <c r="E366" s="51"/>
      <c r="F366" s="51"/>
      <c r="G366" s="51"/>
      <c r="H366" s="51"/>
      <c r="I366" s="51"/>
      <c r="J366" s="51"/>
      <c r="K366" s="51"/>
      <c r="L366" s="51"/>
      <c r="M366" s="51"/>
      <c r="N366" s="49"/>
      <c r="O366" s="24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24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24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24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24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24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24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24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24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24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24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24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24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24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24"/>
      <c r="FN366" s="51"/>
      <c r="FO366" s="51"/>
      <c r="FP366" s="51"/>
      <c r="FQ366" s="51"/>
      <c r="FR366" s="51"/>
      <c r="FS366" s="51"/>
      <c r="FT366" s="51"/>
      <c r="FU366" s="51"/>
      <c r="FV366" s="51"/>
      <c r="FW366" s="51"/>
      <c r="FX366" s="24"/>
      <c r="GH366" s="52"/>
      <c r="GI366" s="53"/>
      <c r="GS366" s="52"/>
    </row>
    <row r="367" spans="1:201" ht="12.75" x14ac:dyDescent="0.2">
      <c r="A367" s="49"/>
      <c r="B367" s="11"/>
      <c r="C367" s="24"/>
      <c r="D367" s="24"/>
      <c r="E367" s="51"/>
      <c r="F367" s="51"/>
      <c r="G367" s="51"/>
      <c r="H367" s="51"/>
      <c r="I367" s="51"/>
      <c r="J367" s="51"/>
      <c r="K367" s="51"/>
      <c r="L367" s="51"/>
      <c r="M367" s="51"/>
      <c r="N367" s="49"/>
      <c r="O367" s="24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24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24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24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24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24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24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24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24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24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24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24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24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24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24"/>
      <c r="FN367" s="51"/>
      <c r="FO367" s="51"/>
      <c r="FP367" s="51"/>
      <c r="FQ367" s="51"/>
      <c r="FR367" s="51"/>
      <c r="FS367" s="51"/>
      <c r="FT367" s="51"/>
      <c r="FU367" s="51"/>
      <c r="FV367" s="51"/>
      <c r="FW367" s="51"/>
      <c r="FX367" s="24"/>
      <c r="GH367" s="52"/>
      <c r="GI367" s="53"/>
      <c r="GS367" s="52"/>
    </row>
    <row r="368" spans="1:201" ht="12.75" x14ac:dyDescent="0.2">
      <c r="A368" s="49"/>
      <c r="B368" s="11"/>
      <c r="C368" s="24"/>
      <c r="D368" s="24"/>
      <c r="E368" s="51"/>
      <c r="F368" s="51"/>
      <c r="G368" s="51"/>
      <c r="H368" s="51"/>
      <c r="I368" s="51"/>
      <c r="J368" s="51"/>
      <c r="K368" s="51"/>
      <c r="L368" s="51"/>
      <c r="M368" s="51"/>
      <c r="N368" s="49"/>
      <c r="O368" s="24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24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24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24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24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24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24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24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24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24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24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24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24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24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24"/>
      <c r="FN368" s="51"/>
      <c r="FO368" s="51"/>
      <c r="FP368" s="51"/>
      <c r="FQ368" s="51"/>
      <c r="FR368" s="51"/>
      <c r="FS368" s="51"/>
      <c r="FT368" s="51"/>
      <c r="FU368" s="51"/>
      <c r="FV368" s="51"/>
      <c r="FW368" s="51"/>
      <c r="FX368" s="24"/>
      <c r="GH368" s="52"/>
      <c r="GI368" s="53"/>
      <c r="GS368" s="52"/>
    </row>
    <row r="369" spans="1:201" ht="12.75" x14ac:dyDescent="0.2">
      <c r="A369" s="49"/>
      <c r="B369" s="11"/>
      <c r="C369" s="24"/>
      <c r="D369" s="24"/>
      <c r="E369" s="51"/>
      <c r="F369" s="51"/>
      <c r="G369" s="51"/>
      <c r="H369" s="51"/>
      <c r="I369" s="51"/>
      <c r="J369" s="51"/>
      <c r="K369" s="51"/>
      <c r="L369" s="51"/>
      <c r="M369" s="51"/>
      <c r="N369" s="49"/>
      <c r="O369" s="24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24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24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24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24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24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24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24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24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24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24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24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24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24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24"/>
      <c r="FN369" s="51"/>
      <c r="FO369" s="51"/>
      <c r="FP369" s="51"/>
      <c r="FQ369" s="51"/>
      <c r="FR369" s="51"/>
      <c r="FS369" s="51"/>
      <c r="FT369" s="51"/>
      <c r="FU369" s="51"/>
      <c r="FV369" s="51"/>
      <c r="FW369" s="51"/>
      <c r="FX369" s="24"/>
      <c r="GH369" s="52"/>
      <c r="GI369" s="53"/>
      <c r="GS369" s="52"/>
    </row>
    <row r="370" spans="1:201" ht="12.75" x14ac:dyDescent="0.2">
      <c r="A370" s="49"/>
      <c r="B370" s="11"/>
      <c r="C370" s="24"/>
      <c r="D370" s="24"/>
      <c r="E370" s="51"/>
      <c r="F370" s="51"/>
      <c r="G370" s="51"/>
      <c r="H370" s="51"/>
      <c r="I370" s="51"/>
      <c r="J370" s="51"/>
      <c r="K370" s="51"/>
      <c r="L370" s="51"/>
      <c r="M370" s="51"/>
      <c r="N370" s="49"/>
      <c r="O370" s="24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24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24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24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24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24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24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24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24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24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24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24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24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24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24"/>
      <c r="FN370" s="51"/>
      <c r="FO370" s="51"/>
      <c r="FP370" s="51"/>
      <c r="FQ370" s="51"/>
      <c r="FR370" s="51"/>
      <c r="FS370" s="51"/>
      <c r="FT370" s="51"/>
      <c r="FU370" s="51"/>
      <c r="FV370" s="51"/>
      <c r="FW370" s="51"/>
      <c r="FX370" s="24"/>
      <c r="GH370" s="52"/>
      <c r="GI370" s="53"/>
      <c r="GS370" s="52"/>
    </row>
    <row r="371" spans="1:201" ht="12.75" x14ac:dyDescent="0.2">
      <c r="A371" s="49"/>
      <c r="B371" s="11"/>
      <c r="C371" s="24"/>
      <c r="D371" s="24"/>
      <c r="E371" s="51"/>
      <c r="F371" s="51"/>
      <c r="G371" s="51"/>
      <c r="H371" s="51"/>
      <c r="I371" s="51"/>
      <c r="J371" s="51"/>
      <c r="K371" s="51"/>
      <c r="L371" s="51"/>
      <c r="M371" s="51"/>
      <c r="N371" s="49"/>
      <c r="O371" s="24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24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24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24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24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24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24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24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24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24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24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24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24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24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24"/>
      <c r="FN371" s="51"/>
      <c r="FO371" s="51"/>
      <c r="FP371" s="51"/>
      <c r="FQ371" s="51"/>
      <c r="FR371" s="51"/>
      <c r="FS371" s="51"/>
      <c r="FT371" s="51"/>
      <c r="FU371" s="51"/>
      <c r="FV371" s="51"/>
      <c r="FW371" s="51"/>
      <c r="FX371" s="24"/>
      <c r="GH371" s="52"/>
      <c r="GI371" s="53"/>
      <c r="GS371" s="52"/>
    </row>
    <row r="372" spans="1:201" ht="12.75" x14ac:dyDescent="0.2">
      <c r="A372" s="49"/>
      <c r="B372" s="11"/>
      <c r="C372" s="24"/>
      <c r="D372" s="24"/>
      <c r="E372" s="51"/>
      <c r="F372" s="51"/>
      <c r="G372" s="51"/>
      <c r="H372" s="51"/>
      <c r="I372" s="51"/>
      <c r="J372" s="51"/>
      <c r="K372" s="51"/>
      <c r="L372" s="51"/>
      <c r="M372" s="51"/>
      <c r="N372" s="49"/>
      <c r="O372" s="24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24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24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24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24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24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24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24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24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24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24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24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24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24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24"/>
      <c r="FN372" s="51"/>
      <c r="FO372" s="51"/>
      <c r="FP372" s="51"/>
      <c r="FQ372" s="51"/>
      <c r="FR372" s="51"/>
      <c r="FS372" s="51"/>
      <c r="FT372" s="51"/>
      <c r="FU372" s="51"/>
      <c r="FV372" s="51"/>
      <c r="FW372" s="51"/>
      <c r="FX372" s="24"/>
      <c r="GH372" s="52"/>
      <c r="GI372" s="53"/>
      <c r="GS372" s="52"/>
    </row>
    <row r="373" spans="1:201" ht="12.75" x14ac:dyDescent="0.2">
      <c r="A373" s="49"/>
      <c r="B373" s="11"/>
      <c r="C373" s="24"/>
      <c r="D373" s="24"/>
      <c r="E373" s="51"/>
      <c r="F373" s="51"/>
      <c r="G373" s="51"/>
      <c r="H373" s="51"/>
      <c r="I373" s="51"/>
      <c r="J373" s="51"/>
      <c r="K373" s="51"/>
      <c r="L373" s="51"/>
      <c r="M373" s="51"/>
      <c r="N373" s="49"/>
      <c r="O373" s="24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24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24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24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24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24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24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24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24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24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24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24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24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24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24"/>
      <c r="FN373" s="51"/>
      <c r="FO373" s="51"/>
      <c r="FP373" s="51"/>
      <c r="FQ373" s="51"/>
      <c r="FR373" s="51"/>
      <c r="FS373" s="51"/>
      <c r="FT373" s="51"/>
      <c r="FU373" s="51"/>
      <c r="FV373" s="51"/>
      <c r="FW373" s="51"/>
      <c r="FX373" s="24"/>
      <c r="GH373" s="52"/>
      <c r="GI373" s="53"/>
      <c r="GS373" s="52"/>
    </row>
    <row r="374" spans="1:201" ht="12.75" x14ac:dyDescent="0.2">
      <c r="A374" s="49"/>
      <c r="B374" s="11"/>
      <c r="C374" s="24"/>
      <c r="D374" s="24"/>
      <c r="E374" s="51"/>
      <c r="F374" s="51"/>
      <c r="G374" s="51"/>
      <c r="H374" s="51"/>
      <c r="I374" s="51"/>
      <c r="J374" s="51"/>
      <c r="K374" s="51"/>
      <c r="L374" s="51"/>
      <c r="M374" s="51"/>
      <c r="N374" s="49"/>
      <c r="O374" s="24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24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24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24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24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24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24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24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24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24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24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24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24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24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24"/>
      <c r="FN374" s="51"/>
      <c r="FO374" s="51"/>
      <c r="FP374" s="51"/>
      <c r="FQ374" s="51"/>
      <c r="FR374" s="51"/>
      <c r="FS374" s="51"/>
      <c r="FT374" s="51"/>
      <c r="FU374" s="51"/>
      <c r="FV374" s="51"/>
      <c r="FW374" s="51"/>
      <c r="FX374" s="24"/>
      <c r="GH374" s="52"/>
      <c r="GI374" s="53"/>
      <c r="GS374" s="52"/>
    </row>
    <row r="375" spans="1:201" ht="12.75" x14ac:dyDescent="0.2">
      <c r="A375" s="49"/>
      <c r="B375" s="11"/>
      <c r="C375" s="24"/>
      <c r="D375" s="24"/>
      <c r="E375" s="51"/>
      <c r="F375" s="51"/>
      <c r="G375" s="51"/>
      <c r="H375" s="51"/>
      <c r="I375" s="51"/>
      <c r="J375" s="51"/>
      <c r="K375" s="51"/>
      <c r="L375" s="51"/>
      <c r="M375" s="51"/>
      <c r="N375" s="49"/>
      <c r="O375" s="24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24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24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24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24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24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24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24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24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24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24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24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24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24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24"/>
      <c r="FN375" s="51"/>
      <c r="FO375" s="51"/>
      <c r="FP375" s="51"/>
      <c r="FQ375" s="51"/>
      <c r="FR375" s="51"/>
      <c r="FS375" s="51"/>
      <c r="FT375" s="51"/>
      <c r="FU375" s="51"/>
      <c r="FV375" s="51"/>
      <c r="FW375" s="51"/>
      <c r="FX375" s="24"/>
      <c r="GH375" s="52"/>
      <c r="GI375" s="53"/>
      <c r="GS375" s="52"/>
    </row>
    <row r="376" spans="1:201" ht="12.75" x14ac:dyDescent="0.2">
      <c r="A376" s="49"/>
      <c r="B376" s="11"/>
      <c r="C376" s="24"/>
      <c r="D376" s="24"/>
      <c r="E376" s="51"/>
      <c r="F376" s="51"/>
      <c r="G376" s="51"/>
      <c r="H376" s="51"/>
      <c r="I376" s="51"/>
      <c r="J376" s="51"/>
      <c r="K376" s="51"/>
      <c r="L376" s="51"/>
      <c r="M376" s="51"/>
      <c r="N376" s="49"/>
      <c r="O376" s="24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24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24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24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24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24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24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24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24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24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24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24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24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24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24"/>
      <c r="FN376" s="51"/>
      <c r="FO376" s="51"/>
      <c r="FP376" s="51"/>
      <c r="FQ376" s="51"/>
      <c r="FR376" s="51"/>
      <c r="FS376" s="51"/>
      <c r="FT376" s="51"/>
      <c r="FU376" s="51"/>
      <c r="FV376" s="51"/>
      <c r="FW376" s="51"/>
      <c r="FX376" s="24"/>
      <c r="GH376" s="52"/>
      <c r="GI376" s="53"/>
      <c r="GS376" s="52"/>
    </row>
    <row r="377" spans="1:201" ht="12.75" x14ac:dyDescent="0.2">
      <c r="A377" s="49"/>
      <c r="B377" s="11"/>
      <c r="C377" s="24"/>
      <c r="D377" s="24"/>
      <c r="E377" s="51"/>
      <c r="F377" s="51"/>
      <c r="G377" s="51"/>
      <c r="H377" s="51"/>
      <c r="I377" s="51"/>
      <c r="J377" s="51"/>
      <c r="K377" s="51"/>
      <c r="L377" s="51"/>
      <c r="M377" s="51"/>
      <c r="N377" s="49"/>
      <c r="O377" s="24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24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24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24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24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24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24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24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24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24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24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24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24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24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24"/>
      <c r="FN377" s="51"/>
      <c r="FO377" s="51"/>
      <c r="FP377" s="51"/>
      <c r="FQ377" s="51"/>
      <c r="FR377" s="51"/>
      <c r="FS377" s="51"/>
      <c r="FT377" s="51"/>
      <c r="FU377" s="51"/>
      <c r="FV377" s="51"/>
      <c r="FW377" s="51"/>
      <c r="FX377" s="24"/>
      <c r="GH377" s="52"/>
      <c r="GI377" s="53"/>
      <c r="GS377" s="52"/>
    </row>
    <row r="378" spans="1:201" ht="12.75" x14ac:dyDescent="0.2">
      <c r="A378" s="49"/>
      <c r="B378" s="11"/>
      <c r="C378" s="24"/>
      <c r="D378" s="24"/>
      <c r="E378" s="51"/>
      <c r="F378" s="51"/>
      <c r="G378" s="51"/>
      <c r="H378" s="51"/>
      <c r="I378" s="51"/>
      <c r="J378" s="51"/>
      <c r="K378" s="51"/>
      <c r="L378" s="51"/>
      <c r="M378" s="51"/>
      <c r="N378" s="49"/>
      <c r="O378" s="24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24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24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24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24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24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24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24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24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24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24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24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24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24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24"/>
      <c r="FN378" s="51"/>
      <c r="FO378" s="51"/>
      <c r="FP378" s="51"/>
      <c r="FQ378" s="51"/>
      <c r="FR378" s="51"/>
      <c r="FS378" s="51"/>
      <c r="FT378" s="51"/>
      <c r="FU378" s="51"/>
      <c r="FV378" s="51"/>
      <c r="FW378" s="51"/>
      <c r="FX378" s="24"/>
      <c r="GH378" s="52"/>
      <c r="GI378" s="53"/>
      <c r="GS378" s="52"/>
    </row>
    <row r="379" spans="1:201" ht="12.75" x14ac:dyDescent="0.2">
      <c r="A379" s="49"/>
      <c r="B379" s="11"/>
      <c r="C379" s="24"/>
      <c r="D379" s="24"/>
      <c r="E379" s="51"/>
      <c r="F379" s="51"/>
      <c r="G379" s="51"/>
      <c r="H379" s="51"/>
      <c r="I379" s="51"/>
      <c r="J379" s="51"/>
      <c r="K379" s="51"/>
      <c r="L379" s="51"/>
      <c r="M379" s="51"/>
      <c r="N379" s="49"/>
      <c r="O379" s="24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24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24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24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24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24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24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24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24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24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24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24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24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24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24"/>
      <c r="FN379" s="51"/>
      <c r="FO379" s="51"/>
      <c r="FP379" s="51"/>
      <c r="FQ379" s="51"/>
      <c r="FR379" s="51"/>
      <c r="FS379" s="51"/>
      <c r="FT379" s="51"/>
      <c r="FU379" s="51"/>
      <c r="FV379" s="51"/>
      <c r="FW379" s="51"/>
      <c r="FX379" s="24"/>
      <c r="GH379" s="52"/>
      <c r="GI379" s="53"/>
      <c r="GS379" s="52"/>
    </row>
    <row r="380" spans="1:201" ht="12.75" x14ac:dyDescent="0.2">
      <c r="A380" s="49"/>
      <c r="B380" s="11"/>
      <c r="C380" s="24"/>
      <c r="D380" s="24"/>
      <c r="E380" s="51"/>
      <c r="F380" s="51"/>
      <c r="G380" s="51"/>
      <c r="H380" s="51"/>
      <c r="I380" s="51"/>
      <c r="J380" s="51"/>
      <c r="K380" s="51"/>
      <c r="L380" s="51"/>
      <c r="M380" s="51"/>
      <c r="N380" s="49"/>
      <c r="O380" s="24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24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24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24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24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24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24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24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24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24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24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24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24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24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24"/>
      <c r="FN380" s="51"/>
      <c r="FO380" s="51"/>
      <c r="FP380" s="51"/>
      <c r="FQ380" s="51"/>
      <c r="FR380" s="51"/>
      <c r="FS380" s="51"/>
      <c r="FT380" s="51"/>
      <c r="FU380" s="51"/>
      <c r="FV380" s="51"/>
      <c r="FW380" s="51"/>
      <c r="FX380" s="24"/>
      <c r="GH380" s="52"/>
      <c r="GI380" s="53"/>
      <c r="GS380" s="52"/>
    </row>
    <row r="381" spans="1:201" ht="12.75" x14ac:dyDescent="0.2">
      <c r="A381" s="49"/>
      <c r="B381" s="11"/>
      <c r="C381" s="24"/>
      <c r="D381" s="24"/>
      <c r="E381" s="51"/>
      <c r="F381" s="51"/>
      <c r="G381" s="51"/>
      <c r="H381" s="51"/>
      <c r="I381" s="51"/>
      <c r="J381" s="51"/>
      <c r="K381" s="51"/>
      <c r="L381" s="51"/>
      <c r="M381" s="51"/>
      <c r="N381" s="49"/>
      <c r="O381" s="24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24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24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24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24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24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24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24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24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24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24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24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24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24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24"/>
      <c r="FN381" s="51"/>
      <c r="FO381" s="51"/>
      <c r="FP381" s="51"/>
      <c r="FQ381" s="51"/>
      <c r="FR381" s="51"/>
      <c r="FS381" s="51"/>
      <c r="FT381" s="51"/>
      <c r="FU381" s="51"/>
      <c r="FV381" s="51"/>
      <c r="FW381" s="51"/>
      <c r="FX381" s="24"/>
      <c r="GH381" s="52"/>
      <c r="GI381" s="53"/>
      <c r="GS381" s="52"/>
    </row>
    <row r="382" spans="1:201" ht="12.75" x14ac:dyDescent="0.2">
      <c r="A382" s="49"/>
      <c r="B382" s="11"/>
      <c r="C382" s="24"/>
      <c r="D382" s="24"/>
      <c r="E382" s="51"/>
      <c r="F382" s="51"/>
      <c r="G382" s="51"/>
      <c r="H382" s="51"/>
      <c r="I382" s="51"/>
      <c r="J382" s="51"/>
      <c r="K382" s="51"/>
      <c r="L382" s="51"/>
      <c r="M382" s="51"/>
      <c r="N382" s="49"/>
      <c r="O382" s="24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24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24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24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24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24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24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24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24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24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24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24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24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24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24"/>
      <c r="FN382" s="51"/>
      <c r="FO382" s="51"/>
      <c r="FP382" s="51"/>
      <c r="FQ382" s="51"/>
      <c r="FR382" s="51"/>
      <c r="FS382" s="51"/>
      <c r="FT382" s="51"/>
      <c r="FU382" s="51"/>
      <c r="FV382" s="51"/>
      <c r="FW382" s="51"/>
      <c r="FX382" s="24"/>
      <c r="GH382" s="52"/>
      <c r="GI382" s="53"/>
      <c r="GS382" s="52"/>
    </row>
    <row r="383" spans="1:201" ht="12.75" x14ac:dyDescent="0.2">
      <c r="A383" s="49"/>
      <c r="B383" s="11"/>
      <c r="C383" s="24"/>
      <c r="D383" s="24"/>
      <c r="E383" s="51"/>
      <c r="F383" s="51"/>
      <c r="G383" s="51"/>
      <c r="H383" s="51"/>
      <c r="I383" s="51"/>
      <c r="J383" s="51"/>
      <c r="K383" s="51"/>
      <c r="L383" s="51"/>
      <c r="M383" s="51"/>
      <c r="N383" s="49"/>
      <c r="O383" s="24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24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24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24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24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24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24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24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24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24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24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24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24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24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24"/>
      <c r="FN383" s="51"/>
      <c r="FO383" s="51"/>
      <c r="FP383" s="51"/>
      <c r="FQ383" s="51"/>
      <c r="FR383" s="51"/>
      <c r="FS383" s="51"/>
      <c r="FT383" s="51"/>
      <c r="FU383" s="51"/>
      <c r="FV383" s="51"/>
      <c r="FW383" s="51"/>
      <c r="FX383" s="24"/>
      <c r="GH383" s="52"/>
      <c r="GI383" s="53"/>
      <c r="GS383" s="52"/>
    </row>
    <row r="384" spans="1:201" ht="12.75" x14ac:dyDescent="0.2">
      <c r="A384" s="49"/>
      <c r="B384" s="11"/>
      <c r="C384" s="24"/>
      <c r="D384" s="24"/>
      <c r="E384" s="51"/>
      <c r="F384" s="51"/>
      <c r="G384" s="51"/>
      <c r="H384" s="51"/>
      <c r="I384" s="51"/>
      <c r="J384" s="51"/>
      <c r="K384" s="51"/>
      <c r="L384" s="51"/>
      <c r="M384" s="51"/>
      <c r="N384" s="49"/>
      <c r="O384" s="24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24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24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24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24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24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24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24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24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24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24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24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24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24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24"/>
      <c r="FN384" s="51"/>
      <c r="FO384" s="51"/>
      <c r="FP384" s="51"/>
      <c r="FQ384" s="51"/>
      <c r="FR384" s="51"/>
      <c r="FS384" s="51"/>
      <c r="FT384" s="51"/>
      <c r="FU384" s="51"/>
      <c r="FV384" s="51"/>
      <c r="FW384" s="51"/>
      <c r="FX384" s="24"/>
      <c r="GH384" s="52"/>
      <c r="GI384" s="53"/>
      <c r="GS384" s="52"/>
    </row>
    <row r="385" spans="1:201" ht="12.75" x14ac:dyDescent="0.2">
      <c r="A385" s="49"/>
      <c r="B385" s="11"/>
      <c r="C385" s="24"/>
      <c r="D385" s="24"/>
      <c r="E385" s="51"/>
      <c r="F385" s="51"/>
      <c r="G385" s="51"/>
      <c r="H385" s="51"/>
      <c r="I385" s="51"/>
      <c r="J385" s="51"/>
      <c r="K385" s="51"/>
      <c r="L385" s="51"/>
      <c r="M385" s="51"/>
      <c r="N385" s="49"/>
      <c r="O385" s="24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24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24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24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24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24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24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24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24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24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24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24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24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24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24"/>
      <c r="FN385" s="51"/>
      <c r="FO385" s="51"/>
      <c r="FP385" s="51"/>
      <c r="FQ385" s="51"/>
      <c r="FR385" s="51"/>
      <c r="FS385" s="51"/>
      <c r="FT385" s="51"/>
      <c r="FU385" s="51"/>
      <c r="FV385" s="51"/>
      <c r="FW385" s="51"/>
      <c r="FX385" s="24"/>
      <c r="GH385" s="52"/>
      <c r="GI385" s="53"/>
      <c r="GS385" s="52"/>
    </row>
    <row r="386" spans="1:201" ht="12.75" x14ac:dyDescent="0.2">
      <c r="A386" s="49"/>
      <c r="B386" s="11"/>
      <c r="C386" s="24"/>
      <c r="D386" s="24"/>
      <c r="E386" s="51"/>
      <c r="F386" s="51"/>
      <c r="G386" s="51"/>
      <c r="H386" s="51"/>
      <c r="I386" s="51"/>
      <c r="J386" s="51"/>
      <c r="K386" s="51"/>
      <c r="L386" s="51"/>
      <c r="M386" s="51"/>
      <c r="N386" s="49"/>
      <c r="O386" s="24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24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24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24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24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24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24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24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24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24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24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24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24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24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24"/>
      <c r="FN386" s="51"/>
      <c r="FO386" s="51"/>
      <c r="FP386" s="51"/>
      <c r="FQ386" s="51"/>
      <c r="FR386" s="51"/>
      <c r="FS386" s="51"/>
      <c r="FT386" s="51"/>
      <c r="FU386" s="51"/>
      <c r="FV386" s="51"/>
      <c r="FW386" s="51"/>
      <c r="FX386" s="24"/>
      <c r="GH386" s="52"/>
      <c r="GI386" s="53"/>
      <c r="GS386" s="52"/>
    </row>
    <row r="387" spans="1:201" ht="12.75" x14ac:dyDescent="0.2">
      <c r="A387" s="49"/>
      <c r="B387" s="11"/>
      <c r="C387" s="24"/>
      <c r="D387" s="24"/>
      <c r="E387" s="51"/>
      <c r="F387" s="51"/>
      <c r="G387" s="51"/>
      <c r="H387" s="51"/>
      <c r="I387" s="51"/>
      <c r="J387" s="51"/>
      <c r="K387" s="51"/>
      <c r="L387" s="51"/>
      <c r="M387" s="51"/>
      <c r="N387" s="49"/>
      <c r="O387" s="24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24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24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24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24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24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24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24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24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24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24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24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24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24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24"/>
      <c r="FN387" s="51"/>
      <c r="FO387" s="51"/>
      <c r="FP387" s="51"/>
      <c r="FQ387" s="51"/>
      <c r="FR387" s="51"/>
      <c r="FS387" s="51"/>
      <c r="FT387" s="51"/>
      <c r="FU387" s="51"/>
      <c r="FV387" s="51"/>
      <c r="FW387" s="51"/>
      <c r="FX387" s="24"/>
      <c r="GH387" s="52"/>
      <c r="GI387" s="53"/>
      <c r="GS387" s="52"/>
    </row>
    <row r="388" spans="1:201" ht="12.75" x14ac:dyDescent="0.2">
      <c r="A388" s="49"/>
      <c r="B388" s="11"/>
      <c r="C388" s="24"/>
      <c r="D388" s="24"/>
      <c r="E388" s="51"/>
      <c r="F388" s="51"/>
      <c r="G388" s="51"/>
      <c r="H388" s="51"/>
      <c r="I388" s="51"/>
      <c r="J388" s="51"/>
      <c r="K388" s="51"/>
      <c r="L388" s="51"/>
      <c r="M388" s="51"/>
      <c r="N388" s="49"/>
      <c r="O388" s="24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24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24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24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24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24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24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24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24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24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24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24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24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24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24"/>
      <c r="FN388" s="51"/>
      <c r="FO388" s="51"/>
      <c r="FP388" s="51"/>
      <c r="FQ388" s="51"/>
      <c r="FR388" s="51"/>
      <c r="FS388" s="51"/>
      <c r="FT388" s="51"/>
      <c r="FU388" s="51"/>
      <c r="FV388" s="51"/>
      <c r="FW388" s="51"/>
      <c r="FX388" s="24"/>
      <c r="GH388" s="52"/>
      <c r="GI388" s="53"/>
      <c r="GS388" s="52"/>
    </row>
    <row r="389" spans="1:201" ht="12.75" x14ac:dyDescent="0.2">
      <c r="A389" s="49"/>
      <c r="B389" s="11"/>
      <c r="C389" s="24"/>
      <c r="D389" s="24"/>
      <c r="E389" s="51"/>
      <c r="F389" s="51"/>
      <c r="G389" s="51"/>
      <c r="H389" s="51"/>
      <c r="I389" s="51"/>
      <c r="J389" s="51"/>
      <c r="K389" s="51"/>
      <c r="L389" s="51"/>
      <c r="M389" s="51"/>
      <c r="N389" s="49"/>
      <c r="O389" s="24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24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24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24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24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24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24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24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24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24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24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24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24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24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24"/>
      <c r="FN389" s="51"/>
      <c r="FO389" s="51"/>
      <c r="FP389" s="51"/>
      <c r="FQ389" s="51"/>
      <c r="FR389" s="51"/>
      <c r="FS389" s="51"/>
      <c r="FT389" s="51"/>
      <c r="FU389" s="51"/>
      <c r="FV389" s="51"/>
      <c r="FW389" s="51"/>
      <c r="FX389" s="24"/>
      <c r="GH389" s="52"/>
      <c r="GI389" s="53"/>
      <c r="GS389" s="52"/>
    </row>
    <row r="390" spans="1:201" ht="12.75" x14ac:dyDescent="0.2">
      <c r="A390" s="49"/>
      <c r="B390" s="11"/>
      <c r="C390" s="24"/>
      <c r="D390" s="24"/>
      <c r="E390" s="51"/>
      <c r="F390" s="51"/>
      <c r="G390" s="51"/>
      <c r="H390" s="51"/>
      <c r="I390" s="51"/>
      <c r="J390" s="51"/>
      <c r="K390" s="51"/>
      <c r="L390" s="51"/>
      <c r="M390" s="51"/>
      <c r="N390" s="49"/>
      <c r="O390" s="24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24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24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24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24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24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24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24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24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24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24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24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24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24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24"/>
      <c r="FN390" s="51"/>
      <c r="FO390" s="51"/>
      <c r="FP390" s="51"/>
      <c r="FQ390" s="51"/>
      <c r="FR390" s="51"/>
      <c r="FS390" s="51"/>
      <c r="FT390" s="51"/>
      <c r="FU390" s="51"/>
      <c r="FV390" s="51"/>
      <c r="FW390" s="51"/>
      <c r="FX390" s="24"/>
      <c r="GH390" s="52"/>
      <c r="GI390" s="53"/>
      <c r="GS390" s="52"/>
    </row>
    <row r="391" spans="1:201" ht="12.75" x14ac:dyDescent="0.2">
      <c r="A391" s="49"/>
      <c r="B391" s="11"/>
      <c r="C391" s="24"/>
      <c r="D391" s="24"/>
      <c r="E391" s="51"/>
      <c r="F391" s="51"/>
      <c r="G391" s="51"/>
      <c r="H391" s="51"/>
      <c r="I391" s="51"/>
      <c r="J391" s="51"/>
      <c r="K391" s="51"/>
      <c r="L391" s="51"/>
      <c r="M391" s="51"/>
      <c r="N391" s="49"/>
      <c r="O391" s="24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24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24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24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24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24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24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24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24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24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24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24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24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24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24"/>
      <c r="FN391" s="51"/>
      <c r="FO391" s="51"/>
      <c r="FP391" s="51"/>
      <c r="FQ391" s="51"/>
      <c r="FR391" s="51"/>
      <c r="FS391" s="51"/>
      <c r="FT391" s="51"/>
      <c r="FU391" s="51"/>
      <c r="FV391" s="51"/>
      <c r="FW391" s="51"/>
      <c r="FX391" s="24"/>
      <c r="GH391" s="52"/>
      <c r="GI391" s="53"/>
      <c r="GS391" s="52"/>
    </row>
    <row r="392" spans="1:201" ht="12.75" x14ac:dyDescent="0.2">
      <c r="A392" s="49"/>
      <c r="B392" s="11"/>
      <c r="C392" s="24"/>
      <c r="D392" s="24"/>
      <c r="E392" s="51"/>
      <c r="F392" s="51"/>
      <c r="G392" s="51"/>
      <c r="H392" s="51"/>
      <c r="I392" s="51"/>
      <c r="J392" s="51"/>
      <c r="K392" s="51"/>
      <c r="L392" s="51"/>
      <c r="M392" s="51"/>
      <c r="N392" s="49"/>
      <c r="O392" s="24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24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24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24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24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24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24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24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24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24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24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24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24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24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24"/>
      <c r="FN392" s="51"/>
      <c r="FO392" s="51"/>
      <c r="FP392" s="51"/>
      <c r="FQ392" s="51"/>
      <c r="FR392" s="51"/>
      <c r="FS392" s="51"/>
      <c r="FT392" s="51"/>
      <c r="FU392" s="51"/>
      <c r="FV392" s="51"/>
      <c r="FW392" s="51"/>
      <c r="FX392" s="24"/>
      <c r="GH392" s="52"/>
      <c r="GI392" s="53"/>
      <c r="GS392" s="52"/>
    </row>
    <row r="393" spans="1:201" ht="12.75" x14ac:dyDescent="0.2">
      <c r="A393" s="49"/>
      <c r="B393" s="11"/>
      <c r="C393" s="24"/>
      <c r="D393" s="24"/>
      <c r="E393" s="51"/>
      <c r="F393" s="51"/>
      <c r="G393" s="51"/>
      <c r="H393" s="51"/>
      <c r="I393" s="51"/>
      <c r="J393" s="51"/>
      <c r="K393" s="51"/>
      <c r="L393" s="51"/>
      <c r="M393" s="51"/>
      <c r="N393" s="49"/>
      <c r="O393" s="24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24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24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24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24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24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24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24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24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24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24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24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24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24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24"/>
      <c r="FN393" s="51"/>
      <c r="FO393" s="51"/>
      <c r="FP393" s="51"/>
      <c r="FQ393" s="51"/>
      <c r="FR393" s="51"/>
      <c r="FS393" s="51"/>
      <c r="FT393" s="51"/>
      <c r="FU393" s="51"/>
      <c r="FV393" s="51"/>
      <c r="FW393" s="51"/>
      <c r="FX393" s="24"/>
      <c r="GH393" s="52"/>
      <c r="GI393" s="53"/>
      <c r="GS393" s="52"/>
    </row>
    <row r="394" spans="1:201" ht="12.75" x14ac:dyDescent="0.2">
      <c r="A394" s="49"/>
      <c r="B394" s="11"/>
      <c r="C394" s="24"/>
      <c r="D394" s="24"/>
      <c r="E394" s="51"/>
      <c r="F394" s="51"/>
      <c r="G394" s="51"/>
      <c r="H394" s="51"/>
      <c r="I394" s="51"/>
      <c r="J394" s="51"/>
      <c r="K394" s="51"/>
      <c r="L394" s="51"/>
      <c r="M394" s="51"/>
      <c r="N394" s="49"/>
      <c r="O394" s="24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24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24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24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24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24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24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24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24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24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24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24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24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24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24"/>
      <c r="FN394" s="51"/>
      <c r="FO394" s="51"/>
      <c r="FP394" s="51"/>
      <c r="FQ394" s="51"/>
      <c r="FR394" s="51"/>
      <c r="FS394" s="51"/>
      <c r="FT394" s="51"/>
      <c r="FU394" s="51"/>
      <c r="FV394" s="51"/>
      <c r="FW394" s="51"/>
      <c r="FX394" s="24"/>
      <c r="GH394" s="52"/>
      <c r="GI394" s="53"/>
      <c r="GS394" s="52"/>
    </row>
    <row r="395" spans="1:201" ht="12.75" x14ac:dyDescent="0.2">
      <c r="A395" s="49"/>
      <c r="B395" s="11"/>
      <c r="C395" s="24"/>
      <c r="D395" s="24"/>
      <c r="E395" s="51"/>
      <c r="F395" s="51"/>
      <c r="G395" s="51"/>
      <c r="H395" s="51"/>
      <c r="I395" s="51"/>
      <c r="J395" s="51"/>
      <c r="K395" s="51"/>
      <c r="L395" s="51"/>
      <c r="M395" s="51"/>
      <c r="N395" s="49"/>
      <c r="O395" s="24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24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24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24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24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24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24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24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24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24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24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24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24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24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24"/>
      <c r="FN395" s="51"/>
      <c r="FO395" s="51"/>
      <c r="FP395" s="51"/>
      <c r="FQ395" s="51"/>
      <c r="FR395" s="51"/>
      <c r="FS395" s="51"/>
      <c r="FT395" s="51"/>
      <c r="FU395" s="51"/>
      <c r="FV395" s="51"/>
      <c r="FW395" s="51"/>
      <c r="FX395" s="24"/>
      <c r="GH395" s="52"/>
      <c r="GI395" s="53"/>
      <c r="GS395" s="52"/>
    </row>
    <row r="396" spans="1:201" ht="12.75" x14ac:dyDescent="0.2">
      <c r="A396" s="49"/>
      <c r="B396" s="11"/>
      <c r="C396" s="24"/>
      <c r="D396" s="24"/>
      <c r="E396" s="51"/>
      <c r="F396" s="51"/>
      <c r="G396" s="51"/>
      <c r="H396" s="51"/>
      <c r="I396" s="51"/>
      <c r="J396" s="51"/>
      <c r="K396" s="51"/>
      <c r="L396" s="51"/>
      <c r="M396" s="51"/>
      <c r="N396" s="49"/>
      <c r="O396" s="24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24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24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24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24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24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24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24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24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24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24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24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24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24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24"/>
      <c r="FN396" s="51"/>
      <c r="FO396" s="51"/>
      <c r="FP396" s="51"/>
      <c r="FQ396" s="51"/>
      <c r="FR396" s="51"/>
      <c r="FS396" s="51"/>
      <c r="FT396" s="51"/>
      <c r="FU396" s="51"/>
      <c r="FV396" s="51"/>
      <c r="FW396" s="51"/>
      <c r="FX396" s="24"/>
      <c r="GH396" s="52"/>
      <c r="GI396" s="53"/>
      <c r="GS396" s="52"/>
    </row>
    <row r="397" spans="1:201" ht="12.75" x14ac:dyDescent="0.2">
      <c r="A397" s="49"/>
      <c r="B397" s="11"/>
      <c r="C397" s="24"/>
      <c r="D397" s="24"/>
      <c r="E397" s="51"/>
      <c r="F397" s="51"/>
      <c r="G397" s="51"/>
      <c r="H397" s="51"/>
      <c r="I397" s="51"/>
      <c r="J397" s="51"/>
      <c r="K397" s="51"/>
      <c r="L397" s="51"/>
      <c r="M397" s="51"/>
      <c r="N397" s="49"/>
      <c r="O397" s="24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24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24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24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24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24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24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24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24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24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24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24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24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24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24"/>
      <c r="FN397" s="51"/>
      <c r="FO397" s="51"/>
      <c r="FP397" s="51"/>
      <c r="FQ397" s="51"/>
      <c r="FR397" s="51"/>
      <c r="FS397" s="51"/>
      <c r="FT397" s="51"/>
      <c r="FU397" s="51"/>
      <c r="FV397" s="51"/>
      <c r="FW397" s="51"/>
      <c r="FX397" s="24"/>
      <c r="GH397" s="52"/>
      <c r="GI397" s="53"/>
      <c r="GS397" s="52"/>
    </row>
    <row r="398" spans="1:201" ht="12.75" x14ac:dyDescent="0.2">
      <c r="A398" s="49"/>
      <c r="B398" s="11"/>
      <c r="C398" s="24"/>
      <c r="D398" s="24"/>
      <c r="E398" s="51"/>
      <c r="F398" s="51"/>
      <c r="G398" s="51"/>
      <c r="H398" s="51"/>
      <c r="I398" s="51"/>
      <c r="J398" s="51"/>
      <c r="K398" s="51"/>
      <c r="L398" s="51"/>
      <c r="M398" s="51"/>
      <c r="N398" s="49"/>
      <c r="O398" s="24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24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24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24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24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24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24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24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24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24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24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24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24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24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24"/>
      <c r="FN398" s="51"/>
      <c r="FO398" s="51"/>
      <c r="FP398" s="51"/>
      <c r="FQ398" s="51"/>
      <c r="FR398" s="51"/>
      <c r="FS398" s="51"/>
      <c r="FT398" s="51"/>
      <c r="FU398" s="51"/>
      <c r="FV398" s="51"/>
      <c r="FW398" s="51"/>
      <c r="FX398" s="24"/>
      <c r="GH398" s="52"/>
      <c r="GI398" s="53"/>
      <c r="GS398" s="52"/>
    </row>
    <row r="399" spans="1:201" ht="12.75" x14ac:dyDescent="0.2">
      <c r="A399" s="49"/>
      <c r="B399" s="11"/>
      <c r="C399" s="24"/>
      <c r="D399" s="24"/>
      <c r="E399" s="51"/>
      <c r="F399" s="51"/>
      <c r="G399" s="51"/>
      <c r="H399" s="51"/>
      <c r="I399" s="51"/>
      <c r="J399" s="51"/>
      <c r="K399" s="51"/>
      <c r="L399" s="51"/>
      <c r="M399" s="51"/>
      <c r="N399" s="49"/>
      <c r="O399" s="24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24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24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24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24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24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24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24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24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24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24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24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24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24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24"/>
      <c r="FN399" s="51"/>
      <c r="FO399" s="51"/>
      <c r="FP399" s="51"/>
      <c r="FQ399" s="51"/>
      <c r="FR399" s="51"/>
      <c r="FS399" s="51"/>
      <c r="FT399" s="51"/>
      <c r="FU399" s="51"/>
      <c r="FV399" s="51"/>
      <c r="FW399" s="51"/>
      <c r="FX399" s="24"/>
      <c r="GH399" s="52"/>
      <c r="GI399" s="53"/>
      <c r="GS399" s="52"/>
    </row>
    <row r="400" spans="1:201" ht="12.75" x14ac:dyDescent="0.2">
      <c r="A400" s="49"/>
      <c r="B400" s="11"/>
      <c r="C400" s="24"/>
      <c r="D400" s="24"/>
      <c r="E400" s="51"/>
      <c r="F400" s="51"/>
      <c r="G400" s="51"/>
      <c r="H400" s="51"/>
      <c r="I400" s="51"/>
      <c r="J400" s="51"/>
      <c r="K400" s="51"/>
      <c r="L400" s="51"/>
      <c r="M400" s="51"/>
      <c r="N400" s="49"/>
      <c r="O400" s="24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24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24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24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24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24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24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24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24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24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24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24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24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24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24"/>
      <c r="FN400" s="51"/>
      <c r="FO400" s="51"/>
      <c r="FP400" s="51"/>
      <c r="FQ400" s="51"/>
      <c r="FR400" s="51"/>
      <c r="FS400" s="51"/>
      <c r="FT400" s="51"/>
      <c r="FU400" s="51"/>
      <c r="FV400" s="51"/>
      <c r="FW400" s="51"/>
      <c r="FX400" s="24"/>
      <c r="GH400" s="52"/>
      <c r="GI400" s="53"/>
      <c r="GS400" s="52"/>
    </row>
    <row r="401" spans="1:201" ht="12.75" x14ac:dyDescent="0.2">
      <c r="A401" s="49"/>
      <c r="B401" s="11"/>
      <c r="C401" s="24"/>
      <c r="D401" s="24"/>
      <c r="E401" s="51"/>
      <c r="F401" s="51"/>
      <c r="G401" s="51"/>
      <c r="H401" s="51"/>
      <c r="I401" s="51"/>
      <c r="J401" s="51"/>
      <c r="K401" s="51"/>
      <c r="L401" s="51"/>
      <c r="M401" s="51"/>
      <c r="N401" s="49"/>
      <c r="O401" s="24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24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24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24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24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24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24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24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24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24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24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24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24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24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24"/>
      <c r="FN401" s="51"/>
      <c r="FO401" s="51"/>
      <c r="FP401" s="51"/>
      <c r="FQ401" s="51"/>
      <c r="FR401" s="51"/>
      <c r="FS401" s="51"/>
      <c r="FT401" s="51"/>
      <c r="FU401" s="51"/>
      <c r="FV401" s="51"/>
      <c r="FW401" s="51"/>
      <c r="FX401" s="24"/>
      <c r="GH401" s="52"/>
      <c r="GI401" s="53"/>
      <c r="GS401" s="52"/>
    </row>
    <row r="402" spans="1:201" ht="12.75" x14ac:dyDescent="0.2">
      <c r="A402" s="49"/>
      <c r="B402" s="11"/>
      <c r="C402" s="24"/>
      <c r="D402" s="24"/>
      <c r="E402" s="51"/>
      <c r="F402" s="51"/>
      <c r="G402" s="51"/>
      <c r="H402" s="51"/>
      <c r="I402" s="51"/>
      <c r="J402" s="51"/>
      <c r="K402" s="51"/>
      <c r="L402" s="51"/>
      <c r="M402" s="51"/>
      <c r="N402" s="49"/>
      <c r="O402" s="24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24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24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24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24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24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24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24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24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24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24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24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24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24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24"/>
      <c r="FN402" s="51"/>
      <c r="FO402" s="51"/>
      <c r="FP402" s="51"/>
      <c r="FQ402" s="51"/>
      <c r="FR402" s="51"/>
      <c r="FS402" s="51"/>
      <c r="FT402" s="51"/>
      <c r="FU402" s="51"/>
      <c r="FV402" s="51"/>
      <c r="FW402" s="51"/>
      <c r="FX402" s="24"/>
      <c r="GH402" s="52"/>
      <c r="GI402" s="53"/>
      <c r="GS402" s="52"/>
    </row>
    <row r="403" spans="1:201" ht="12.75" x14ac:dyDescent="0.2">
      <c r="A403" s="49"/>
      <c r="B403" s="11"/>
      <c r="C403" s="24"/>
      <c r="D403" s="24"/>
      <c r="E403" s="51"/>
      <c r="F403" s="51"/>
      <c r="G403" s="51"/>
      <c r="H403" s="51"/>
      <c r="I403" s="51"/>
      <c r="J403" s="51"/>
      <c r="K403" s="51"/>
      <c r="L403" s="51"/>
      <c r="M403" s="51"/>
      <c r="N403" s="49"/>
      <c r="O403" s="24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24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24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24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24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24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24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24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24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24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24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24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24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24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24"/>
      <c r="FN403" s="51"/>
      <c r="FO403" s="51"/>
      <c r="FP403" s="51"/>
      <c r="FQ403" s="51"/>
      <c r="FR403" s="51"/>
      <c r="FS403" s="51"/>
      <c r="FT403" s="51"/>
      <c r="FU403" s="51"/>
      <c r="FV403" s="51"/>
      <c r="FW403" s="51"/>
      <c r="FX403" s="24"/>
      <c r="GH403" s="52"/>
      <c r="GI403" s="53"/>
      <c r="GS403" s="52"/>
    </row>
    <row r="404" spans="1:201" ht="12.75" x14ac:dyDescent="0.2">
      <c r="A404" s="49"/>
      <c r="B404" s="11"/>
      <c r="C404" s="24"/>
      <c r="D404" s="24"/>
      <c r="E404" s="51"/>
      <c r="F404" s="51"/>
      <c r="G404" s="51"/>
      <c r="H404" s="51"/>
      <c r="I404" s="51"/>
      <c r="J404" s="51"/>
      <c r="K404" s="51"/>
      <c r="L404" s="51"/>
      <c r="M404" s="51"/>
      <c r="N404" s="49"/>
      <c r="O404" s="24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24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24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24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24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24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24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24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24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24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24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24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24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24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24"/>
      <c r="FN404" s="51"/>
      <c r="FO404" s="51"/>
      <c r="FP404" s="51"/>
      <c r="FQ404" s="51"/>
      <c r="FR404" s="51"/>
      <c r="FS404" s="51"/>
      <c r="FT404" s="51"/>
      <c r="FU404" s="51"/>
      <c r="FV404" s="51"/>
      <c r="FW404" s="51"/>
      <c r="FX404" s="24"/>
      <c r="GH404" s="52"/>
      <c r="GI404" s="53"/>
      <c r="GS404" s="52"/>
    </row>
    <row r="405" spans="1:201" ht="12.75" x14ac:dyDescent="0.2">
      <c r="A405" s="49"/>
      <c r="B405" s="11"/>
      <c r="C405" s="24"/>
      <c r="D405" s="24"/>
      <c r="E405" s="51"/>
      <c r="F405" s="51"/>
      <c r="G405" s="51"/>
      <c r="H405" s="51"/>
      <c r="I405" s="51"/>
      <c r="J405" s="51"/>
      <c r="K405" s="51"/>
      <c r="L405" s="51"/>
      <c r="M405" s="51"/>
      <c r="N405" s="49"/>
      <c r="O405" s="24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24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24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24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24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24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24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24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24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24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24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24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24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24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24"/>
      <c r="FN405" s="51"/>
      <c r="FO405" s="51"/>
      <c r="FP405" s="51"/>
      <c r="FQ405" s="51"/>
      <c r="FR405" s="51"/>
      <c r="FS405" s="51"/>
      <c r="FT405" s="51"/>
      <c r="FU405" s="51"/>
      <c r="FV405" s="51"/>
      <c r="FW405" s="51"/>
      <c r="FX405" s="24"/>
      <c r="GH405" s="52"/>
      <c r="GI405" s="53"/>
      <c r="GS405" s="52"/>
    </row>
    <row r="406" spans="1:201" ht="12.75" x14ac:dyDescent="0.2">
      <c r="A406" s="49"/>
      <c r="B406" s="11"/>
      <c r="C406" s="24"/>
      <c r="D406" s="24"/>
      <c r="E406" s="51"/>
      <c r="F406" s="51"/>
      <c r="G406" s="51"/>
      <c r="H406" s="51"/>
      <c r="I406" s="51"/>
      <c r="J406" s="51"/>
      <c r="K406" s="51"/>
      <c r="L406" s="51"/>
      <c r="M406" s="51"/>
      <c r="N406" s="49"/>
      <c r="O406" s="24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24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24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24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24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24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24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24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24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24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24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24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24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24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24"/>
      <c r="FN406" s="51"/>
      <c r="FO406" s="51"/>
      <c r="FP406" s="51"/>
      <c r="FQ406" s="51"/>
      <c r="FR406" s="51"/>
      <c r="FS406" s="51"/>
      <c r="FT406" s="51"/>
      <c r="FU406" s="51"/>
      <c r="FV406" s="51"/>
      <c r="FW406" s="51"/>
      <c r="FX406" s="24"/>
      <c r="GH406" s="52"/>
      <c r="GI406" s="53"/>
      <c r="GS406" s="52"/>
    </row>
    <row r="407" spans="1:201" ht="12.75" x14ac:dyDescent="0.2">
      <c r="A407" s="49"/>
      <c r="B407" s="11"/>
      <c r="C407" s="24"/>
      <c r="D407" s="24"/>
      <c r="E407" s="51"/>
      <c r="F407" s="51"/>
      <c r="G407" s="51"/>
      <c r="H407" s="51"/>
      <c r="I407" s="51"/>
      <c r="J407" s="51"/>
      <c r="K407" s="51"/>
      <c r="L407" s="51"/>
      <c r="M407" s="51"/>
      <c r="N407" s="49"/>
      <c r="O407" s="24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24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24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24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24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24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24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24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24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24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24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24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24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24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24"/>
      <c r="FN407" s="51"/>
      <c r="FO407" s="51"/>
      <c r="FP407" s="51"/>
      <c r="FQ407" s="51"/>
      <c r="FR407" s="51"/>
      <c r="FS407" s="51"/>
      <c r="FT407" s="51"/>
      <c r="FU407" s="51"/>
      <c r="FV407" s="51"/>
      <c r="FW407" s="51"/>
      <c r="FX407" s="24"/>
      <c r="GH407" s="52"/>
      <c r="GI407" s="53"/>
      <c r="GS407" s="52"/>
    </row>
    <row r="408" spans="1:201" ht="12.75" x14ac:dyDescent="0.2">
      <c r="A408" s="49"/>
      <c r="B408" s="11"/>
      <c r="C408" s="24"/>
      <c r="D408" s="24"/>
      <c r="E408" s="51"/>
      <c r="F408" s="51"/>
      <c r="G408" s="51"/>
      <c r="H408" s="51"/>
      <c r="I408" s="51"/>
      <c r="J408" s="51"/>
      <c r="K408" s="51"/>
      <c r="L408" s="51"/>
      <c r="M408" s="51"/>
      <c r="N408" s="49"/>
      <c r="O408" s="24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24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24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24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24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24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24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24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24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24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24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24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24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24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24"/>
      <c r="FN408" s="51"/>
      <c r="FO408" s="51"/>
      <c r="FP408" s="51"/>
      <c r="FQ408" s="51"/>
      <c r="FR408" s="51"/>
      <c r="FS408" s="51"/>
      <c r="FT408" s="51"/>
      <c r="FU408" s="51"/>
      <c r="FV408" s="51"/>
      <c r="FW408" s="51"/>
      <c r="FX408" s="24"/>
      <c r="GH408" s="52"/>
      <c r="GI408" s="53"/>
      <c r="GS408" s="52"/>
    </row>
    <row r="409" spans="1:201" ht="12.75" x14ac:dyDescent="0.2">
      <c r="A409" s="49"/>
      <c r="B409" s="11"/>
      <c r="C409" s="24"/>
      <c r="D409" s="24"/>
      <c r="E409" s="51"/>
      <c r="F409" s="51"/>
      <c r="G409" s="51"/>
      <c r="H409" s="51"/>
      <c r="I409" s="51"/>
      <c r="J409" s="51"/>
      <c r="K409" s="51"/>
      <c r="L409" s="51"/>
      <c r="M409" s="51"/>
      <c r="N409" s="49"/>
      <c r="O409" s="24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24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24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24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24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24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24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24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24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24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24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24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24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24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24"/>
      <c r="FN409" s="51"/>
      <c r="FO409" s="51"/>
      <c r="FP409" s="51"/>
      <c r="FQ409" s="51"/>
      <c r="FR409" s="51"/>
      <c r="FS409" s="51"/>
      <c r="FT409" s="51"/>
      <c r="FU409" s="51"/>
      <c r="FV409" s="51"/>
      <c r="FW409" s="51"/>
      <c r="FX409" s="24"/>
      <c r="GH409" s="52"/>
      <c r="GI409" s="53"/>
      <c r="GS409" s="52"/>
    </row>
    <row r="410" spans="1:201" ht="12.75" x14ac:dyDescent="0.2">
      <c r="A410" s="49"/>
      <c r="B410" s="11"/>
      <c r="C410" s="24"/>
      <c r="D410" s="24"/>
      <c r="E410" s="51"/>
      <c r="F410" s="51"/>
      <c r="G410" s="51"/>
      <c r="H410" s="51"/>
      <c r="I410" s="51"/>
      <c r="J410" s="51"/>
      <c r="K410" s="51"/>
      <c r="L410" s="51"/>
      <c r="M410" s="51"/>
      <c r="N410" s="49"/>
      <c r="O410" s="24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24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24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24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24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24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24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24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24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24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24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24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24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24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24"/>
      <c r="FN410" s="51"/>
      <c r="FO410" s="51"/>
      <c r="FP410" s="51"/>
      <c r="FQ410" s="51"/>
      <c r="FR410" s="51"/>
      <c r="FS410" s="51"/>
      <c r="FT410" s="51"/>
      <c r="FU410" s="51"/>
      <c r="FV410" s="51"/>
      <c r="FW410" s="51"/>
      <c r="FX410" s="24"/>
      <c r="GH410" s="52"/>
      <c r="GI410" s="53"/>
      <c r="GS410" s="52"/>
    </row>
    <row r="411" spans="1:201" ht="12.75" x14ac:dyDescent="0.2">
      <c r="A411" s="49"/>
      <c r="B411" s="11"/>
      <c r="C411" s="24"/>
      <c r="D411" s="24"/>
      <c r="E411" s="51"/>
      <c r="F411" s="51"/>
      <c r="G411" s="51"/>
      <c r="H411" s="51"/>
      <c r="I411" s="51"/>
      <c r="J411" s="51"/>
      <c r="K411" s="51"/>
      <c r="L411" s="51"/>
      <c r="M411" s="51"/>
      <c r="N411" s="49"/>
      <c r="O411" s="24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24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24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24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24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24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24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24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24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24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24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24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24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24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24"/>
      <c r="FN411" s="51"/>
      <c r="FO411" s="51"/>
      <c r="FP411" s="51"/>
      <c r="FQ411" s="51"/>
      <c r="FR411" s="51"/>
      <c r="FS411" s="51"/>
      <c r="FT411" s="51"/>
      <c r="FU411" s="51"/>
      <c r="FV411" s="51"/>
      <c r="FW411" s="51"/>
      <c r="FX411" s="24"/>
      <c r="GH411" s="52"/>
      <c r="GI411" s="53"/>
      <c r="GS411" s="52"/>
    </row>
    <row r="412" spans="1:201" ht="12.75" x14ac:dyDescent="0.2">
      <c r="A412" s="49"/>
      <c r="B412" s="11"/>
      <c r="C412" s="24"/>
      <c r="D412" s="24"/>
      <c r="E412" s="51"/>
      <c r="F412" s="51"/>
      <c r="G412" s="51"/>
      <c r="H412" s="51"/>
      <c r="I412" s="51"/>
      <c r="J412" s="51"/>
      <c r="K412" s="51"/>
      <c r="L412" s="51"/>
      <c r="M412" s="51"/>
      <c r="N412" s="49"/>
      <c r="O412" s="24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24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24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24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24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24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24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24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24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24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24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24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24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24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24"/>
      <c r="FN412" s="51"/>
      <c r="FO412" s="51"/>
      <c r="FP412" s="51"/>
      <c r="FQ412" s="51"/>
      <c r="FR412" s="51"/>
      <c r="FS412" s="51"/>
      <c r="FT412" s="51"/>
      <c r="FU412" s="51"/>
      <c r="FV412" s="51"/>
      <c r="FW412" s="51"/>
      <c r="FX412" s="24"/>
      <c r="GH412" s="52"/>
      <c r="GI412" s="53"/>
      <c r="GS412" s="52"/>
    </row>
    <row r="413" spans="1:201" ht="12.75" x14ac:dyDescent="0.2">
      <c r="A413" s="49"/>
      <c r="B413" s="11"/>
      <c r="C413" s="24"/>
      <c r="D413" s="24"/>
      <c r="E413" s="51"/>
      <c r="F413" s="51"/>
      <c r="G413" s="51"/>
      <c r="H413" s="51"/>
      <c r="I413" s="51"/>
      <c r="J413" s="51"/>
      <c r="K413" s="51"/>
      <c r="L413" s="51"/>
      <c r="M413" s="51"/>
      <c r="N413" s="49"/>
      <c r="O413" s="24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24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24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24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24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24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24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24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24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24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24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24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24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24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24"/>
      <c r="FN413" s="51"/>
      <c r="FO413" s="51"/>
      <c r="FP413" s="51"/>
      <c r="FQ413" s="51"/>
      <c r="FR413" s="51"/>
      <c r="FS413" s="51"/>
      <c r="FT413" s="51"/>
      <c r="FU413" s="51"/>
      <c r="FV413" s="51"/>
      <c r="FW413" s="51"/>
      <c r="FX413" s="24"/>
      <c r="GH413" s="52"/>
      <c r="GI413" s="53"/>
      <c r="GS413" s="52"/>
    </row>
    <row r="414" spans="1:201" ht="12.75" x14ac:dyDescent="0.2">
      <c r="A414" s="49"/>
      <c r="B414" s="11"/>
      <c r="C414" s="24"/>
      <c r="D414" s="24"/>
      <c r="E414" s="51"/>
      <c r="F414" s="51"/>
      <c r="G414" s="51"/>
      <c r="H414" s="51"/>
      <c r="I414" s="51"/>
      <c r="J414" s="51"/>
      <c r="K414" s="51"/>
      <c r="L414" s="51"/>
      <c r="M414" s="51"/>
      <c r="N414" s="49"/>
      <c r="O414" s="24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24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24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24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24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24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24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24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24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24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24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24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24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24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24"/>
      <c r="FN414" s="51"/>
      <c r="FO414" s="51"/>
      <c r="FP414" s="51"/>
      <c r="FQ414" s="51"/>
      <c r="FR414" s="51"/>
      <c r="FS414" s="51"/>
      <c r="FT414" s="51"/>
      <c r="FU414" s="51"/>
      <c r="FV414" s="51"/>
      <c r="FW414" s="51"/>
      <c r="FX414" s="24"/>
      <c r="GH414" s="52"/>
      <c r="GI414" s="53"/>
      <c r="GS414" s="52"/>
    </row>
    <row r="415" spans="1:201" ht="12.75" x14ac:dyDescent="0.2">
      <c r="A415" s="49"/>
      <c r="B415" s="11"/>
      <c r="C415" s="24"/>
      <c r="D415" s="24"/>
      <c r="E415" s="51"/>
      <c r="F415" s="51"/>
      <c r="G415" s="51"/>
      <c r="H415" s="51"/>
      <c r="I415" s="51"/>
      <c r="J415" s="51"/>
      <c r="K415" s="51"/>
      <c r="L415" s="51"/>
      <c r="M415" s="51"/>
      <c r="N415" s="49"/>
      <c r="O415" s="24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24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24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24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24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24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24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24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24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24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24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24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24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24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24"/>
      <c r="FN415" s="51"/>
      <c r="FO415" s="51"/>
      <c r="FP415" s="51"/>
      <c r="FQ415" s="51"/>
      <c r="FR415" s="51"/>
      <c r="FS415" s="51"/>
      <c r="FT415" s="51"/>
      <c r="FU415" s="51"/>
      <c r="FV415" s="51"/>
      <c r="FW415" s="51"/>
      <c r="FX415" s="24"/>
      <c r="GH415" s="52"/>
      <c r="GI415" s="53"/>
      <c r="GS415" s="52"/>
    </row>
    <row r="416" spans="1:201" ht="12.75" x14ac:dyDescent="0.2">
      <c r="A416" s="49"/>
      <c r="B416" s="11"/>
      <c r="C416" s="24"/>
      <c r="D416" s="24"/>
      <c r="E416" s="51"/>
      <c r="F416" s="51"/>
      <c r="G416" s="51"/>
      <c r="H416" s="51"/>
      <c r="I416" s="51"/>
      <c r="J416" s="51"/>
      <c r="K416" s="51"/>
      <c r="L416" s="51"/>
      <c r="M416" s="51"/>
      <c r="N416" s="49"/>
      <c r="O416" s="24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24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24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24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24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24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24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24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24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24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24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24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24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24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24"/>
      <c r="FN416" s="51"/>
      <c r="FO416" s="51"/>
      <c r="FP416" s="51"/>
      <c r="FQ416" s="51"/>
      <c r="FR416" s="51"/>
      <c r="FS416" s="51"/>
      <c r="FT416" s="51"/>
      <c r="FU416" s="51"/>
      <c r="FV416" s="51"/>
      <c r="FW416" s="51"/>
      <c r="FX416" s="24"/>
      <c r="GH416" s="52"/>
      <c r="GI416" s="53"/>
      <c r="GS416" s="52"/>
    </row>
    <row r="417" spans="1:201" ht="12.75" x14ac:dyDescent="0.2">
      <c r="A417" s="49"/>
      <c r="B417" s="11"/>
      <c r="C417" s="24"/>
      <c r="D417" s="24"/>
      <c r="E417" s="51"/>
      <c r="F417" s="51"/>
      <c r="G417" s="51"/>
      <c r="H417" s="51"/>
      <c r="I417" s="51"/>
      <c r="J417" s="51"/>
      <c r="K417" s="51"/>
      <c r="L417" s="51"/>
      <c r="M417" s="51"/>
      <c r="N417" s="49"/>
      <c r="O417" s="24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24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24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24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24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24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24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24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24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24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24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24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24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24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24"/>
      <c r="FN417" s="51"/>
      <c r="FO417" s="51"/>
      <c r="FP417" s="51"/>
      <c r="FQ417" s="51"/>
      <c r="FR417" s="51"/>
      <c r="FS417" s="51"/>
      <c r="FT417" s="51"/>
      <c r="FU417" s="51"/>
      <c r="FV417" s="51"/>
      <c r="FW417" s="51"/>
      <c r="FX417" s="24"/>
      <c r="GH417" s="52"/>
      <c r="GI417" s="53"/>
      <c r="GS417" s="52"/>
    </row>
    <row r="418" spans="1:201" ht="12.75" x14ac:dyDescent="0.2">
      <c r="A418" s="49"/>
      <c r="B418" s="11"/>
      <c r="C418" s="24"/>
      <c r="D418" s="24"/>
      <c r="E418" s="51"/>
      <c r="F418" s="51"/>
      <c r="G418" s="51"/>
      <c r="H418" s="51"/>
      <c r="I418" s="51"/>
      <c r="J418" s="51"/>
      <c r="K418" s="51"/>
      <c r="L418" s="51"/>
      <c r="M418" s="51"/>
      <c r="N418" s="49"/>
      <c r="O418" s="24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24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24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24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24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24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24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24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24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24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24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24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24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24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24"/>
      <c r="FN418" s="51"/>
      <c r="FO418" s="51"/>
      <c r="FP418" s="51"/>
      <c r="FQ418" s="51"/>
      <c r="FR418" s="51"/>
      <c r="FS418" s="51"/>
      <c r="FT418" s="51"/>
      <c r="FU418" s="51"/>
      <c r="FV418" s="51"/>
      <c r="FW418" s="51"/>
      <c r="FX418" s="24"/>
      <c r="GH418" s="52"/>
      <c r="GI418" s="53"/>
      <c r="GS418" s="52"/>
    </row>
    <row r="419" spans="1:201" ht="12.75" x14ac:dyDescent="0.2">
      <c r="A419" s="49"/>
      <c r="B419" s="11"/>
      <c r="C419" s="24"/>
      <c r="D419" s="24"/>
      <c r="E419" s="51"/>
      <c r="F419" s="51"/>
      <c r="G419" s="51"/>
      <c r="H419" s="51"/>
      <c r="I419" s="51"/>
      <c r="J419" s="51"/>
      <c r="K419" s="51"/>
      <c r="L419" s="51"/>
      <c r="M419" s="51"/>
      <c r="N419" s="49"/>
      <c r="O419" s="24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24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24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24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24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24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24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24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24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24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24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24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24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24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24"/>
      <c r="FN419" s="51"/>
      <c r="FO419" s="51"/>
      <c r="FP419" s="51"/>
      <c r="FQ419" s="51"/>
      <c r="FR419" s="51"/>
      <c r="FS419" s="51"/>
      <c r="FT419" s="51"/>
      <c r="FU419" s="51"/>
      <c r="FV419" s="51"/>
      <c r="FW419" s="51"/>
      <c r="FX419" s="24"/>
      <c r="GH419" s="52"/>
      <c r="GI419" s="53"/>
      <c r="GS419" s="52"/>
    </row>
    <row r="420" spans="1:201" ht="12.75" x14ac:dyDescent="0.2">
      <c r="A420" s="49"/>
      <c r="B420" s="11"/>
      <c r="C420" s="24"/>
      <c r="D420" s="24"/>
      <c r="E420" s="51"/>
      <c r="F420" s="51"/>
      <c r="G420" s="51"/>
      <c r="H420" s="51"/>
      <c r="I420" s="51"/>
      <c r="J420" s="51"/>
      <c r="K420" s="51"/>
      <c r="L420" s="51"/>
      <c r="M420" s="51"/>
      <c r="N420" s="49"/>
      <c r="O420" s="24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24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24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24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24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24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24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24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24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24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24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24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24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24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24"/>
      <c r="FN420" s="51"/>
      <c r="FO420" s="51"/>
      <c r="FP420" s="51"/>
      <c r="FQ420" s="51"/>
      <c r="FR420" s="51"/>
      <c r="FS420" s="51"/>
      <c r="FT420" s="51"/>
      <c r="FU420" s="51"/>
      <c r="FV420" s="51"/>
      <c r="FW420" s="51"/>
      <c r="FX420" s="24"/>
      <c r="GH420" s="52"/>
      <c r="GI420" s="53"/>
      <c r="GS420" s="52"/>
    </row>
    <row r="421" spans="1:201" ht="12.75" x14ac:dyDescent="0.2">
      <c r="A421" s="49"/>
      <c r="B421" s="11"/>
      <c r="C421" s="24"/>
      <c r="D421" s="24"/>
      <c r="E421" s="51"/>
      <c r="F421" s="51"/>
      <c r="G421" s="51"/>
      <c r="H421" s="51"/>
      <c r="I421" s="51"/>
      <c r="J421" s="51"/>
      <c r="K421" s="51"/>
      <c r="L421" s="51"/>
      <c r="M421" s="51"/>
      <c r="N421" s="49"/>
      <c r="O421" s="24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24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24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24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24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24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24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24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24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24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24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24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24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24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24"/>
      <c r="FN421" s="51"/>
      <c r="FO421" s="51"/>
      <c r="FP421" s="51"/>
      <c r="FQ421" s="51"/>
      <c r="FR421" s="51"/>
      <c r="FS421" s="51"/>
      <c r="FT421" s="51"/>
      <c r="FU421" s="51"/>
      <c r="FV421" s="51"/>
      <c r="FW421" s="51"/>
      <c r="FX421" s="24"/>
      <c r="GH421" s="52"/>
      <c r="GI421" s="53"/>
      <c r="GS421" s="52"/>
    </row>
    <row r="422" spans="1:201" ht="12.75" x14ac:dyDescent="0.2">
      <c r="A422" s="49"/>
      <c r="B422" s="11"/>
      <c r="C422" s="24"/>
      <c r="D422" s="24"/>
      <c r="E422" s="51"/>
      <c r="F422" s="51"/>
      <c r="G422" s="51"/>
      <c r="H422" s="51"/>
      <c r="I422" s="51"/>
      <c r="J422" s="51"/>
      <c r="K422" s="51"/>
      <c r="L422" s="51"/>
      <c r="M422" s="51"/>
      <c r="N422" s="49"/>
      <c r="O422" s="24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24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24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24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24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24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24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24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24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24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24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24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24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24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24"/>
      <c r="FN422" s="51"/>
      <c r="FO422" s="51"/>
      <c r="FP422" s="51"/>
      <c r="FQ422" s="51"/>
      <c r="FR422" s="51"/>
      <c r="FS422" s="51"/>
      <c r="FT422" s="51"/>
      <c r="FU422" s="51"/>
      <c r="FV422" s="51"/>
      <c r="FW422" s="51"/>
      <c r="FX422" s="24"/>
      <c r="GH422" s="52"/>
      <c r="GI422" s="53"/>
      <c r="GS422" s="52"/>
    </row>
    <row r="423" spans="1:201" ht="12.75" x14ac:dyDescent="0.2">
      <c r="A423" s="49"/>
      <c r="B423" s="11"/>
      <c r="C423" s="24"/>
      <c r="D423" s="24"/>
      <c r="E423" s="51"/>
      <c r="F423" s="51"/>
      <c r="G423" s="51"/>
      <c r="H423" s="51"/>
      <c r="I423" s="51"/>
      <c r="J423" s="51"/>
      <c r="K423" s="51"/>
      <c r="L423" s="51"/>
      <c r="M423" s="51"/>
      <c r="N423" s="49"/>
      <c r="O423" s="24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24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24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24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24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24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24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24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24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24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24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24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24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24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24"/>
      <c r="FN423" s="51"/>
      <c r="FO423" s="51"/>
      <c r="FP423" s="51"/>
      <c r="FQ423" s="51"/>
      <c r="FR423" s="51"/>
      <c r="FS423" s="51"/>
      <c r="FT423" s="51"/>
      <c r="FU423" s="51"/>
      <c r="FV423" s="51"/>
      <c r="FW423" s="51"/>
      <c r="FX423" s="24"/>
      <c r="GH423" s="52"/>
      <c r="GI423" s="53"/>
      <c r="GS423" s="52"/>
    </row>
    <row r="424" spans="1:201" ht="12.75" x14ac:dyDescent="0.2">
      <c r="A424" s="49"/>
      <c r="B424" s="11"/>
      <c r="C424" s="24"/>
      <c r="D424" s="24"/>
      <c r="E424" s="51"/>
      <c r="F424" s="51"/>
      <c r="G424" s="51"/>
      <c r="H424" s="51"/>
      <c r="I424" s="51"/>
      <c r="J424" s="51"/>
      <c r="K424" s="51"/>
      <c r="L424" s="51"/>
      <c r="M424" s="51"/>
      <c r="N424" s="49"/>
      <c r="O424" s="24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24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24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24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24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24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24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24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24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24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24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24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24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24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24"/>
      <c r="FN424" s="51"/>
      <c r="FO424" s="51"/>
      <c r="FP424" s="51"/>
      <c r="FQ424" s="51"/>
      <c r="FR424" s="51"/>
      <c r="FS424" s="51"/>
      <c r="FT424" s="51"/>
      <c r="FU424" s="51"/>
      <c r="FV424" s="51"/>
      <c r="FW424" s="51"/>
      <c r="FX424" s="24"/>
      <c r="GH424" s="52"/>
      <c r="GI424" s="53"/>
      <c r="GS424" s="52"/>
    </row>
    <row r="425" spans="1:201" ht="12.75" x14ac:dyDescent="0.2">
      <c r="A425" s="49"/>
      <c r="B425" s="11"/>
      <c r="C425" s="24"/>
      <c r="D425" s="24"/>
      <c r="E425" s="51"/>
      <c r="F425" s="51"/>
      <c r="G425" s="51"/>
      <c r="H425" s="51"/>
      <c r="I425" s="51"/>
      <c r="J425" s="51"/>
      <c r="K425" s="51"/>
      <c r="L425" s="51"/>
      <c r="M425" s="51"/>
      <c r="N425" s="49"/>
      <c r="O425" s="24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24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24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24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24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24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24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24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24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24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24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24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24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24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24"/>
      <c r="FN425" s="51"/>
      <c r="FO425" s="51"/>
      <c r="FP425" s="51"/>
      <c r="FQ425" s="51"/>
      <c r="FR425" s="51"/>
      <c r="FS425" s="51"/>
      <c r="FT425" s="51"/>
      <c r="FU425" s="51"/>
      <c r="FV425" s="51"/>
      <c r="FW425" s="51"/>
      <c r="FX425" s="24"/>
      <c r="GH425" s="52"/>
      <c r="GI425" s="53"/>
      <c r="GS425" s="52"/>
    </row>
    <row r="426" spans="1:201" ht="12.75" x14ac:dyDescent="0.2">
      <c r="A426" s="49"/>
      <c r="B426" s="11"/>
      <c r="C426" s="24"/>
      <c r="D426" s="24"/>
      <c r="E426" s="51"/>
      <c r="F426" s="51"/>
      <c r="G426" s="51"/>
      <c r="H426" s="51"/>
      <c r="I426" s="51"/>
      <c r="J426" s="51"/>
      <c r="K426" s="51"/>
      <c r="L426" s="51"/>
      <c r="M426" s="51"/>
      <c r="N426" s="49"/>
      <c r="O426" s="24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24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24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24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24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24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24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24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24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24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24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24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24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24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24"/>
      <c r="FN426" s="51"/>
      <c r="FO426" s="51"/>
      <c r="FP426" s="51"/>
      <c r="FQ426" s="51"/>
      <c r="FR426" s="51"/>
      <c r="FS426" s="51"/>
      <c r="FT426" s="51"/>
      <c r="FU426" s="51"/>
      <c r="FV426" s="51"/>
      <c r="FW426" s="51"/>
      <c r="FX426" s="24"/>
      <c r="GH426" s="52"/>
      <c r="GI426" s="53"/>
      <c r="GS426" s="52"/>
    </row>
    <row r="427" spans="1:201" ht="12.75" x14ac:dyDescent="0.2">
      <c r="A427" s="49"/>
      <c r="B427" s="11"/>
      <c r="C427" s="24"/>
      <c r="D427" s="24"/>
      <c r="E427" s="51"/>
      <c r="F427" s="51"/>
      <c r="G427" s="51"/>
      <c r="H427" s="51"/>
      <c r="I427" s="51"/>
      <c r="J427" s="51"/>
      <c r="K427" s="51"/>
      <c r="L427" s="51"/>
      <c r="M427" s="51"/>
      <c r="N427" s="49"/>
      <c r="O427" s="24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24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24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24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24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24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24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24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24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24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24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24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24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24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24"/>
      <c r="FN427" s="51"/>
      <c r="FO427" s="51"/>
      <c r="FP427" s="51"/>
      <c r="FQ427" s="51"/>
      <c r="FR427" s="51"/>
      <c r="FS427" s="51"/>
      <c r="FT427" s="51"/>
      <c r="FU427" s="51"/>
      <c r="FV427" s="51"/>
      <c r="FW427" s="51"/>
      <c r="FX427" s="24"/>
      <c r="GH427" s="52"/>
      <c r="GI427" s="53"/>
      <c r="GS427" s="52"/>
    </row>
    <row r="428" spans="1:201" ht="12.75" x14ac:dyDescent="0.2">
      <c r="A428" s="49"/>
      <c r="B428" s="11"/>
      <c r="C428" s="24"/>
      <c r="D428" s="24"/>
      <c r="E428" s="51"/>
      <c r="F428" s="51"/>
      <c r="G428" s="51"/>
      <c r="H428" s="51"/>
      <c r="I428" s="51"/>
      <c r="J428" s="51"/>
      <c r="K428" s="51"/>
      <c r="L428" s="51"/>
      <c r="M428" s="51"/>
      <c r="N428" s="49"/>
      <c r="O428" s="24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24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24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24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24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24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24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24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24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24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24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24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24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24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24"/>
      <c r="FN428" s="51"/>
      <c r="FO428" s="51"/>
      <c r="FP428" s="51"/>
      <c r="FQ428" s="51"/>
      <c r="FR428" s="51"/>
      <c r="FS428" s="51"/>
      <c r="FT428" s="51"/>
      <c r="FU428" s="51"/>
      <c r="FV428" s="51"/>
      <c r="FW428" s="51"/>
      <c r="FX428" s="24"/>
      <c r="GH428" s="52"/>
      <c r="GI428" s="53"/>
      <c r="GS428" s="52"/>
    </row>
    <row r="429" spans="1:201" ht="12.75" x14ac:dyDescent="0.2">
      <c r="A429" s="49"/>
      <c r="B429" s="11"/>
      <c r="C429" s="24"/>
      <c r="D429" s="24"/>
      <c r="E429" s="51"/>
      <c r="F429" s="51"/>
      <c r="G429" s="51"/>
      <c r="H429" s="51"/>
      <c r="I429" s="51"/>
      <c r="J429" s="51"/>
      <c r="K429" s="51"/>
      <c r="L429" s="51"/>
      <c r="M429" s="51"/>
      <c r="N429" s="49"/>
      <c r="O429" s="24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24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24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24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24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24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24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24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24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24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24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24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24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24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24"/>
      <c r="FN429" s="51"/>
      <c r="FO429" s="51"/>
      <c r="FP429" s="51"/>
      <c r="FQ429" s="51"/>
      <c r="FR429" s="51"/>
      <c r="FS429" s="51"/>
      <c r="FT429" s="51"/>
      <c r="FU429" s="51"/>
      <c r="FV429" s="51"/>
      <c r="FW429" s="51"/>
      <c r="FX429" s="24"/>
      <c r="GH429" s="52"/>
      <c r="GI429" s="53"/>
      <c r="GS429" s="52"/>
    </row>
    <row r="430" spans="1:201" ht="12.75" x14ac:dyDescent="0.2">
      <c r="A430" s="49"/>
      <c r="B430" s="11"/>
      <c r="C430" s="24"/>
      <c r="D430" s="24"/>
      <c r="E430" s="51"/>
      <c r="F430" s="51"/>
      <c r="G430" s="51"/>
      <c r="H430" s="51"/>
      <c r="I430" s="51"/>
      <c r="J430" s="51"/>
      <c r="K430" s="51"/>
      <c r="L430" s="51"/>
      <c r="M430" s="51"/>
      <c r="N430" s="49"/>
      <c r="O430" s="24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24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24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24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24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24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24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24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24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24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24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24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24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24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24"/>
      <c r="FN430" s="51"/>
      <c r="FO430" s="51"/>
      <c r="FP430" s="51"/>
      <c r="FQ430" s="51"/>
      <c r="FR430" s="51"/>
      <c r="FS430" s="51"/>
      <c r="FT430" s="51"/>
      <c r="FU430" s="51"/>
      <c r="FV430" s="51"/>
      <c r="FW430" s="51"/>
      <c r="FX430" s="24"/>
      <c r="GH430" s="52"/>
      <c r="GI430" s="53"/>
      <c r="GS430" s="52"/>
    </row>
    <row r="431" spans="1:201" ht="12.75" x14ac:dyDescent="0.2">
      <c r="A431" s="49"/>
      <c r="B431" s="11"/>
      <c r="C431" s="24"/>
      <c r="D431" s="24"/>
      <c r="E431" s="51"/>
      <c r="F431" s="51"/>
      <c r="G431" s="51"/>
      <c r="H431" s="51"/>
      <c r="I431" s="51"/>
      <c r="J431" s="51"/>
      <c r="K431" s="51"/>
      <c r="L431" s="51"/>
      <c r="M431" s="51"/>
      <c r="N431" s="49"/>
      <c r="O431" s="24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24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24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24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24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24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24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24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24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24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24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24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24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24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24"/>
      <c r="FN431" s="51"/>
      <c r="FO431" s="51"/>
      <c r="FP431" s="51"/>
      <c r="FQ431" s="51"/>
      <c r="FR431" s="51"/>
      <c r="FS431" s="51"/>
      <c r="FT431" s="51"/>
      <c r="FU431" s="51"/>
      <c r="FV431" s="51"/>
      <c r="FW431" s="51"/>
      <c r="FX431" s="24"/>
      <c r="GH431" s="52"/>
      <c r="GI431" s="53"/>
      <c r="GS431" s="52"/>
    </row>
    <row r="432" spans="1:201" ht="12.75" x14ac:dyDescent="0.2">
      <c r="A432" s="49"/>
      <c r="B432" s="11"/>
      <c r="C432" s="24"/>
      <c r="D432" s="24"/>
      <c r="E432" s="51"/>
      <c r="F432" s="51"/>
      <c r="G432" s="51"/>
      <c r="H432" s="51"/>
      <c r="I432" s="51"/>
      <c r="J432" s="51"/>
      <c r="K432" s="51"/>
      <c r="L432" s="51"/>
      <c r="M432" s="51"/>
      <c r="N432" s="49"/>
      <c r="O432" s="24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24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24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24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24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24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24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24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24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24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24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24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24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24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24"/>
      <c r="FN432" s="51"/>
      <c r="FO432" s="51"/>
      <c r="FP432" s="51"/>
      <c r="FQ432" s="51"/>
      <c r="FR432" s="51"/>
      <c r="FS432" s="51"/>
      <c r="FT432" s="51"/>
      <c r="FU432" s="51"/>
      <c r="FV432" s="51"/>
      <c r="FW432" s="51"/>
      <c r="FX432" s="24"/>
      <c r="GH432" s="52"/>
      <c r="GI432" s="53"/>
      <c r="GS432" s="52"/>
    </row>
    <row r="433" spans="1:201" ht="12.75" x14ac:dyDescent="0.2">
      <c r="A433" s="49"/>
      <c r="B433" s="11"/>
      <c r="C433" s="24"/>
      <c r="D433" s="24"/>
      <c r="E433" s="51"/>
      <c r="F433" s="51"/>
      <c r="G433" s="51"/>
      <c r="H433" s="51"/>
      <c r="I433" s="51"/>
      <c r="J433" s="51"/>
      <c r="K433" s="51"/>
      <c r="L433" s="51"/>
      <c r="M433" s="51"/>
      <c r="N433" s="49"/>
      <c r="O433" s="24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24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24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24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24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24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24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24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24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24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24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24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24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24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24"/>
      <c r="FN433" s="51"/>
      <c r="FO433" s="51"/>
      <c r="FP433" s="51"/>
      <c r="FQ433" s="51"/>
      <c r="FR433" s="51"/>
      <c r="FS433" s="51"/>
      <c r="FT433" s="51"/>
      <c r="FU433" s="51"/>
      <c r="FV433" s="51"/>
      <c r="FW433" s="51"/>
      <c r="FX433" s="24"/>
      <c r="GH433" s="52"/>
      <c r="GI433" s="53"/>
      <c r="GS433" s="52"/>
    </row>
    <row r="434" spans="1:201" ht="12.75" x14ac:dyDescent="0.2">
      <c r="A434" s="49"/>
      <c r="B434" s="11"/>
      <c r="C434" s="24"/>
      <c r="D434" s="24"/>
      <c r="E434" s="51"/>
      <c r="F434" s="51"/>
      <c r="G434" s="51"/>
      <c r="H434" s="51"/>
      <c r="I434" s="51"/>
      <c r="J434" s="51"/>
      <c r="K434" s="51"/>
      <c r="L434" s="51"/>
      <c r="M434" s="51"/>
      <c r="N434" s="49"/>
      <c r="O434" s="24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24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24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24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24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24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24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24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24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24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24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24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24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24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24"/>
      <c r="FN434" s="51"/>
      <c r="FO434" s="51"/>
      <c r="FP434" s="51"/>
      <c r="FQ434" s="51"/>
      <c r="FR434" s="51"/>
      <c r="FS434" s="51"/>
      <c r="FT434" s="51"/>
      <c r="FU434" s="51"/>
      <c r="FV434" s="51"/>
      <c r="FW434" s="51"/>
      <c r="FX434" s="24"/>
      <c r="GH434" s="52"/>
      <c r="GI434" s="53"/>
      <c r="GS434" s="52"/>
    </row>
    <row r="435" spans="1:201" ht="12.75" x14ac:dyDescent="0.2">
      <c r="A435" s="49"/>
      <c r="B435" s="11"/>
      <c r="C435" s="24"/>
      <c r="D435" s="24"/>
      <c r="E435" s="51"/>
      <c r="F435" s="51"/>
      <c r="G435" s="51"/>
      <c r="H435" s="51"/>
      <c r="I435" s="51"/>
      <c r="J435" s="51"/>
      <c r="K435" s="51"/>
      <c r="L435" s="51"/>
      <c r="M435" s="51"/>
      <c r="N435" s="49"/>
      <c r="O435" s="24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24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24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24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24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24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24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24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24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24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24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24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24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24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24"/>
      <c r="FN435" s="51"/>
      <c r="FO435" s="51"/>
      <c r="FP435" s="51"/>
      <c r="FQ435" s="51"/>
      <c r="FR435" s="51"/>
      <c r="FS435" s="51"/>
      <c r="FT435" s="51"/>
      <c r="FU435" s="51"/>
      <c r="FV435" s="51"/>
      <c r="FW435" s="51"/>
      <c r="FX435" s="24"/>
      <c r="GH435" s="52"/>
      <c r="GI435" s="53"/>
      <c r="GS435" s="52"/>
    </row>
    <row r="436" spans="1:201" ht="12.75" x14ac:dyDescent="0.2">
      <c r="A436" s="49"/>
      <c r="B436" s="11"/>
      <c r="C436" s="24"/>
      <c r="D436" s="24"/>
      <c r="E436" s="51"/>
      <c r="F436" s="51"/>
      <c r="G436" s="51"/>
      <c r="H436" s="51"/>
      <c r="I436" s="51"/>
      <c r="J436" s="51"/>
      <c r="K436" s="51"/>
      <c r="L436" s="51"/>
      <c r="M436" s="51"/>
      <c r="N436" s="49"/>
      <c r="O436" s="24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24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24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24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24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24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24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24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24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24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24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24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24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24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24"/>
      <c r="FN436" s="51"/>
      <c r="FO436" s="51"/>
      <c r="FP436" s="51"/>
      <c r="FQ436" s="51"/>
      <c r="FR436" s="51"/>
      <c r="FS436" s="51"/>
      <c r="FT436" s="51"/>
      <c r="FU436" s="51"/>
      <c r="FV436" s="51"/>
      <c r="FW436" s="51"/>
      <c r="FX436" s="24"/>
      <c r="GH436" s="52"/>
      <c r="GI436" s="53"/>
      <c r="GS436" s="52"/>
    </row>
    <row r="437" spans="1:201" ht="12.75" x14ac:dyDescent="0.2">
      <c r="A437" s="49"/>
      <c r="B437" s="11"/>
      <c r="C437" s="24"/>
      <c r="D437" s="24"/>
      <c r="E437" s="51"/>
      <c r="F437" s="51"/>
      <c r="G437" s="51"/>
      <c r="H437" s="51"/>
      <c r="I437" s="51"/>
      <c r="J437" s="51"/>
      <c r="K437" s="51"/>
      <c r="L437" s="51"/>
      <c r="M437" s="51"/>
      <c r="N437" s="49"/>
      <c r="O437" s="24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24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24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24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24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24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24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24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24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24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24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24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24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24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24"/>
      <c r="FN437" s="51"/>
      <c r="FO437" s="51"/>
      <c r="FP437" s="51"/>
      <c r="FQ437" s="51"/>
      <c r="FR437" s="51"/>
      <c r="FS437" s="51"/>
      <c r="FT437" s="51"/>
      <c r="FU437" s="51"/>
      <c r="FV437" s="51"/>
      <c r="FW437" s="51"/>
      <c r="FX437" s="24"/>
      <c r="GH437" s="52"/>
      <c r="GI437" s="53"/>
      <c r="GS437" s="52"/>
    </row>
    <row r="438" spans="1:201" ht="12.75" x14ac:dyDescent="0.2">
      <c r="A438" s="49"/>
      <c r="B438" s="11"/>
      <c r="C438" s="24"/>
      <c r="D438" s="24"/>
      <c r="E438" s="51"/>
      <c r="F438" s="51"/>
      <c r="G438" s="51"/>
      <c r="H438" s="51"/>
      <c r="I438" s="51"/>
      <c r="J438" s="51"/>
      <c r="K438" s="51"/>
      <c r="L438" s="51"/>
      <c r="M438" s="51"/>
      <c r="N438" s="49"/>
      <c r="O438" s="24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24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24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24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24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24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24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24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24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24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24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24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24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24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24"/>
      <c r="FN438" s="51"/>
      <c r="FO438" s="51"/>
      <c r="FP438" s="51"/>
      <c r="FQ438" s="51"/>
      <c r="FR438" s="51"/>
      <c r="FS438" s="51"/>
      <c r="FT438" s="51"/>
      <c r="FU438" s="51"/>
      <c r="FV438" s="51"/>
      <c r="FW438" s="51"/>
      <c r="FX438" s="24"/>
      <c r="GH438" s="52"/>
      <c r="GI438" s="53"/>
      <c r="GS438" s="52"/>
    </row>
    <row r="439" spans="1:201" ht="12.75" x14ac:dyDescent="0.2">
      <c r="A439" s="49"/>
      <c r="B439" s="11"/>
      <c r="C439" s="24"/>
      <c r="D439" s="24"/>
      <c r="E439" s="51"/>
      <c r="F439" s="51"/>
      <c r="G439" s="51"/>
      <c r="H439" s="51"/>
      <c r="I439" s="51"/>
      <c r="J439" s="51"/>
      <c r="K439" s="51"/>
      <c r="L439" s="51"/>
      <c r="M439" s="51"/>
      <c r="N439" s="49"/>
      <c r="O439" s="24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24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24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24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24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24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24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24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24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24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24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24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24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24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24"/>
      <c r="FN439" s="51"/>
      <c r="FO439" s="51"/>
      <c r="FP439" s="51"/>
      <c r="FQ439" s="51"/>
      <c r="FR439" s="51"/>
      <c r="FS439" s="51"/>
      <c r="FT439" s="51"/>
      <c r="FU439" s="51"/>
      <c r="FV439" s="51"/>
      <c r="FW439" s="51"/>
      <c r="FX439" s="24"/>
      <c r="GH439" s="52"/>
      <c r="GI439" s="53"/>
      <c r="GS439" s="52"/>
    </row>
    <row r="440" spans="1:201" ht="12.75" x14ac:dyDescent="0.2">
      <c r="A440" s="49"/>
      <c r="B440" s="11"/>
      <c r="C440" s="24"/>
      <c r="D440" s="24"/>
      <c r="E440" s="51"/>
      <c r="F440" s="51"/>
      <c r="G440" s="51"/>
      <c r="H440" s="51"/>
      <c r="I440" s="51"/>
      <c r="J440" s="51"/>
      <c r="K440" s="51"/>
      <c r="L440" s="51"/>
      <c r="M440" s="51"/>
      <c r="N440" s="49"/>
      <c r="O440" s="24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24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24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24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24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24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24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24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24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24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24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24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24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24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24"/>
      <c r="FN440" s="51"/>
      <c r="FO440" s="51"/>
      <c r="FP440" s="51"/>
      <c r="FQ440" s="51"/>
      <c r="FR440" s="51"/>
      <c r="FS440" s="51"/>
      <c r="FT440" s="51"/>
      <c r="FU440" s="51"/>
      <c r="FV440" s="51"/>
      <c r="FW440" s="51"/>
      <c r="FX440" s="24"/>
      <c r="GH440" s="52"/>
      <c r="GI440" s="53"/>
      <c r="GS440" s="52"/>
    </row>
    <row r="441" spans="1:201" ht="12.75" x14ac:dyDescent="0.2">
      <c r="A441" s="49"/>
      <c r="B441" s="11"/>
      <c r="C441" s="24"/>
      <c r="D441" s="24"/>
      <c r="E441" s="51"/>
      <c r="F441" s="51"/>
      <c r="G441" s="51"/>
      <c r="H441" s="51"/>
      <c r="I441" s="51"/>
      <c r="J441" s="51"/>
      <c r="K441" s="51"/>
      <c r="L441" s="51"/>
      <c r="M441" s="51"/>
      <c r="N441" s="49"/>
      <c r="O441" s="24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24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24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24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24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24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24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24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24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24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24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24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24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24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24"/>
      <c r="FN441" s="51"/>
      <c r="FO441" s="51"/>
      <c r="FP441" s="51"/>
      <c r="FQ441" s="51"/>
      <c r="FR441" s="51"/>
      <c r="FS441" s="51"/>
      <c r="FT441" s="51"/>
      <c r="FU441" s="51"/>
      <c r="FV441" s="51"/>
      <c r="FW441" s="51"/>
      <c r="FX441" s="24"/>
      <c r="GH441" s="52"/>
      <c r="GI441" s="53"/>
      <c r="GS441" s="52"/>
    </row>
    <row r="442" spans="1:201" ht="12.75" x14ac:dyDescent="0.2">
      <c r="A442" s="49"/>
      <c r="B442" s="11"/>
      <c r="C442" s="24"/>
      <c r="D442" s="24"/>
      <c r="E442" s="51"/>
      <c r="F442" s="51"/>
      <c r="G442" s="51"/>
      <c r="H442" s="51"/>
      <c r="I442" s="51"/>
      <c r="J442" s="51"/>
      <c r="K442" s="51"/>
      <c r="L442" s="51"/>
      <c r="M442" s="51"/>
      <c r="N442" s="49"/>
      <c r="O442" s="24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24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24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24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24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24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24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24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24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24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24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24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24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24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24"/>
      <c r="FN442" s="51"/>
      <c r="FO442" s="51"/>
      <c r="FP442" s="51"/>
      <c r="FQ442" s="51"/>
      <c r="FR442" s="51"/>
      <c r="FS442" s="51"/>
      <c r="FT442" s="51"/>
      <c r="FU442" s="51"/>
      <c r="FV442" s="51"/>
      <c r="FW442" s="51"/>
      <c r="FX442" s="24"/>
      <c r="GH442" s="52"/>
      <c r="GI442" s="53"/>
      <c r="GS442" s="52"/>
    </row>
    <row r="443" spans="1:201" ht="12.75" x14ac:dyDescent="0.2">
      <c r="A443" s="49"/>
      <c r="B443" s="11"/>
      <c r="C443" s="24"/>
      <c r="D443" s="24"/>
      <c r="E443" s="51"/>
      <c r="F443" s="51"/>
      <c r="G443" s="51"/>
      <c r="H443" s="51"/>
      <c r="I443" s="51"/>
      <c r="J443" s="51"/>
      <c r="K443" s="51"/>
      <c r="L443" s="51"/>
      <c r="M443" s="51"/>
      <c r="N443" s="49"/>
      <c r="O443" s="24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24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24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24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24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24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24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24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24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24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24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24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24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24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24"/>
      <c r="FN443" s="51"/>
      <c r="FO443" s="51"/>
      <c r="FP443" s="51"/>
      <c r="FQ443" s="51"/>
      <c r="FR443" s="51"/>
      <c r="FS443" s="51"/>
      <c r="FT443" s="51"/>
      <c r="FU443" s="51"/>
      <c r="FV443" s="51"/>
      <c r="FW443" s="51"/>
      <c r="FX443" s="24"/>
      <c r="GH443" s="52"/>
      <c r="GI443" s="53"/>
      <c r="GS443" s="52"/>
    </row>
    <row r="444" spans="1:201" ht="12.75" x14ac:dyDescent="0.2">
      <c r="A444" s="49"/>
      <c r="B444" s="11"/>
      <c r="C444" s="24"/>
      <c r="D444" s="24"/>
      <c r="E444" s="51"/>
      <c r="F444" s="51"/>
      <c r="G444" s="51"/>
      <c r="H444" s="51"/>
      <c r="I444" s="51"/>
      <c r="J444" s="51"/>
      <c r="K444" s="51"/>
      <c r="L444" s="51"/>
      <c r="M444" s="51"/>
      <c r="N444" s="49"/>
      <c r="O444" s="24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24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24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24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24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24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24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24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24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24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24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24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24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24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24"/>
      <c r="FN444" s="51"/>
      <c r="FO444" s="51"/>
      <c r="FP444" s="51"/>
      <c r="FQ444" s="51"/>
      <c r="FR444" s="51"/>
      <c r="FS444" s="51"/>
      <c r="FT444" s="51"/>
      <c r="FU444" s="51"/>
      <c r="FV444" s="51"/>
      <c r="FW444" s="51"/>
      <c r="FX444" s="24"/>
      <c r="GH444" s="52"/>
      <c r="GI444" s="53"/>
      <c r="GS444" s="52"/>
    </row>
    <row r="445" spans="1:201" ht="12.75" x14ac:dyDescent="0.2">
      <c r="A445" s="49"/>
      <c r="B445" s="11"/>
      <c r="C445" s="24"/>
      <c r="D445" s="24"/>
      <c r="E445" s="51"/>
      <c r="F445" s="51"/>
      <c r="G445" s="51"/>
      <c r="H445" s="51"/>
      <c r="I445" s="51"/>
      <c r="J445" s="51"/>
      <c r="K445" s="51"/>
      <c r="L445" s="51"/>
      <c r="M445" s="51"/>
      <c r="N445" s="49"/>
      <c r="O445" s="24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24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24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24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24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24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24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24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24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24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24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24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24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24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24"/>
      <c r="FN445" s="51"/>
      <c r="FO445" s="51"/>
      <c r="FP445" s="51"/>
      <c r="FQ445" s="51"/>
      <c r="FR445" s="51"/>
      <c r="FS445" s="51"/>
      <c r="FT445" s="51"/>
      <c r="FU445" s="51"/>
      <c r="FV445" s="51"/>
      <c r="FW445" s="51"/>
      <c r="FX445" s="24"/>
      <c r="GH445" s="52"/>
      <c r="GI445" s="53"/>
      <c r="GS445" s="52"/>
    </row>
    <row r="446" spans="1:201" ht="12.75" x14ac:dyDescent="0.2">
      <c r="A446" s="49"/>
      <c r="B446" s="11"/>
      <c r="C446" s="24"/>
      <c r="D446" s="24"/>
      <c r="E446" s="51"/>
      <c r="F446" s="51"/>
      <c r="G446" s="51"/>
      <c r="H446" s="51"/>
      <c r="I446" s="51"/>
      <c r="J446" s="51"/>
      <c r="K446" s="51"/>
      <c r="L446" s="51"/>
      <c r="M446" s="51"/>
      <c r="N446" s="49"/>
      <c r="O446" s="24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24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24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24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24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24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24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24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24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24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24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24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24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24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24"/>
      <c r="FN446" s="51"/>
      <c r="FO446" s="51"/>
      <c r="FP446" s="51"/>
      <c r="FQ446" s="51"/>
      <c r="FR446" s="51"/>
      <c r="FS446" s="51"/>
      <c r="FT446" s="51"/>
      <c r="FU446" s="51"/>
      <c r="FV446" s="51"/>
      <c r="FW446" s="51"/>
      <c r="FX446" s="24"/>
      <c r="GH446" s="52"/>
      <c r="GI446" s="53"/>
      <c r="GS446" s="52"/>
    </row>
    <row r="447" spans="1:201" ht="12.75" x14ac:dyDescent="0.2">
      <c r="A447" s="49"/>
      <c r="B447" s="11"/>
      <c r="C447" s="24"/>
      <c r="D447" s="24"/>
      <c r="E447" s="51"/>
      <c r="F447" s="51"/>
      <c r="G447" s="51"/>
      <c r="H447" s="51"/>
      <c r="I447" s="51"/>
      <c r="J447" s="51"/>
      <c r="K447" s="51"/>
      <c r="L447" s="51"/>
      <c r="M447" s="51"/>
      <c r="N447" s="49"/>
      <c r="O447" s="24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24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24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24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24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24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24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24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24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24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24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24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24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24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24"/>
      <c r="FN447" s="51"/>
      <c r="FO447" s="51"/>
      <c r="FP447" s="51"/>
      <c r="FQ447" s="51"/>
      <c r="FR447" s="51"/>
      <c r="FS447" s="51"/>
      <c r="FT447" s="51"/>
      <c r="FU447" s="51"/>
      <c r="FV447" s="51"/>
      <c r="FW447" s="51"/>
      <c r="FX447" s="24"/>
      <c r="GH447" s="52"/>
      <c r="GI447" s="53"/>
      <c r="GS447" s="52"/>
    </row>
    <row r="448" spans="1:201" ht="12.75" x14ac:dyDescent="0.2">
      <c r="A448" s="49"/>
      <c r="B448" s="11"/>
      <c r="C448" s="24"/>
      <c r="D448" s="24"/>
      <c r="E448" s="51"/>
      <c r="F448" s="51"/>
      <c r="G448" s="51"/>
      <c r="H448" s="51"/>
      <c r="I448" s="51"/>
      <c r="J448" s="51"/>
      <c r="K448" s="51"/>
      <c r="L448" s="51"/>
      <c r="M448" s="51"/>
      <c r="N448" s="49"/>
      <c r="O448" s="24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24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24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24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24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24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24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24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24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24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24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24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24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24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24"/>
      <c r="FN448" s="51"/>
      <c r="FO448" s="51"/>
      <c r="FP448" s="51"/>
      <c r="FQ448" s="51"/>
      <c r="FR448" s="51"/>
      <c r="FS448" s="51"/>
      <c r="FT448" s="51"/>
      <c r="FU448" s="51"/>
      <c r="FV448" s="51"/>
      <c r="FW448" s="51"/>
      <c r="FX448" s="24"/>
      <c r="GH448" s="52"/>
      <c r="GI448" s="53"/>
      <c r="GS448" s="52"/>
    </row>
    <row r="449" spans="1:201" ht="12.75" x14ac:dyDescent="0.2">
      <c r="A449" s="49"/>
      <c r="B449" s="11"/>
      <c r="C449" s="24"/>
      <c r="D449" s="24"/>
      <c r="E449" s="51"/>
      <c r="F449" s="51"/>
      <c r="G449" s="51"/>
      <c r="H449" s="51"/>
      <c r="I449" s="51"/>
      <c r="J449" s="51"/>
      <c r="K449" s="51"/>
      <c r="L449" s="51"/>
      <c r="M449" s="51"/>
      <c r="N449" s="49"/>
      <c r="O449" s="24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24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24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24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24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24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24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24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24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24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24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24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24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24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24"/>
      <c r="FN449" s="51"/>
      <c r="FO449" s="51"/>
      <c r="FP449" s="51"/>
      <c r="FQ449" s="51"/>
      <c r="FR449" s="51"/>
      <c r="FS449" s="51"/>
      <c r="FT449" s="51"/>
      <c r="FU449" s="51"/>
      <c r="FV449" s="51"/>
      <c r="FW449" s="51"/>
      <c r="FX449" s="24"/>
      <c r="GH449" s="52"/>
      <c r="GI449" s="53"/>
      <c r="GS449" s="52"/>
    </row>
    <row r="450" spans="1:201" ht="12.75" x14ac:dyDescent="0.2">
      <c r="A450" s="49"/>
      <c r="B450" s="11"/>
      <c r="C450" s="24"/>
      <c r="D450" s="24"/>
      <c r="E450" s="51"/>
      <c r="F450" s="51"/>
      <c r="G450" s="51"/>
      <c r="H450" s="51"/>
      <c r="I450" s="51"/>
      <c r="J450" s="51"/>
      <c r="K450" s="51"/>
      <c r="L450" s="51"/>
      <c r="M450" s="51"/>
      <c r="N450" s="49"/>
      <c r="O450" s="24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24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24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24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24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24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24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24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24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24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24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24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24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24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24"/>
      <c r="FN450" s="51"/>
      <c r="FO450" s="51"/>
      <c r="FP450" s="51"/>
      <c r="FQ450" s="51"/>
      <c r="FR450" s="51"/>
      <c r="FS450" s="51"/>
      <c r="FT450" s="51"/>
      <c r="FU450" s="51"/>
      <c r="FV450" s="51"/>
      <c r="FW450" s="51"/>
      <c r="FX450" s="24"/>
      <c r="GH450" s="52"/>
      <c r="GI450" s="53"/>
      <c r="GS450" s="52"/>
    </row>
    <row r="451" spans="1:201" ht="12.75" x14ac:dyDescent="0.2">
      <c r="A451" s="49"/>
      <c r="B451" s="11"/>
      <c r="C451" s="24"/>
      <c r="D451" s="24"/>
      <c r="E451" s="51"/>
      <c r="F451" s="51"/>
      <c r="G451" s="51"/>
      <c r="H451" s="51"/>
      <c r="I451" s="51"/>
      <c r="J451" s="51"/>
      <c r="K451" s="51"/>
      <c r="L451" s="51"/>
      <c r="M451" s="51"/>
      <c r="N451" s="49"/>
      <c r="O451" s="24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24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24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24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24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24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24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24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24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24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24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24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24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24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24"/>
      <c r="FN451" s="51"/>
      <c r="FO451" s="51"/>
      <c r="FP451" s="51"/>
      <c r="FQ451" s="51"/>
      <c r="FR451" s="51"/>
      <c r="FS451" s="51"/>
      <c r="FT451" s="51"/>
      <c r="FU451" s="51"/>
      <c r="FV451" s="51"/>
      <c r="FW451" s="51"/>
      <c r="FX451" s="24"/>
      <c r="GH451" s="52"/>
      <c r="GI451" s="53"/>
      <c r="GS451" s="52"/>
    </row>
    <row r="452" spans="1:201" ht="12.75" x14ac:dyDescent="0.2">
      <c r="A452" s="49"/>
      <c r="B452" s="11"/>
      <c r="C452" s="24"/>
      <c r="D452" s="24"/>
      <c r="E452" s="51"/>
      <c r="F452" s="51"/>
      <c r="G452" s="51"/>
      <c r="H452" s="51"/>
      <c r="I452" s="51"/>
      <c r="J452" s="51"/>
      <c r="K452" s="51"/>
      <c r="L452" s="51"/>
      <c r="M452" s="51"/>
      <c r="N452" s="49"/>
      <c r="O452" s="24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24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24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24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24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24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24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24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24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24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24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24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24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24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24"/>
      <c r="FN452" s="51"/>
      <c r="FO452" s="51"/>
      <c r="FP452" s="51"/>
      <c r="FQ452" s="51"/>
      <c r="FR452" s="51"/>
      <c r="FS452" s="51"/>
      <c r="FT452" s="51"/>
      <c r="FU452" s="51"/>
      <c r="FV452" s="51"/>
      <c r="FW452" s="51"/>
      <c r="FX452" s="24"/>
      <c r="GH452" s="52"/>
      <c r="GI452" s="53"/>
      <c r="GS452" s="52"/>
    </row>
    <row r="453" spans="1:201" ht="12.75" x14ac:dyDescent="0.2">
      <c r="A453" s="49"/>
      <c r="B453" s="11"/>
      <c r="C453" s="24"/>
      <c r="D453" s="24"/>
      <c r="E453" s="51"/>
      <c r="F453" s="51"/>
      <c r="G453" s="51"/>
      <c r="H453" s="51"/>
      <c r="I453" s="51"/>
      <c r="J453" s="51"/>
      <c r="K453" s="51"/>
      <c r="L453" s="51"/>
      <c r="M453" s="51"/>
      <c r="N453" s="49"/>
      <c r="O453" s="24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24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24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24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24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24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24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24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24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24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24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24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24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24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24"/>
      <c r="FN453" s="51"/>
      <c r="FO453" s="51"/>
      <c r="FP453" s="51"/>
      <c r="FQ453" s="51"/>
      <c r="FR453" s="51"/>
      <c r="FS453" s="51"/>
      <c r="FT453" s="51"/>
      <c r="FU453" s="51"/>
      <c r="FV453" s="51"/>
      <c r="FW453" s="51"/>
      <c r="FX453" s="24"/>
      <c r="GH453" s="52"/>
      <c r="GI453" s="53"/>
      <c r="GS453" s="52"/>
    </row>
    <row r="454" spans="1:201" ht="12.75" x14ac:dyDescent="0.2">
      <c r="A454" s="49"/>
      <c r="B454" s="11"/>
      <c r="C454" s="24"/>
      <c r="D454" s="24"/>
      <c r="E454" s="51"/>
      <c r="F454" s="51"/>
      <c r="G454" s="51"/>
      <c r="H454" s="51"/>
      <c r="I454" s="51"/>
      <c r="J454" s="51"/>
      <c r="K454" s="51"/>
      <c r="L454" s="51"/>
      <c r="M454" s="51"/>
      <c r="N454" s="49"/>
      <c r="O454" s="24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24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24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24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24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24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24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24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24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24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24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24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24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24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24"/>
      <c r="FN454" s="51"/>
      <c r="FO454" s="51"/>
      <c r="FP454" s="51"/>
      <c r="FQ454" s="51"/>
      <c r="FR454" s="51"/>
      <c r="FS454" s="51"/>
      <c r="FT454" s="51"/>
      <c r="FU454" s="51"/>
      <c r="FV454" s="51"/>
      <c r="FW454" s="51"/>
      <c r="FX454" s="24"/>
      <c r="GH454" s="52"/>
      <c r="GI454" s="53"/>
      <c r="GS454" s="52"/>
    </row>
    <row r="455" spans="1:201" ht="12.75" x14ac:dyDescent="0.2">
      <c r="A455" s="49"/>
      <c r="B455" s="11"/>
      <c r="C455" s="24"/>
      <c r="D455" s="24"/>
      <c r="E455" s="51"/>
      <c r="F455" s="51"/>
      <c r="G455" s="51"/>
      <c r="H455" s="51"/>
      <c r="I455" s="51"/>
      <c r="J455" s="51"/>
      <c r="K455" s="51"/>
      <c r="L455" s="51"/>
      <c r="M455" s="51"/>
      <c r="N455" s="49"/>
      <c r="O455" s="24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24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24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24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24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24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24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24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24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24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24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24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24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24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24"/>
      <c r="FN455" s="51"/>
      <c r="FO455" s="51"/>
      <c r="FP455" s="51"/>
      <c r="FQ455" s="51"/>
      <c r="FR455" s="51"/>
      <c r="FS455" s="51"/>
      <c r="FT455" s="51"/>
      <c r="FU455" s="51"/>
      <c r="FV455" s="51"/>
      <c r="FW455" s="51"/>
      <c r="FX455" s="24"/>
      <c r="GH455" s="52"/>
      <c r="GI455" s="53"/>
      <c r="GS455" s="52"/>
    </row>
    <row r="456" spans="1:201" ht="12.75" x14ac:dyDescent="0.2">
      <c r="A456" s="49"/>
      <c r="B456" s="11"/>
      <c r="C456" s="24"/>
      <c r="D456" s="24"/>
      <c r="E456" s="51"/>
      <c r="F456" s="51"/>
      <c r="G456" s="51"/>
      <c r="H456" s="51"/>
      <c r="I456" s="51"/>
      <c r="J456" s="51"/>
      <c r="K456" s="51"/>
      <c r="L456" s="51"/>
      <c r="M456" s="51"/>
      <c r="N456" s="49"/>
      <c r="O456" s="24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24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24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24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24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24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24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24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24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24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24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24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24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24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24"/>
      <c r="FN456" s="51"/>
      <c r="FO456" s="51"/>
      <c r="FP456" s="51"/>
      <c r="FQ456" s="51"/>
      <c r="FR456" s="51"/>
      <c r="FS456" s="51"/>
      <c r="FT456" s="51"/>
      <c r="FU456" s="51"/>
      <c r="FV456" s="51"/>
      <c r="FW456" s="51"/>
      <c r="FX456" s="24"/>
      <c r="GH456" s="52"/>
      <c r="GI456" s="53"/>
      <c r="GS456" s="52"/>
    </row>
    <row r="457" spans="1:201" ht="12.75" x14ac:dyDescent="0.2">
      <c r="A457" s="49"/>
      <c r="B457" s="11"/>
      <c r="C457" s="24"/>
      <c r="D457" s="24"/>
      <c r="E457" s="51"/>
      <c r="F457" s="51"/>
      <c r="G457" s="51"/>
      <c r="H457" s="51"/>
      <c r="I457" s="51"/>
      <c r="J457" s="51"/>
      <c r="K457" s="51"/>
      <c r="L457" s="51"/>
      <c r="M457" s="51"/>
      <c r="N457" s="49"/>
      <c r="O457" s="24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24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24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24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24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24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24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24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24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24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24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24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24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24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24"/>
      <c r="FN457" s="51"/>
      <c r="FO457" s="51"/>
      <c r="FP457" s="51"/>
      <c r="FQ457" s="51"/>
      <c r="FR457" s="51"/>
      <c r="FS457" s="51"/>
      <c r="FT457" s="51"/>
      <c r="FU457" s="51"/>
      <c r="FV457" s="51"/>
      <c r="FW457" s="51"/>
      <c r="FX457" s="24"/>
      <c r="GH457" s="52"/>
      <c r="GI457" s="53"/>
      <c r="GS457" s="52"/>
    </row>
    <row r="458" spans="1:201" ht="12.75" x14ac:dyDescent="0.2">
      <c r="A458" s="49"/>
      <c r="B458" s="11"/>
      <c r="C458" s="24"/>
      <c r="D458" s="24"/>
      <c r="E458" s="51"/>
      <c r="F458" s="51"/>
      <c r="G458" s="51"/>
      <c r="H458" s="51"/>
      <c r="I458" s="51"/>
      <c r="J458" s="51"/>
      <c r="K458" s="51"/>
      <c r="L458" s="51"/>
      <c r="M458" s="51"/>
      <c r="N458" s="49"/>
      <c r="O458" s="24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24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24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24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24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24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24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24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24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24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24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24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24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24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24"/>
      <c r="FN458" s="51"/>
      <c r="FO458" s="51"/>
      <c r="FP458" s="51"/>
      <c r="FQ458" s="51"/>
      <c r="FR458" s="51"/>
      <c r="FS458" s="51"/>
      <c r="FT458" s="51"/>
      <c r="FU458" s="51"/>
      <c r="FV458" s="51"/>
      <c r="FW458" s="51"/>
      <c r="FX458" s="24"/>
      <c r="GH458" s="52"/>
      <c r="GI458" s="53"/>
      <c r="GS458" s="52"/>
    </row>
    <row r="459" spans="1:201" ht="12.75" x14ac:dyDescent="0.2">
      <c r="A459" s="49"/>
      <c r="B459" s="11"/>
      <c r="C459" s="24"/>
      <c r="D459" s="24"/>
      <c r="E459" s="51"/>
      <c r="F459" s="51"/>
      <c r="G459" s="51"/>
      <c r="H459" s="51"/>
      <c r="I459" s="51"/>
      <c r="J459" s="51"/>
      <c r="K459" s="51"/>
      <c r="L459" s="51"/>
      <c r="M459" s="51"/>
      <c r="N459" s="49"/>
      <c r="O459" s="24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24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24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24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24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24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24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24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24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24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24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24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24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24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24"/>
      <c r="FN459" s="51"/>
      <c r="FO459" s="51"/>
      <c r="FP459" s="51"/>
      <c r="FQ459" s="51"/>
      <c r="FR459" s="51"/>
      <c r="FS459" s="51"/>
      <c r="FT459" s="51"/>
      <c r="FU459" s="51"/>
      <c r="FV459" s="51"/>
      <c r="FW459" s="51"/>
      <c r="FX459" s="24"/>
      <c r="GH459" s="52"/>
      <c r="GI459" s="53"/>
      <c r="GS459" s="52"/>
    </row>
    <row r="460" spans="1:201" ht="12.75" x14ac:dyDescent="0.2">
      <c r="A460" s="49"/>
      <c r="B460" s="11"/>
      <c r="C460" s="24"/>
      <c r="D460" s="24"/>
      <c r="E460" s="51"/>
      <c r="F460" s="51"/>
      <c r="G460" s="51"/>
      <c r="H460" s="51"/>
      <c r="I460" s="51"/>
      <c r="J460" s="51"/>
      <c r="K460" s="51"/>
      <c r="L460" s="51"/>
      <c r="M460" s="51"/>
      <c r="N460" s="49"/>
      <c r="O460" s="24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24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24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24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24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24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24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24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24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24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24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24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24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24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24"/>
      <c r="FN460" s="51"/>
      <c r="FO460" s="51"/>
      <c r="FP460" s="51"/>
      <c r="FQ460" s="51"/>
      <c r="FR460" s="51"/>
      <c r="FS460" s="51"/>
      <c r="FT460" s="51"/>
      <c r="FU460" s="51"/>
      <c r="FV460" s="51"/>
      <c r="FW460" s="51"/>
      <c r="FX460" s="24"/>
      <c r="GH460" s="52"/>
      <c r="GI460" s="53"/>
      <c r="GS460" s="52"/>
    </row>
    <row r="461" spans="1:201" ht="12.75" x14ac:dyDescent="0.2">
      <c r="A461" s="49"/>
      <c r="B461" s="11"/>
      <c r="C461" s="24"/>
      <c r="D461" s="24"/>
      <c r="E461" s="51"/>
      <c r="F461" s="51"/>
      <c r="G461" s="51"/>
      <c r="H461" s="51"/>
      <c r="I461" s="51"/>
      <c r="J461" s="51"/>
      <c r="K461" s="51"/>
      <c r="L461" s="51"/>
      <c r="M461" s="51"/>
      <c r="N461" s="49"/>
      <c r="O461" s="24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24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24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24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24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24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24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24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24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24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24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24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24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24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24"/>
      <c r="FN461" s="51"/>
      <c r="FO461" s="51"/>
      <c r="FP461" s="51"/>
      <c r="FQ461" s="51"/>
      <c r="FR461" s="51"/>
      <c r="FS461" s="51"/>
      <c r="FT461" s="51"/>
      <c r="FU461" s="51"/>
      <c r="FV461" s="51"/>
      <c r="FW461" s="51"/>
      <c r="FX461" s="24"/>
      <c r="GH461" s="52"/>
      <c r="GI461" s="53"/>
      <c r="GS461" s="52"/>
    </row>
    <row r="462" spans="1:201" ht="12.75" x14ac:dyDescent="0.2">
      <c r="A462" s="49"/>
      <c r="B462" s="11"/>
      <c r="C462" s="24"/>
      <c r="D462" s="24"/>
      <c r="E462" s="51"/>
      <c r="F462" s="51"/>
      <c r="G462" s="51"/>
      <c r="H462" s="51"/>
      <c r="I462" s="51"/>
      <c r="J462" s="51"/>
      <c r="K462" s="51"/>
      <c r="L462" s="51"/>
      <c r="M462" s="51"/>
      <c r="N462" s="49"/>
      <c r="O462" s="24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24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24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24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24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24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24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24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24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24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24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24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24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24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24"/>
      <c r="FN462" s="51"/>
      <c r="FO462" s="51"/>
      <c r="FP462" s="51"/>
      <c r="FQ462" s="51"/>
      <c r="FR462" s="51"/>
      <c r="FS462" s="51"/>
      <c r="FT462" s="51"/>
      <c r="FU462" s="51"/>
      <c r="FV462" s="51"/>
      <c r="FW462" s="51"/>
      <c r="FX462" s="24"/>
      <c r="GH462" s="52"/>
      <c r="GI462" s="53"/>
      <c r="GS462" s="52"/>
    </row>
    <row r="463" spans="1:201" ht="12.75" x14ac:dyDescent="0.2">
      <c r="A463" s="49"/>
      <c r="B463" s="11"/>
      <c r="C463" s="24"/>
      <c r="D463" s="24"/>
      <c r="E463" s="51"/>
      <c r="F463" s="51"/>
      <c r="G463" s="51"/>
      <c r="H463" s="51"/>
      <c r="I463" s="51"/>
      <c r="J463" s="51"/>
      <c r="K463" s="51"/>
      <c r="L463" s="51"/>
      <c r="M463" s="51"/>
      <c r="N463" s="49"/>
      <c r="O463" s="24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24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24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24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24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24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24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24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24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24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24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24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24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24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24"/>
      <c r="FN463" s="51"/>
      <c r="FO463" s="51"/>
      <c r="FP463" s="51"/>
      <c r="FQ463" s="51"/>
      <c r="FR463" s="51"/>
      <c r="FS463" s="51"/>
      <c r="FT463" s="51"/>
      <c r="FU463" s="51"/>
      <c r="FV463" s="51"/>
      <c r="FW463" s="51"/>
      <c r="FX463" s="24"/>
      <c r="GH463" s="52"/>
      <c r="GI463" s="53"/>
      <c r="GS463" s="52"/>
    </row>
    <row r="464" spans="1:201" ht="12.75" x14ac:dyDescent="0.2">
      <c r="A464" s="49"/>
      <c r="B464" s="11"/>
      <c r="C464" s="24"/>
      <c r="D464" s="24"/>
      <c r="E464" s="51"/>
      <c r="F464" s="51"/>
      <c r="G464" s="51"/>
      <c r="H464" s="51"/>
      <c r="I464" s="51"/>
      <c r="J464" s="51"/>
      <c r="K464" s="51"/>
      <c r="L464" s="51"/>
      <c r="M464" s="51"/>
      <c r="N464" s="49"/>
      <c r="O464" s="24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24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24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24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24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24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24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24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24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24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24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24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24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24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24"/>
      <c r="FN464" s="51"/>
      <c r="FO464" s="51"/>
      <c r="FP464" s="51"/>
      <c r="FQ464" s="51"/>
      <c r="FR464" s="51"/>
      <c r="FS464" s="51"/>
      <c r="FT464" s="51"/>
      <c r="FU464" s="51"/>
      <c r="FV464" s="51"/>
      <c r="FW464" s="51"/>
      <c r="FX464" s="24"/>
      <c r="GH464" s="52"/>
      <c r="GI464" s="53"/>
      <c r="GS464" s="52"/>
    </row>
    <row r="465" spans="1:201" ht="12.75" x14ac:dyDescent="0.2">
      <c r="A465" s="49"/>
      <c r="B465" s="11"/>
      <c r="C465" s="24"/>
      <c r="D465" s="24"/>
      <c r="E465" s="51"/>
      <c r="F465" s="51"/>
      <c r="G465" s="51"/>
      <c r="H465" s="51"/>
      <c r="I465" s="51"/>
      <c r="J465" s="51"/>
      <c r="K465" s="51"/>
      <c r="L465" s="51"/>
      <c r="M465" s="51"/>
      <c r="N465" s="49"/>
      <c r="O465" s="24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24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24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24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24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24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24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24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24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24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24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24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24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24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24"/>
      <c r="FN465" s="51"/>
      <c r="FO465" s="51"/>
      <c r="FP465" s="51"/>
      <c r="FQ465" s="51"/>
      <c r="FR465" s="51"/>
      <c r="FS465" s="51"/>
      <c r="FT465" s="51"/>
      <c r="FU465" s="51"/>
      <c r="FV465" s="51"/>
      <c r="FW465" s="51"/>
      <c r="FX465" s="24"/>
      <c r="GH465" s="52"/>
      <c r="GI465" s="53"/>
      <c r="GS465" s="52"/>
    </row>
    <row r="466" spans="1:201" ht="12.75" x14ac:dyDescent="0.2">
      <c r="A466" s="49"/>
      <c r="B466" s="11"/>
      <c r="C466" s="24"/>
      <c r="D466" s="24"/>
      <c r="E466" s="51"/>
      <c r="F466" s="51"/>
      <c r="G466" s="51"/>
      <c r="H466" s="51"/>
      <c r="I466" s="51"/>
      <c r="J466" s="51"/>
      <c r="K466" s="51"/>
      <c r="L466" s="51"/>
      <c r="M466" s="51"/>
      <c r="N466" s="49"/>
      <c r="O466" s="24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24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24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24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24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24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24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24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24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24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24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24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24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24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24"/>
      <c r="FN466" s="51"/>
      <c r="FO466" s="51"/>
      <c r="FP466" s="51"/>
      <c r="FQ466" s="51"/>
      <c r="FR466" s="51"/>
      <c r="FS466" s="51"/>
      <c r="FT466" s="51"/>
      <c r="FU466" s="51"/>
      <c r="FV466" s="51"/>
      <c r="FW466" s="51"/>
      <c r="FX466" s="24"/>
      <c r="GH466" s="52"/>
      <c r="GI466" s="53"/>
      <c r="GS466" s="52"/>
    </row>
    <row r="467" spans="1:201" ht="12.75" x14ac:dyDescent="0.2">
      <c r="A467" s="49"/>
      <c r="B467" s="11"/>
      <c r="C467" s="24"/>
      <c r="D467" s="24"/>
      <c r="E467" s="51"/>
      <c r="F467" s="51"/>
      <c r="G467" s="51"/>
      <c r="H467" s="51"/>
      <c r="I467" s="51"/>
      <c r="J467" s="51"/>
      <c r="K467" s="51"/>
      <c r="L467" s="51"/>
      <c r="M467" s="51"/>
      <c r="N467" s="49"/>
      <c r="O467" s="24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24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24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24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24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24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24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24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24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24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24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24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24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24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24"/>
      <c r="FN467" s="51"/>
      <c r="FO467" s="51"/>
      <c r="FP467" s="51"/>
      <c r="FQ467" s="51"/>
      <c r="FR467" s="51"/>
      <c r="FS467" s="51"/>
      <c r="FT467" s="51"/>
      <c r="FU467" s="51"/>
      <c r="FV467" s="51"/>
      <c r="FW467" s="51"/>
      <c r="FX467" s="24"/>
      <c r="GH467" s="52"/>
      <c r="GI467" s="53"/>
      <c r="GS467" s="52"/>
    </row>
    <row r="468" spans="1:201" ht="12.75" x14ac:dyDescent="0.2">
      <c r="A468" s="49"/>
      <c r="B468" s="11"/>
      <c r="C468" s="24"/>
      <c r="D468" s="24"/>
      <c r="E468" s="51"/>
      <c r="F468" s="51"/>
      <c r="G468" s="51"/>
      <c r="H468" s="51"/>
      <c r="I468" s="51"/>
      <c r="J468" s="51"/>
      <c r="K468" s="51"/>
      <c r="L468" s="51"/>
      <c r="M468" s="51"/>
      <c r="N468" s="49"/>
      <c r="O468" s="24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24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24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24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24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24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24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24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24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24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24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24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24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24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24"/>
      <c r="FN468" s="51"/>
      <c r="FO468" s="51"/>
      <c r="FP468" s="51"/>
      <c r="FQ468" s="51"/>
      <c r="FR468" s="51"/>
      <c r="FS468" s="51"/>
      <c r="FT468" s="51"/>
      <c r="FU468" s="51"/>
      <c r="FV468" s="51"/>
      <c r="FW468" s="51"/>
      <c r="FX468" s="24"/>
      <c r="GH468" s="52"/>
      <c r="GI468" s="53"/>
      <c r="GS468" s="52"/>
    </row>
    <row r="469" spans="1:201" ht="12.75" x14ac:dyDescent="0.2">
      <c r="A469" s="49"/>
      <c r="B469" s="11"/>
      <c r="C469" s="24"/>
      <c r="D469" s="24"/>
      <c r="E469" s="51"/>
      <c r="F469" s="51"/>
      <c r="G469" s="51"/>
      <c r="H469" s="51"/>
      <c r="I469" s="51"/>
      <c r="J469" s="51"/>
      <c r="K469" s="51"/>
      <c r="L469" s="51"/>
      <c r="M469" s="51"/>
      <c r="N469" s="49"/>
      <c r="O469" s="24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24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24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24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24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24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24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24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24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24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24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24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24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24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24"/>
      <c r="FN469" s="51"/>
      <c r="FO469" s="51"/>
      <c r="FP469" s="51"/>
      <c r="FQ469" s="51"/>
      <c r="FR469" s="51"/>
      <c r="FS469" s="51"/>
      <c r="FT469" s="51"/>
      <c r="FU469" s="51"/>
      <c r="FV469" s="51"/>
      <c r="FW469" s="51"/>
      <c r="FX469" s="24"/>
      <c r="GH469" s="52"/>
      <c r="GI469" s="53"/>
      <c r="GS469" s="52"/>
    </row>
    <row r="470" spans="1:201" ht="12.75" x14ac:dyDescent="0.2">
      <c r="A470" s="49"/>
      <c r="B470" s="11"/>
      <c r="C470" s="24"/>
      <c r="D470" s="24"/>
      <c r="E470" s="51"/>
      <c r="F470" s="51"/>
      <c r="G470" s="51"/>
      <c r="H470" s="51"/>
      <c r="I470" s="51"/>
      <c r="J470" s="51"/>
      <c r="K470" s="51"/>
      <c r="L470" s="51"/>
      <c r="M470" s="51"/>
      <c r="N470" s="49"/>
      <c r="O470" s="24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24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24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24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24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24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24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24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24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24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24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24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24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24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24"/>
      <c r="FN470" s="51"/>
      <c r="FO470" s="51"/>
      <c r="FP470" s="51"/>
      <c r="FQ470" s="51"/>
      <c r="FR470" s="51"/>
      <c r="FS470" s="51"/>
      <c r="FT470" s="51"/>
      <c r="FU470" s="51"/>
      <c r="FV470" s="51"/>
      <c r="FW470" s="51"/>
      <c r="FX470" s="24"/>
      <c r="GH470" s="52"/>
      <c r="GI470" s="53"/>
      <c r="GS470" s="52"/>
    </row>
    <row r="471" spans="1:201" ht="12.75" x14ac:dyDescent="0.2">
      <c r="A471" s="49"/>
      <c r="B471" s="11"/>
      <c r="C471" s="24"/>
      <c r="D471" s="24"/>
      <c r="E471" s="51"/>
      <c r="F471" s="51"/>
      <c r="G471" s="51"/>
      <c r="H471" s="51"/>
      <c r="I471" s="51"/>
      <c r="J471" s="51"/>
      <c r="K471" s="51"/>
      <c r="L471" s="51"/>
      <c r="M471" s="51"/>
      <c r="N471" s="49"/>
      <c r="O471" s="24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24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24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24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24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24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24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24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24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24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24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24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24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24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24"/>
      <c r="FN471" s="51"/>
      <c r="FO471" s="51"/>
      <c r="FP471" s="51"/>
      <c r="FQ471" s="51"/>
      <c r="FR471" s="51"/>
      <c r="FS471" s="51"/>
      <c r="FT471" s="51"/>
      <c r="FU471" s="51"/>
      <c r="FV471" s="51"/>
      <c r="FW471" s="51"/>
      <c r="FX471" s="24"/>
      <c r="GH471" s="52"/>
      <c r="GI471" s="53"/>
      <c r="GS471" s="52"/>
    </row>
    <row r="472" spans="1:201" ht="12.75" x14ac:dyDescent="0.2">
      <c r="A472" s="49"/>
      <c r="B472" s="11"/>
      <c r="C472" s="24"/>
      <c r="D472" s="24"/>
      <c r="E472" s="51"/>
      <c r="F472" s="51"/>
      <c r="G472" s="51"/>
      <c r="H472" s="51"/>
      <c r="I472" s="51"/>
      <c r="J472" s="51"/>
      <c r="K472" s="51"/>
      <c r="L472" s="51"/>
      <c r="M472" s="51"/>
      <c r="N472" s="49"/>
      <c r="O472" s="24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24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24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24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24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24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24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24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24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24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24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24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24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24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24"/>
      <c r="FN472" s="51"/>
      <c r="FO472" s="51"/>
      <c r="FP472" s="51"/>
      <c r="FQ472" s="51"/>
      <c r="FR472" s="51"/>
      <c r="FS472" s="51"/>
      <c r="FT472" s="51"/>
      <c r="FU472" s="51"/>
      <c r="FV472" s="51"/>
      <c r="FW472" s="51"/>
      <c r="FX472" s="24"/>
      <c r="GH472" s="52"/>
      <c r="GI472" s="53"/>
      <c r="GS472" s="52"/>
    </row>
    <row r="473" spans="1:201" ht="12.75" x14ac:dyDescent="0.2">
      <c r="A473" s="49"/>
      <c r="B473" s="11"/>
      <c r="C473" s="24"/>
      <c r="D473" s="24"/>
      <c r="E473" s="51"/>
      <c r="F473" s="51"/>
      <c r="G473" s="51"/>
      <c r="H473" s="51"/>
      <c r="I473" s="51"/>
      <c r="J473" s="51"/>
      <c r="K473" s="51"/>
      <c r="L473" s="51"/>
      <c r="M473" s="51"/>
      <c r="N473" s="49"/>
      <c r="O473" s="24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24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24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24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24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24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24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24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24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24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24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24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24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24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24"/>
      <c r="FN473" s="51"/>
      <c r="FO473" s="51"/>
      <c r="FP473" s="51"/>
      <c r="FQ473" s="51"/>
      <c r="FR473" s="51"/>
      <c r="FS473" s="51"/>
      <c r="FT473" s="51"/>
      <c r="FU473" s="51"/>
      <c r="FV473" s="51"/>
      <c r="FW473" s="51"/>
      <c r="FX473" s="24"/>
      <c r="GH473" s="52"/>
      <c r="GI473" s="53"/>
      <c r="GS473" s="52"/>
    </row>
    <row r="474" spans="1:201" ht="12.75" x14ac:dyDescent="0.2">
      <c r="A474" s="49"/>
      <c r="B474" s="11"/>
      <c r="C474" s="24"/>
      <c r="D474" s="24"/>
      <c r="E474" s="51"/>
      <c r="F474" s="51"/>
      <c r="G474" s="51"/>
      <c r="H474" s="51"/>
      <c r="I474" s="51"/>
      <c r="J474" s="51"/>
      <c r="K474" s="51"/>
      <c r="L474" s="51"/>
      <c r="M474" s="51"/>
      <c r="N474" s="49"/>
      <c r="O474" s="24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24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24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24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24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24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24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24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24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24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24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24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24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24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24"/>
      <c r="FN474" s="51"/>
      <c r="FO474" s="51"/>
      <c r="FP474" s="51"/>
      <c r="FQ474" s="51"/>
      <c r="FR474" s="51"/>
      <c r="FS474" s="51"/>
      <c r="FT474" s="51"/>
      <c r="FU474" s="51"/>
      <c r="FV474" s="51"/>
      <c r="FW474" s="51"/>
      <c r="FX474" s="24"/>
      <c r="GH474" s="52"/>
      <c r="GI474" s="53"/>
      <c r="GS474" s="52"/>
    </row>
    <row r="475" spans="1:201" ht="12.75" x14ac:dyDescent="0.2">
      <c r="A475" s="49"/>
      <c r="B475" s="11"/>
      <c r="C475" s="24"/>
      <c r="D475" s="24"/>
      <c r="E475" s="51"/>
      <c r="F475" s="51"/>
      <c r="G475" s="51"/>
      <c r="H475" s="51"/>
      <c r="I475" s="51"/>
      <c r="J475" s="51"/>
      <c r="K475" s="51"/>
      <c r="L475" s="51"/>
      <c r="M475" s="51"/>
      <c r="N475" s="49"/>
      <c r="O475" s="24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24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24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24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24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24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24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24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24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24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24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24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24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24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24"/>
      <c r="FN475" s="51"/>
      <c r="FO475" s="51"/>
      <c r="FP475" s="51"/>
      <c r="FQ475" s="51"/>
      <c r="FR475" s="51"/>
      <c r="FS475" s="51"/>
      <c r="FT475" s="51"/>
      <c r="FU475" s="51"/>
      <c r="FV475" s="51"/>
      <c r="FW475" s="51"/>
      <c r="FX475" s="24"/>
      <c r="GH475" s="52"/>
      <c r="GI475" s="53"/>
      <c r="GS475" s="52"/>
    </row>
    <row r="476" spans="1:201" ht="12.75" x14ac:dyDescent="0.2">
      <c r="A476" s="49"/>
      <c r="B476" s="11"/>
      <c r="C476" s="24"/>
      <c r="D476" s="24"/>
      <c r="E476" s="51"/>
      <c r="F476" s="51"/>
      <c r="G476" s="51"/>
      <c r="H476" s="51"/>
      <c r="I476" s="51"/>
      <c r="J476" s="51"/>
      <c r="K476" s="51"/>
      <c r="L476" s="51"/>
      <c r="M476" s="51"/>
      <c r="N476" s="49"/>
      <c r="O476" s="24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24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24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24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24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24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24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24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24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24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24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24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24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24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24"/>
      <c r="FN476" s="51"/>
      <c r="FO476" s="51"/>
      <c r="FP476" s="51"/>
      <c r="FQ476" s="51"/>
      <c r="FR476" s="51"/>
      <c r="FS476" s="51"/>
      <c r="FT476" s="51"/>
      <c r="FU476" s="51"/>
      <c r="FV476" s="51"/>
      <c r="FW476" s="51"/>
      <c r="FX476" s="24"/>
      <c r="GH476" s="52"/>
      <c r="GI476" s="53"/>
      <c r="GS476" s="52"/>
    </row>
    <row r="477" spans="1:201" ht="12.75" x14ac:dyDescent="0.2">
      <c r="A477" s="49"/>
      <c r="B477" s="11"/>
      <c r="C477" s="24"/>
      <c r="D477" s="24"/>
      <c r="E477" s="51"/>
      <c r="F477" s="51"/>
      <c r="G477" s="51"/>
      <c r="H477" s="51"/>
      <c r="I477" s="51"/>
      <c r="J477" s="51"/>
      <c r="K477" s="51"/>
      <c r="L477" s="51"/>
      <c r="M477" s="51"/>
      <c r="N477" s="49"/>
      <c r="O477" s="24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24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24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24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24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24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24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24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24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24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24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24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24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24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24"/>
      <c r="FN477" s="51"/>
      <c r="FO477" s="51"/>
      <c r="FP477" s="51"/>
      <c r="FQ477" s="51"/>
      <c r="FR477" s="51"/>
      <c r="FS477" s="51"/>
      <c r="FT477" s="51"/>
      <c r="FU477" s="51"/>
      <c r="FV477" s="51"/>
      <c r="FW477" s="51"/>
      <c r="FX477" s="24"/>
      <c r="GH477" s="52"/>
      <c r="GI477" s="53"/>
      <c r="GS477" s="52"/>
    </row>
    <row r="478" spans="1:201" ht="12.75" x14ac:dyDescent="0.2">
      <c r="A478" s="49"/>
      <c r="B478" s="11"/>
      <c r="C478" s="24"/>
      <c r="D478" s="24"/>
      <c r="E478" s="51"/>
      <c r="F478" s="51"/>
      <c r="G478" s="51"/>
      <c r="H478" s="51"/>
      <c r="I478" s="51"/>
      <c r="J478" s="51"/>
      <c r="K478" s="51"/>
      <c r="L478" s="51"/>
      <c r="M478" s="51"/>
      <c r="N478" s="49"/>
      <c r="O478" s="24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24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24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24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24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24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24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24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24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24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24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24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24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24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24"/>
      <c r="FN478" s="51"/>
      <c r="FO478" s="51"/>
      <c r="FP478" s="51"/>
      <c r="FQ478" s="51"/>
      <c r="FR478" s="51"/>
      <c r="FS478" s="51"/>
      <c r="FT478" s="51"/>
      <c r="FU478" s="51"/>
      <c r="FV478" s="51"/>
      <c r="FW478" s="51"/>
      <c r="FX478" s="24"/>
      <c r="GH478" s="52"/>
      <c r="GI478" s="53"/>
      <c r="GS478" s="52"/>
    </row>
    <row r="479" spans="1:201" ht="12.75" x14ac:dyDescent="0.2">
      <c r="A479" s="49"/>
      <c r="B479" s="11"/>
      <c r="C479" s="24"/>
      <c r="D479" s="24"/>
      <c r="E479" s="51"/>
      <c r="F479" s="51"/>
      <c r="G479" s="51"/>
      <c r="H479" s="51"/>
      <c r="I479" s="51"/>
      <c r="J479" s="51"/>
      <c r="K479" s="51"/>
      <c r="L479" s="51"/>
      <c r="M479" s="51"/>
      <c r="N479" s="49"/>
      <c r="O479" s="24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24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24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24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24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24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24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24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24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24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24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24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24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24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24"/>
      <c r="FN479" s="51"/>
      <c r="FO479" s="51"/>
      <c r="FP479" s="51"/>
      <c r="FQ479" s="51"/>
      <c r="FR479" s="51"/>
      <c r="FS479" s="51"/>
      <c r="FT479" s="51"/>
      <c r="FU479" s="51"/>
      <c r="FV479" s="51"/>
      <c r="FW479" s="51"/>
      <c r="FX479" s="24"/>
      <c r="GH479" s="52"/>
      <c r="GI479" s="53"/>
      <c r="GS479" s="52"/>
    </row>
    <row r="480" spans="1:201" ht="12.75" x14ac:dyDescent="0.2">
      <c r="A480" s="49"/>
      <c r="B480" s="11"/>
      <c r="C480" s="24"/>
      <c r="D480" s="24"/>
      <c r="E480" s="51"/>
      <c r="F480" s="51"/>
      <c r="G480" s="51"/>
      <c r="H480" s="51"/>
      <c r="I480" s="51"/>
      <c r="J480" s="51"/>
      <c r="K480" s="51"/>
      <c r="L480" s="51"/>
      <c r="M480" s="51"/>
      <c r="N480" s="49"/>
      <c r="O480" s="24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24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24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24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24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24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24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24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24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24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24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24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24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24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24"/>
      <c r="FN480" s="51"/>
      <c r="FO480" s="51"/>
      <c r="FP480" s="51"/>
      <c r="FQ480" s="51"/>
      <c r="FR480" s="51"/>
      <c r="FS480" s="51"/>
      <c r="FT480" s="51"/>
      <c r="FU480" s="51"/>
      <c r="FV480" s="51"/>
      <c r="FW480" s="51"/>
      <c r="FX480" s="24"/>
      <c r="GH480" s="52"/>
      <c r="GI480" s="53"/>
      <c r="GS480" s="52"/>
    </row>
    <row r="481" spans="1:201" ht="12.75" x14ac:dyDescent="0.2">
      <c r="A481" s="49"/>
      <c r="B481" s="11"/>
      <c r="C481" s="24"/>
      <c r="D481" s="24"/>
      <c r="E481" s="51"/>
      <c r="F481" s="51"/>
      <c r="G481" s="51"/>
      <c r="H481" s="51"/>
      <c r="I481" s="51"/>
      <c r="J481" s="51"/>
      <c r="K481" s="51"/>
      <c r="L481" s="51"/>
      <c r="M481" s="51"/>
      <c r="N481" s="49"/>
      <c r="O481" s="24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24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24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24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24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24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24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24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24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24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24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24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24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24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24"/>
      <c r="FN481" s="51"/>
      <c r="FO481" s="51"/>
      <c r="FP481" s="51"/>
      <c r="FQ481" s="51"/>
      <c r="FR481" s="51"/>
      <c r="FS481" s="51"/>
      <c r="FT481" s="51"/>
      <c r="FU481" s="51"/>
      <c r="FV481" s="51"/>
      <c r="FW481" s="51"/>
      <c r="FX481" s="24"/>
      <c r="GH481" s="52"/>
      <c r="GI481" s="53"/>
      <c r="GS481" s="52"/>
    </row>
    <row r="482" spans="1:201" ht="12.75" x14ac:dyDescent="0.2">
      <c r="A482" s="49"/>
      <c r="B482" s="11"/>
      <c r="C482" s="24"/>
      <c r="D482" s="24"/>
      <c r="E482" s="51"/>
      <c r="F482" s="51"/>
      <c r="G482" s="51"/>
      <c r="H482" s="51"/>
      <c r="I482" s="51"/>
      <c r="J482" s="51"/>
      <c r="K482" s="51"/>
      <c r="L482" s="51"/>
      <c r="M482" s="51"/>
      <c r="N482" s="49"/>
      <c r="O482" s="24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24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24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24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24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24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24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24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24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24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24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24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24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24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24"/>
      <c r="FN482" s="51"/>
      <c r="FO482" s="51"/>
      <c r="FP482" s="51"/>
      <c r="FQ482" s="51"/>
      <c r="FR482" s="51"/>
      <c r="FS482" s="51"/>
      <c r="FT482" s="51"/>
      <c r="FU482" s="51"/>
      <c r="FV482" s="51"/>
      <c r="FW482" s="51"/>
      <c r="FX482" s="24"/>
      <c r="GH482" s="52"/>
      <c r="GI482" s="53"/>
      <c r="GS482" s="52"/>
    </row>
    <row r="483" spans="1:201" ht="12.75" x14ac:dyDescent="0.2">
      <c r="A483" s="49"/>
      <c r="B483" s="11"/>
      <c r="C483" s="24"/>
      <c r="D483" s="24"/>
      <c r="E483" s="51"/>
      <c r="F483" s="51"/>
      <c r="G483" s="51"/>
      <c r="H483" s="51"/>
      <c r="I483" s="51"/>
      <c r="J483" s="51"/>
      <c r="K483" s="51"/>
      <c r="L483" s="51"/>
      <c r="M483" s="51"/>
      <c r="N483" s="49"/>
      <c r="O483" s="24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24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24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24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24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24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24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24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24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24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24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24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24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24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24"/>
      <c r="FN483" s="51"/>
      <c r="FO483" s="51"/>
      <c r="FP483" s="51"/>
      <c r="FQ483" s="51"/>
      <c r="FR483" s="51"/>
      <c r="FS483" s="51"/>
      <c r="FT483" s="51"/>
      <c r="FU483" s="51"/>
      <c r="FV483" s="51"/>
      <c r="FW483" s="51"/>
      <c r="FX483" s="24"/>
      <c r="GH483" s="52"/>
      <c r="GI483" s="53"/>
      <c r="GS483" s="52"/>
    </row>
    <row r="484" spans="1:201" ht="12.75" x14ac:dyDescent="0.2">
      <c r="A484" s="49"/>
      <c r="B484" s="11"/>
      <c r="C484" s="24"/>
      <c r="D484" s="24"/>
      <c r="E484" s="51"/>
      <c r="F484" s="51"/>
      <c r="G484" s="51"/>
      <c r="H484" s="51"/>
      <c r="I484" s="51"/>
      <c r="J484" s="51"/>
      <c r="K484" s="51"/>
      <c r="L484" s="51"/>
      <c r="M484" s="51"/>
      <c r="N484" s="49"/>
      <c r="O484" s="24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24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24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24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24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24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24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24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24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24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24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24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24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24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24"/>
      <c r="FN484" s="51"/>
      <c r="FO484" s="51"/>
      <c r="FP484" s="51"/>
      <c r="FQ484" s="51"/>
      <c r="FR484" s="51"/>
      <c r="FS484" s="51"/>
      <c r="FT484" s="51"/>
      <c r="FU484" s="51"/>
      <c r="FV484" s="51"/>
      <c r="FW484" s="51"/>
      <c r="FX484" s="24"/>
      <c r="GH484" s="52"/>
      <c r="GI484" s="53"/>
      <c r="GS484" s="52"/>
    </row>
    <row r="485" spans="1:201" ht="12.75" x14ac:dyDescent="0.2">
      <c r="A485" s="49"/>
      <c r="B485" s="11"/>
      <c r="C485" s="24"/>
      <c r="D485" s="24"/>
      <c r="E485" s="51"/>
      <c r="F485" s="51"/>
      <c r="G485" s="51"/>
      <c r="H485" s="51"/>
      <c r="I485" s="51"/>
      <c r="J485" s="51"/>
      <c r="K485" s="51"/>
      <c r="L485" s="51"/>
      <c r="M485" s="51"/>
      <c r="N485" s="49"/>
      <c r="O485" s="24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24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24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24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24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24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24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24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24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24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24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24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24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24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24"/>
      <c r="FN485" s="51"/>
      <c r="FO485" s="51"/>
      <c r="FP485" s="51"/>
      <c r="FQ485" s="51"/>
      <c r="FR485" s="51"/>
      <c r="FS485" s="51"/>
      <c r="FT485" s="51"/>
      <c r="FU485" s="51"/>
      <c r="FV485" s="51"/>
      <c r="FW485" s="51"/>
      <c r="FX485" s="24"/>
      <c r="GH485" s="52"/>
      <c r="GI485" s="53"/>
      <c r="GS485" s="52"/>
    </row>
    <row r="486" spans="1:201" ht="12.75" x14ac:dyDescent="0.2">
      <c r="A486" s="49"/>
      <c r="B486" s="11"/>
      <c r="C486" s="24"/>
      <c r="D486" s="24"/>
      <c r="E486" s="51"/>
      <c r="F486" s="51"/>
      <c r="G486" s="51"/>
      <c r="H486" s="51"/>
      <c r="I486" s="51"/>
      <c r="J486" s="51"/>
      <c r="K486" s="51"/>
      <c r="L486" s="51"/>
      <c r="M486" s="51"/>
      <c r="N486" s="49"/>
      <c r="O486" s="24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24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24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24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24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24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24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24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24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24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24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24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24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24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24"/>
      <c r="FN486" s="51"/>
      <c r="FO486" s="51"/>
      <c r="FP486" s="51"/>
      <c r="FQ486" s="51"/>
      <c r="FR486" s="51"/>
      <c r="FS486" s="51"/>
      <c r="FT486" s="51"/>
      <c r="FU486" s="51"/>
      <c r="FV486" s="51"/>
      <c r="FW486" s="51"/>
      <c r="FX486" s="24"/>
      <c r="GH486" s="52"/>
      <c r="GI486" s="53"/>
      <c r="GS486" s="52"/>
    </row>
    <row r="487" spans="1:201" ht="12.75" x14ac:dyDescent="0.2">
      <c r="A487" s="49"/>
      <c r="B487" s="11"/>
      <c r="C487" s="24"/>
      <c r="D487" s="24"/>
      <c r="E487" s="51"/>
      <c r="F487" s="51"/>
      <c r="G487" s="51"/>
      <c r="H487" s="51"/>
      <c r="I487" s="51"/>
      <c r="J487" s="51"/>
      <c r="K487" s="51"/>
      <c r="L487" s="51"/>
      <c r="M487" s="51"/>
      <c r="N487" s="49"/>
      <c r="O487" s="24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24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24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24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24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24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24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24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24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24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24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24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24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24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24"/>
      <c r="FN487" s="51"/>
      <c r="FO487" s="51"/>
      <c r="FP487" s="51"/>
      <c r="FQ487" s="51"/>
      <c r="FR487" s="51"/>
      <c r="FS487" s="51"/>
      <c r="FT487" s="51"/>
      <c r="FU487" s="51"/>
      <c r="FV487" s="51"/>
      <c r="FW487" s="51"/>
      <c r="FX487" s="24"/>
      <c r="GH487" s="52"/>
      <c r="GI487" s="53"/>
      <c r="GS487" s="52"/>
    </row>
    <row r="488" spans="1:201" ht="12.75" x14ac:dyDescent="0.2">
      <c r="A488" s="49"/>
      <c r="B488" s="11"/>
      <c r="C488" s="24"/>
      <c r="D488" s="24"/>
      <c r="E488" s="51"/>
      <c r="F488" s="51"/>
      <c r="G488" s="51"/>
      <c r="H488" s="51"/>
      <c r="I488" s="51"/>
      <c r="J488" s="51"/>
      <c r="K488" s="51"/>
      <c r="L488" s="51"/>
      <c r="M488" s="51"/>
      <c r="N488" s="49"/>
      <c r="O488" s="24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24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24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24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24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24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24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24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24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24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24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24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24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24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24"/>
      <c r="FN488" s="51"/>
      <c r="FO488" s="51"/>
      <c r="FP488" s="51"/>
      <c r="FQ488" s="51"/>
      <c r="FR488" s="51"/>
      <c r="FS488" s="51"/>
      <c r="FT488" s="51"/>
      <c r="FU488" s="51"/>
      <c r="FV488" s="51"/>
      <c r="FW488" s="51"/>
      <c r="FX488" s="24"/>
      <c r="GH488" s="52"/>
      <c r="GI488" s="53"/>
      <c r="GS488" s="52"/>
    </row>
    <row r="489" spans="1:201" ht="12.75" x14ac:dyDescent="0.2">
      <c r="A489" s="49"/>
      <c r="B489" s="11"/>
      <c r="C489" s="24"/>
      <c r="D489" s="24"/>
      <c r="E489" s="51"/>
      <c r="F489" s="51"/>
      <c r="G489" s="51"/>
      <c r="H489" s="51"/>
      <c r="I489" s="51"/>
      <c r="J489" s="51"/>
      <c r="K489" s="51"/>
      <c r="L489" s="51"/>
      <c r="M489" s="51"/>
      <c r="N489" s="49"/>
      <c r="O489" s="24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24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24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24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24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24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24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24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24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24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24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24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24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24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24"/>
      <c r="FN489" s="51"/>
      <c r="FO489" s="51"/>
      <c r="FP489" s="51"/>
      <c r="FQ489" s="51"/>
      <c r="FR489" s="51"/>
      <c r="FS489" s="51"/>
      <c r="FT489" s="51"/>
      <c r="FU489" s="51"/>
      <c r="FV489" s="51"/>
      <c r="FW489" s="51"/>
      <c r="FX489" s="24"/>
      <c r="GH489" s="52"/>
      <c r="GI489" s="53"/>
      <c r="GS489" s="52"/>
    </row>
    <row r="490" spans="1:201" ht="12.75" x14ac:dyDescent="0.2">
      <c r="A490" s="49"/>
      <c r="B490" s="11"/>
      <c r="C490" s="24"/>
      <c r="D490" s="24"/>
      <c r="E490" s="51"/>
      <c r="F490" s="51"/>
      <c r="G490" s="51"/>
      <c r="H490" s="51"/>
      <c r="I490" s="51"/>
      <c r="J490" s="51"/>
      <c r="K490" s="51"/>
      <c r="L490" s="51"/>
      <c r="M490" s="51"/>
      <c r="N490" s="49"/>
      <c r="O490" s="24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24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24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24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24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24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24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24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24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24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24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24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24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24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24"/>
      <c r="FN490" s="51"/>
      <c r="FO490" s="51"/>
      <c r="FP490" s="51"/>
      <c r="FQ490" s="51"/>
      <c r="FR490" s="51"/>
      <c r="FS490" s="51"/>
      <c r="FT490" s="51"/>
      <c r="FU490" s="51"/>
      <c r="FV490" s="51"/>
      <c r="FW490" s="51"/>
      <c r="FX490" s="24"/>
      <c r="GH490" s="52"/>
      <c r="GI490" s="53"/>
      <c r="GS490" s="52"/>
    </row>
    <row r="491" spans="1:201" ht="12.75" x14ac:dyDescent="0.2">
      <c r="A491" s="49"/>
      <c r="B491" s="11"/>
      <c r="C491" s="24"/>
      <c r="D491" s="24"/>
      <c r="E491" s="51"/>
      <c r="F491" s="51"/>
      <c r="G491" s="51"/>
      <c r="H491" s="51"/>
      <c r="I491" s="51"/>
      <c r="J491" s="51"/>
      <c r="K491" s="51"/>
      <c r="L491" s="51"/>
      <c r="M491" s="51"/>
      <c r="N491" s="49"/>
      <c r="O491" s="24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24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24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24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24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24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24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24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24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24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24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24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24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24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24"/>
      <c r="FN491" s="51"/>
      <c r="FO491" s="51"/>
      <c r="FP491" s="51"/>
      <c r="FQ491" s="51"/>
      <c r="FR491" s="51"/>
      <c r="FS491" s="51"/>
      <c r="FT491" s="51"/>
      <c r="FU491" s="51"/>
      <c r="FV491" s="51"/>
      <c r="FW491" s="51"/>
      <c r="FX491" s="24"/>
      <c r="GH491" s="52"/>
      <c r="GI491" s="53"/>
      <c r="GS491" s="52"/>
    </row>
    <row r="492" spans="1:201" ht="12.75" x14ac:dyDescent="0.2">
      <c r="A492" s="49"/>
      <c r="B492" s="11"/>
      <c r="C492" s="24"/>
      <c r="D492" s="24"/>
      <c r="E492" s="51"/>
      <c r="F492" s="51"/>
      <c r="G492" s="51"/>
      <c r="H492" s="51"/>
      <c r="I492" s="51"/>
      <c r="J492" s="51"/>
      <c r="K492" s="51"/>
      <c r="L492" s="51"/>
      <c r="M492" s="51"/>
      <c r="N492" s="49"/>
      <c r="O492" s="24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24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24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24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24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24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24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24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24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24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24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24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24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24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24"/>
      <c r="FN492" s="51"/>
      <c r="FO492" s="51"/>
      <c r="FP492" s="51"/>
      <c r="FQ492" s="51"/>
      <c r="FR492" s="51"/>
      <c r="FS492" s="51"/>
      <c r="FT492" s="51"/>
      <c r="FU492" s="51"/>
      <c r="FV492" s="51"/>
      <c r="FW492" s="51"/>
      <c r="FX492" s="24"/>
      <c r="GH492" s="52"/>
      <c r="GI492" s="53"/>
      <c r="GS492" s="52"/>
    </row>
    <row r="493" spans="1:201" ht="12.75" x14ac:dyDescent="0.2">
      <c r="A493" s="49"/>
      <c r="B493" s="11"/>
      <c r="C493" s="24"/>
      <c r="D493" s="24"/>
      <c r="E493" s="51"/>
      <c r="F493" s="51"/>
      <c r="G493" s="51"/>
      <c r="H493" s="51"/>
      <c r="I493" s="51"/>
      <c r="J493" s="51"/>
      <c r="K493" s="51"/>
      <c r="L493" s="51"/>
      <c r="M493" s="51"/>
      <c r="N493" s="49"/>
      <c r="O493" s="24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24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24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24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24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24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24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24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24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24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24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24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24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24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24"/>
      <c r="FN493" s="51"/>
      <c r="FO493" s="51"/>
      <c r="FP493" s="51"/>
      <c r="FQ493" s="51"/>
      <c r="FR493" s="51"/>
      <c r="FS493" s="51"/>
      <c r="FT493" s="51"/>
      <c r="FU493" s="51"/>
      <c r="FV493" s="51"/>
      <c r="FW493" s="51"/>
      <c r="FX493" s="24"/>
      <c r="GH493" s="52"/>
      <c r="GI493" s="53"/>
      <c r="GS493" s="52"/>
    </row>
    <row r="494" spans="1:201" ht="12.75" x14ac:dyDescent="0.2">
      <c r="A494" s="49"/>
      <c r="B494" s="11"/>
      <c r="C494" s="24"/>
      <c r="D494" s="24"/>
      <c r="E494" s="51"/>
      <c r="F494" s="51"/>
      <c r="G494" s="51"/>
      <c r="H494" s="51"/>
      <c r="I494" s="51"/>
      <c r="J494" s="51"/>
      <c r="K494" s="51"/>
      <c r="L494" s="51"/>
      <c r="M494" s="51"/>
      <c r="N494" s="49"/>
      <c r="O494" s="24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24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24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24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24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24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24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24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24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24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24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24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24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24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24"/>
      <c r="FN494" s="51"/>
      <c r="FO494" s="51"/>
      <c r="FP494" s="51"/>
      <c r="FQ494" s="51"/>
      <c r="FR494" s="51"/>
      <c r="FS494" s="51"/>
      <c r="FT494" s="51"/>
      <c r="FU494" s="51"/>
      <c r="FV494" s="51"/>
      <c r="FW494" s="51"/>
      <c r="FX494" s="24"/>
      <c r="GH494" s="52"/>
      <c r="GI494" s="53"/>
      <c r="GS494" s="52"/>
    </row>
    <row r="495" spans="1:201" ht="12.75" x14ac:dyDescent="0.2">
      <c r="A495" s="49"/>
      <c r="B495" s="11"/>
      <c r="C495" s="24"/>
      <c r="D495" s="24"/>
      <c r="E495" s="51"/>
      <c r="F495" s="51"/>
      <c r="G495" s="51"/>
      <c r="H495" s="51"/>
      <c r="I495" s="51"/>
      <c r="J495" s="51"/>
      <c r="K495" s="51"/>
      <c r="L495" s="51"/>
      <c r="M495" s="51"/>
      <c r="N495" s="49"/>
      <c r="O495" s="24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24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24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24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24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24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24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24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24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24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24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24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24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24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24"/>
      <c r="FN495" s="51"/>
      <c r="FO495" s="51"/>
      <c r="FP495" s="51"/>
      <c r="FQ495" s="51"/>
      <c r="FR495" s="51"/>
      <c r="FS495" s="51"/>
      <c r="FT495" s="51"/>
      <c r="FU495" s="51"/>
      <c r="FV495" s="51"/>
      <c r="FW495" s="51"/>
      <c r="FX495" s="24"/>
      <c r="GH495" s="52"/>
      <c r="GI495" s="53"/>
      <c r="GS495" s="52"/>
    </row>
    <row r="496" spans="1:201" ht="12.75" x14ac:dyDescent="0.2">
      <c r="A496" s="49"/>
      <c r="B496" s="11"/>
      <c r="C496" s="24"/>
      <c r="D496" s="24"/>
      <c r="E496" s="51"/>
      <c r="F496" s="51"/>
      <c r="G496" s="51"/>
      <c r="H496" s="51"/>
      <c r="I496" s="51"/>
      <c r="J496" s="51"/>
      <c r="K496" s="51"/>
      <c r="L496" s="51"/>
      <c r="M496" s="51"/>
      <c r="N496" s="49"/>
      <c r="O496" s="24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24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24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24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24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24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24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24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24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24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24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24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24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24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24"/>
      <c r="FN496" s="51"/>
      <c r="FO496" s="51"/>
      <c r="FP496" s="51"/>
      <c r="FQ496" s="51"/>
      <c r="FR496" s="51"/>
      <c r="FS496" s="51"/>
      <c r="FT496" s="51"/>
      <c r="FU496" s="51"/>
      <c r="FV496" s="51"/>
      <c r="FW496" s="51"/>
      <c r="FX496" s="24"/>
      <c r="GH496" s="52"/>
      <c r="GI496" s="53"/>
      <c r="GS496" s="52"/>
    </row>
    <row r="497" spans="1:201" ht="12.75" x14ac:dyDescent="0.2">
      <c r="A497" s="49"/>
      <c r="B497" s="11"/>
      <c r="C497" s="24"/>
      <c r="D497" s="24"/>
      <c r="E497" s="51"/>
      <c r="F497" s="51"/>
      <c r="G497" s="51"/>
      <c r="H497" s="51"/>
      <c r="I497" s="51"/>
      <c r="J497" s="51"/>
      <c r="K497" s="51"/>
      <c r="L497" s="51"/>
      <c r="M497" s="51"/>
      <c r="N497" s="49"/>
      <c r="O497" s="24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24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24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24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24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24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24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24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24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24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24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24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24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24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24"/>
      <c r="FN497" s="51"/>
      <c r="FO497" s="51"/>
      <c r="FP497" s="51"/>
      <c r="FQ497" s="51"/>
      <c r="FR497" s="51"/>
      <c r="FS497" s="51"/>
      <c r="FT497" s="51"/>
      <c r="FU497" s="51"/>
      <c r="FV497" s="51"/>
      <c r="FW497" s="51"/>
      <c r="FX497" s="24"/>
      <c r="GH497" s="52"/>
      <c r="GI497" s="53"/>
      <c r="GS497" s="52"/>
    </row>
    <row r="498" spans="1:201" ht="12.75" x14ac:dyDescent="0.2">
      <c r="A498" s="49"/>
      <c r="B498" s="11"/>
      <c r="C498" s="24"/>
      <c r="D498" s="24"/>
      <c r="E498" s="51"/>
      <c r="F498" s="51"/>
      <c r="G498" s="51"/>
      <c r="H498" s="51"/>
      <c r="I498" s="51"/>
      <c r="J498" s="51"/>
      <c r="K498" s="51"/>
      <c r="L498" s="51"/>
      <c r="M498" s="51"/>
      <c r="N498" s="49"/>
      <c r="O498" s="24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24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24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24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24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24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24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24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24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24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24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24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24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24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24"/>
      <c r="FN498" s="51"/>
      <c r="FO498" s="51"/>
      <c r="FP498" s="51"/>
      <c r="FQ498" s="51"/>
      <c r="FR498" s="51"/>
      <c r="FS498" s="51"/>
      <c r="FT498" s="51"/>
      <c r="FU498" s="51"/>
      <c r="FV498" s="51"/>
      <c r="FW498" s="51"/>
      <c r="FX498" s="24"/>
      <c r="GH498" s="52"/>
      <c r="GI498" s="53"/>
      <c r="GS498" s="52"/>
    </row>
    <row r="499" spans="1:201" ht="12.75" x14ac:dyDescent="0.2">
      <c r="A499" s="49"/>
      <c r="B499" s="11"/>
      <c r="C499" s="24"/>
      <c r="D499" s="24"/>
      <c r="E499" s="51"/>
      <c r="F499" s="51"/>
      <c r="G499" s="51"/>
      <c r="H499" s="51"/>
      <c r="I499" s="51"/>
      <c r="J499" s="51"/>
      <c r="K499" s="51"/>
      <c r="L499" s="51"/>
      <c r="M499" s="51"/>
      <c r="N499" s="49"/>
      <c r="O499" s="24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24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24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24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24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24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24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24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24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24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24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24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24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24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24"/>
      <c r="FN499" s="51"/>
      <c r="FO499" s="51"/>
      <c r="FP499" s="51"/>
      <c r="FQ499" s="51"/>
      <c r="FR499" s="51"/>
      <c r="FS499" s="51"/>
      <c r="FT499" s="51"/>
      <c r="FU499" s="51"/>
      <c r="FV499" s="51"/>
      <c r="FW499" s="51"/>
      <c r="FX499" s="24"/>
      <c r="GH499" s="52"/>
      <c r="GI499" s="53"/>
      <c r="GS499" s="52"/>
    </row>
    <row r="500" spans="1:201" ht="12.75" x14ac:dyDescent="0.2">
      <c r="A500" s="49"/>
      <c r="B500" s="11"/>
      <c r="C500" s="24"/>
      <c r="D500" s="24"/>
      <c r="E500" s="51"/>
      <c r="F500" s="51"/>
      <c r="G500" s="51"/>
      <c r="H500" s="51"/>
      <c r="I500" s="51"/>
      <c r="J500" s="51"/>
      <c r="K500" s="51"/>
      <c r="L500" s="51"/>
      <c r="M500" s="51"/>
      <c r="N500" s="49"/>
      <c r="O500" s="24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24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24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24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24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24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24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24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24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24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24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24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24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24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24"/>
      <c r="FN500" s="51"/>
      <c r="FO500" s="51"/>
      <c r="FP500" s="51"/>
      <c r="FQ500" s="51"/>
      <c r="FR500" s="51"/>
      <c r="FS500" s="51"/>
      <c r="FT500" s="51"/>
      <c r="FU500" s="51"/>
      <c r="FV500" s="51"/>
      <c r="FW500" s="51"/>
      <c r="FX500" s="24"/>
      <c r="GH500" s="52"/>
      <c r="GI500" s="53"/>
      <c r="GS500" s="52"/>
    </row>
    <row r="501" spans="1:201" ht="12.75" x14ac:dyDescent="0.2">
      <c r="A501" s="49"/>
      <c r="B501" s="11"/>
      <c r="C501" s="24"/>
      <c r="D501" s="24"/>
      <c r="E501" s="51"/>
      <c r="F501" s="51"/>
      <c r="G501" s="51"/>
      <c r="H501" s="51"/>
      <c r="I501" s="51"/>
      <c r="J501" s="51"/>
      <c r="K501" s="51"/>
      <c r="L501" s="51"/>
      <c r="M501" s="51"/>
      <c r="N501" s="49"/>
      <c r="O501" s="24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24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24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24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24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24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24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24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24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24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24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24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24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24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24"/>
      <c r="FN501" s="51"/>
      <c r="FO501" s="51"/>
      <c r="FP501" s="51"/>
      <c r="FQ501" s="51"/>
      <c r="FR501" s="51"/>
      <c r="FS501" s="51"/>
      <c r="FT501" s="51"/>
      <c r="FU501" s="51"/>
      <c r="FV501" s="51"/>
      <c r="FW501" s="51"/>
      <c r="FX501" s="24"/>
      <c r="GH501" s="52"/>
      <c r="GI501" s="53"/>
      <c r="GS501" s="52"/>
    </row>
    <row r="502" spans="1:201" ht="12.75" x14ac:dyDescent="0.2">
      <c r="A502" s="49"/>
      <c r="B502" s="11"/>
      <c r="C502" s="24"/>
      <c r="D502" s="24"/>
      <c r="E502" s="51"/>
      <c r="F502" s="51"/>
      <c r="G502" s="51"/>
      <c r="H502" s="51"/>
      <c r="I502" s="51"/>
      <c r="J502" s="51"/>
      <c r="K502" s="51"/>
      <c r="L502" s="51"/>
      <c r="M502" s="51"/>
      <c r="N502" s="49"/>
      <c r="O502" s="24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24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24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24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24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24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24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24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24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24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24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24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24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24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24"/>
      <c r="FN502" s="51"/>
      <c r="FO502" s="51"/>
      <c r="FP502" s="51"/>
      <c r="FQ502" s="51"/>
      <c r="FR502" s="51"/>
      <c r="FS502" s="51"/>
      <c r="FT502" s="51"/>
      <c r="FU502" s="51"/>
      <c r="FV502" s="51"/>
      <c r="FW502" s="51"/>
      <c r="FX502" s="24"/>
      <c r="GH502" s="52"/>
      <c r="GI502" s="53"/>
      <c r="GS502" s="52"/>
    </row>
    <row r="503" spans="1:201" ht="12.75" x14ac:dyDescent="0.2">
      <c r="A503" s="49"/>
      <c r="B503" s="11"/>
      <c r="C503" s="24"/>
      <c r="D503" s="24"/>
      <c r="E503" s="51"/>
      <c r="F503" s="51"/>
      <c r="G503" s="51"/>
      <c r="H503" s="51"/>
      <c r="I503" s="51"/>
      <c r="J503" s="51"/>
      <c r="K503" s="51"/>
      <c r="L503" s="51"/>
      <c r="M503" s="51"/>
      <c r="N503" s="49"/>
      <c r="O503" s="24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24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24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24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24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24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24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24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24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24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24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24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24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24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24"/>
      <c r="FN503" s="51"/>
      <c r="FO503" s="51"/>
      <c r="FP503" s="51"/>
      <c r="FQ503" s="51"/>
      <c r="FR503" s="51"/>
      <c r="FS503" s="51"/>
      <c r="FT503" s="51"/>
      <c r="FU503" s="51"/>
      <c r="FV503" s="51"/>
      <c r="FW503" s="51"/>
      <c r="FX503" s="24"/>
      <c r="GH503" s="52"/>
      <c r="GI503" s="53"/>
      <c r="GS503" s="52"/>
    </row>
    <row r="504" spans="1:201" ht="12.75" x14ac:dyDescent="0.2">
      <c r="A504" s="49"/>
      <c r="B504" s="11"/>
      <c r="C504" s="24"/>
      <c r="D504" s="24"/>
      <c r="E504" s="51"/>
      <c r="F504" s="51"/>
      <c r="G504" s="51"/>
      <c r="H504" s="51"/>
      <c r="I504" s="51"/>
      <c r="J504" s="51"/>
      <c r="K504" s="51"/>
      <c r="L504" s="51"/>
      <c r="M504" s="51"/>
      <c r="N504" s="49"/>
      <c r="O504" s="24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24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24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24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24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24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24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24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24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24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24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24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24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24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24"/>
      <c r="FN504" s="51"/>
      <c r="FO504" s="51"/>
      <c r="FP504" s="51"/>
      <c r="FQ504" s="51"/>
      <c r="FR504" s="51"/>
      <c r="FS504" s="51"/>
      <c r="FT504" s="51"/>
      <c r="FU504" s="51"/>
      <c r="FV504" s="51"/>
      <c r="FW504" s="51"/>
      <c r="FX504" s="24"/>
      <c r="GH504" s="52"/>
      <c r="GI504" s="53"/>
      <c r="GS504" s="52"/>
    </row>
    <row r="505" spans="1:201" ht="12.75" x14ac:dyDescent="0.2">
      <c r="A505" s="49"/>
      <c r="B505" s="11"/>
      <c r="C505" s="24"/>
      <c r="D505" s="24"/>
      <c r="E505" s="51"/>
      <c r="F505" s="51"/>
      <c r="G505" s="51"/>
      <c r="H505" s="51"/>
      <c r="I505" s="51"/>
      <c r="J505" s="51"/>
      <c r="K505" s="51"/>
      <c r="L505" s="51"/>
      <c r="M505" s="51"/>
      <c r="N505" s="49"/>
      <c r="O505" s="24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24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24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24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24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24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24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24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24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24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24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24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24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24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24"/>
      <c r="FN505" s="51"/>
      <c r="FO505" s="51"/>
      <c r="FP505" s="51"/>
      <c r="FQ505" s="51"/>
      <c r="FR505" s="51"/>
      <c r="FS505" s="51"/>
      <c r="FT505" s="51"/>
      <c r="FU505" s="51"/>
      <c r="FV505" s="51"/>
      <c r="FW505" s="51"/>
      <c r="FX505" s="24"/>
      <c r="GH505" s="52"/>
      <c r="GI505" s="53"/>
      <c r="GS505" s="52"/>
    </row>
    <row r="506" spans="1:201" ht="12.75" x14ac:dyDescent="0.2">
      <c r="A506" s="49"/>
      <c r="B506" s="11"/>
      <c r="C506" s="24"/>
      <c r="D506" s="24"/>
      <c r="E506" s="51"/>
      <c r="F506" s="51"/>
      <c r="G506" s="51"/>
      <c r="H506" s="51"/>
      <c r="I506" s="51"/>
      <c r="J506" s="51"/>
      <c r="K506" s="51"/>
      <c r="L506" s="51"/>
      <c r="M506" s="51"/>
      <c r="N506" s="49"/>
      <c r="O506" s="24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24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24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24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24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24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24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24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24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24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24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24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24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24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24"/>
      <c r="FN506" s="51"/>
      <c r="FO506" s="51"/>
      <c r="FP506" s="51"/>
      <c r="FQ506" s="51"/>
      <c r="FR506" s="51"/>
      <c r="FS506" s="51"/>
      <c r="FT506" s="51"/>
      <c r="FU506" s="51"/>
      <c r="FV506" s="51"/>
      <c r="FW506" s="51"/>
      <c r="FX506" s="24"/>
      <c r="GH506" s="52"/>
      <c r="GI506" s="53"/>
      <c r="GS506" s="52"/>
    </row>
    <row r="507" spans="1:201" ht="12.75" x14ac:dyDescent="0.2">
      <c r="A507" s="49"/>
      <c r="B507" s="11"/>
      <c r="C507" s="24"/>
      <c r="D507" s="24"/>
      <c r="E507" s="51"/>
      <c r="F507" s="51"/>
      <c r="G507" s="51"/>
      <c r="H507" s="51"/>
      <c r="I507" s="51"/>
      <c r="J507" s="51"/>
      <c r="K507" s="51"/>
      <c r="L507" s="51"/>
      <c r="M507" s="51"/>
      <c r="N507" s="49"/>
      <c r="O507" s="24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24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24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24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24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24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24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24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24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24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24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24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24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24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24"/>
      <c r="FN507" s="51"/>
      <c r="FO507" s="51"/>
      <c r="FP507" s="51"/>
      <c r="FQ507" s="51"/>
      <c r="FR507" s="51"/>
      <c r="FS507" s="51"/>
      <c r="FT507" s="51"/>
      <c r="FU507" s="51"/>
      <c r="FV507" s="51"/>
      <c r="FW507" s="51"/>
      <c r="FX507" s="24"/>
      <c r="GH507" s="52"/>
      <c r="GI507" s="53"/>
      <c r="GS507" s="52"/>
    </row>
    <row r="508" spans="1:201" ht="12.75" x14ac:dyDescent="0.2">
      <c r="A508" s="49"/>
      <c r="B508" s="11"/>
      <c r="C508" s="24"/>
      <c r="D508" s="24"/>
      <c r="E508" s="51"/>
      <c r="F508" s="51"/>
      <c r="G508" s="51"/>
      <c r="H508" s="51"/>
      <c r="I508" s="51"/>
      <c r="J508" s="51"/>
      <c r="K508" s="51"/>
      <c r="L508" s="51"/>
      <c r="M508" s="51"/>
      <c r="N508" s="49"/>
      <c r="O508" s="24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24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24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24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24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24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24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24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24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24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24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24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24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24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24"/>
      <c r="FN508" s="51"/>
      <c r="FO508" s="51"/>
      <c r="FP508" s="51"/>
      <c r="FQ508" s="51"/>
      <c r="FR508" s="51"/>
      <c r="FS508" s="51"/>
      <c r="FT508" s="51"/>
      <c r="FU508" s="51"/>
      <c r="FV508" s="51"/>
      <c r="FW508" s="51"/>
      <c r="FX508" s="24"/>
      <c r="GH508" s="52"/>
      <c r="GI508" s="53"/>
      <c r="GS508" s="52"/>
    </row>
    <row r="509" spans="1:201" ht="12.75" x14ac:dyDescent="0.2">
      <c r="A509" s="49"/>
      <c r="B509" s="11"/>
      <c r="C509" s="24"/>
      <c r="D509" s="24"/>
      <c r="E509" s="51"/>
      <c r="F509" s="51"/>
      <c r="G509" s="51"/>
      <c r="H509" s="51"/>
      <c r="I509" s="51"/>
      <c r="J509" s="51"/>
      <c r="K509" s="51"/>
      <c r="L509" s="51"/>
      <c r="M509" s="51"/>
      <c r="N509" s="49"/>
      <c r="O509" s="24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24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24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24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24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24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24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24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24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24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24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24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24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24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24"/>
      <c r="FN509" s="51"/>
      <c r="FO509" s="51"/>
      <c r="FP509" s="51"/>
      <c r="FQ509" s="51"/>
      <c r="FR509" s="51"/>
      <c r="FS509" s="51"/>
      <c r="FT509" s="51"/>
      <c r="FU509" s="51"/>
      <c r="FV509" s="51"/>
      <c r="FW509" s="51"/>
      <c r="FX509" s="24"/>
      <c r="GH509" s="52"/>
      <c r="GI509" s="53"/>
      <c r="GS509" s="52"/>
    </row>
    <row r="510" spans="1:201" ht="12.75" x14ac:dyDescent="0.2">
      <c r="A510" s="49"/>
      <c r="B510" s="11"/>
      <c r="C510" s="24"/>
      <c r="D510" s="24"/>
      <c r="E510" s="51"/>
      <c r="F510" s="51"/>
      <c r="G510" s="51"/>
      <c r="H510" s="51"/>
      <c r="I510" s="51"/>
      <c r="J510" s="51"/>
      <c r="K510" s="51"/>
      <c r="L510" s="51"/>
      <c r="M510" s="51"/>
      <c r="N510" s="49"/>
      <c r="O510" s="24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24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24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24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24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24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24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24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24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24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24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24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24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24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24"/>
      <c r="FN510" s="51"/>
      <c r="FO510" s="51"/>
      <c r="FP510" s="51"/>
      <c r="FQ510" s="51"/>
      <c r="FR510" s="51"/>
      <c r="FS510" s="51"/>
      <c r="FT510" s="51"/>
      <c r="FU510" s="51"/>
      <c r="FV510" s="51"/>
      <c r="FW510" s="51"/>
      <c r="FX510" s="24"/>
      <c r="GH510" s="52"/>
      <c r="GI510" s="53"/>
      <c r="GS510" s="52"/>
    </row>
    <row r="511" spans="1:201" ht="12.75" x14ac:dyDescent="0.2">
      <c r="A511" s="49"/>
      <c r="B511" s="11"/>
      <c r="C511" s="24"/>
      <c r="D511" s="24"/>
      <c r="E511" s="51"/>
      <c r="F511" s="51"/>
      <c r="G511" s="51"/>
      <c r="H511" s="51"/>
      <c r="I511" s="51"/>
      <c r="J511" s="51"/>
      <c r="K511" s="51"/>
      <c r="L511" s="51"/>
      <c r="M511" s="51"/>
      <c r="N511" s="49"/>
      <c r="O511" s="24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24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24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24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24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24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24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24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24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24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24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24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24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24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24"/>
      <c r="FN511" s="51"/>
      <c r="FO511" s="51"/>
      <c r="FP511" s="51"/>
      <c r="FQ511" s="51"/>
      <c r="FR511" s="51"/>
      <c r="FS511" s="51"/>
      <c r="FT511" s="51"/>
      <c r="FU511" s="51"/>
      <c r="FV511" s="51"/>
      <c r="FW511" s="51"/>
      <c r="FX511" s="24"/>
      <c r="GH511" s="52"/>
      <c r="GI511" s="53"/>
      <c r="GS511" s="52"/>
    </row>
    <row r="512" spans="1:201" ht="12.75" x14ac:dyDescent="0.2">
      <c r="A512" s="49"/>
      <c r="B512" s="11"/>
      <c r="C512" s="24"/>
      <c r="D512" s="24"/>
      <c r="E512" s="51"/>
      <c r="F512" s="51"/>
      <c r="G512" s="51"/>
      <c r="H512" s="51"/>
      <c r="I512" s="51"/>
      <c r="J512" s="51"/>
      <c r="K512" s="51"/>
      <c r="L512" s="51"/>
      <c r="M512" s="51"/>
      <c r="N512" s="49"/>
      <c r="O512" s="24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24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24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24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24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24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24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24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24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24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24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24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24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24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24"/>
      <c r="FN512" s="51"/>
      <c r="FO512" s="51"/>
      <c r="FP512" s="51"/>
      <c r="FQ512" s="51"/>
      <c r="FR512" s="51"/>
      <c r="FS512" s="51"/>
      <c r="FT512" s="51"/>
      <c r="FU512" s="51"/>
      <c r="FV512" s="51"/>
      <c r="FW512" s="51"/>
      <c r="FX512" s="24"/>
      <c r="GH512" s="52"/>
      <c r="GI512" s="53"/>
      <c r="GS512" s="52"/>
    </row>
    <row r="513" spans="1:201" ht="12.75" x14ac:dyDescent="0.2">
      <c r="A513" s="49"/>
      <c r="B513" s="11"/>
      <c r="C513" s="24"/>
      <c r="D513" s="24"/>
      <c r="E513" s="51"/>
      <c r="F513" s="51"/>
      <c r="G513" s="51"/>
      <c r="H513" s="51"/>
      <c r="I513" s="51"/>
      <c r="J513" s="51"/>
      <c r="K513" s="51"/>
      <c r="L513" s="51"/>
      <c r="M513" s="51"/>
      <c r="N513" s="49"/>
      <c r="O513" s="24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24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24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24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24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24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24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24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24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24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24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24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24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24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24"/>
      <c r="FN513" s="51"/>
      <c r="FO513" s="51"/>
      <c r="FP513" s="51"/>
      <c r="FQ513" s="51"/>
      <c r="FR513" s="51"/>
      <c r="FS513" s="51"/>
      <c r="FT513" s="51"/>
      <c r="FU513" s="51"/>
      <c r="FV513" s="51"/>
      <c r="FW513" s="51"/>
      <c r="FX513" s="24"/>
      <c r="GH513" s="52"/>
      <c r="GI513" s="53"/>
      <c r="GS513" s="52"/>
    </row>
    <row r="514" spans="1:201" ht="12.75" x14ac:dyDescent="0.2">
      <c r="A514" s="49"/>
      <c r="B514" s="11"/>
      <c r="C514" s="24"/>
      <c r="D514" s="24"/>
      <c r="E514" s="51"/>
      <c r="F514" s="51"/>
      <c r="G514" s="51"/>
      <c r="H514" s="51"/>
      <c r="I514" s="51"/>
      <c r="J514" s="51"/>
      <c r="K514" s="51"/>
      <c r="L514" s="51"/>
      <c r="M514" s="51"/>
      <c r="N514" s="49"/>
      <c r="O514" s="24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24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24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24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24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24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24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24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24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24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24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24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24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24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24"/>
      <c r="FN514" s="51"/>
      <c r="FO514" s="51"/>
      <c r="FP514" s="51"/>
      <c r="FQ514" s="51"/>
      <c r="FR514" s="51"/>
      <c r="FS514" s="51"/>
      <c r="FT514" s="51"/>
      <c r="FU514" s="51"/>
      <c r="FV514" s="51"/>
      <c r="FW514" s="51"/>
      <c r="FX514" s="24"/>
      <c r="GH514" s="52"/>
      <c r="GI514" s="53"/>
      <c r="GS514" s="52"/>
    </row>
    <row r="515" spans="1:201" ht="12.75" x14ac:dyDescent="0.2">
      <c r="A515" s="49"/>
      <c r="B515" s="11"/>
      <c r="C515" s="24"/>
      <c r="D515" s="24"/>
      <c r="E515" s="51"/>
      <c r="F515" s="51"/>
      <c r="G515" s="51"/>
      <c r="H515" s="51"/>
      <c r="I515" s="51"/>
      <c r="J515" s="51"/>
      <c r="K515" s="51"/>
      <c r="L515" s="51"/>
      <c r="M515" s="51"/>
      <c r="N515" s="49"/>
      <c r="O515" s="24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24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24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24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24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24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24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24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24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24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24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24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24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24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24"/>
      <c r="FN515" s="51"/>
      <c r="FO515" s="51"/>
      <c r="FP515" s="51"/>
      <c r="FQ515" s="51"/>
      <c r="FR515" s="51"/>
      <c r="FS515" s="51"/>
      <c r="FT515" s="51"/>
      <c r="FU515" s="51"/>
      <c r="FV515" s="51"/>
      <c r="FW515" s="51"/>
      <c r="FX515" s="24"/>
      <c r="GH515" s="52"/>
      <c r="GI515" s="53"/>
      <c r="GS515" s="52"/>
    </row>
    <row r="516" spans="1:201" ht="12.75" x14ac:dyDescent="0.2">
      <c r="A516" s="49"/>
      <c r="B516" s="11"/>
      <c r="C516" s="24"/>
      <c r="D516" s="24"/>
      <c r="E516" s="51"/>
      <c r="F516" s="51"/>
      <c r="G516" s="51"/>
      <c r="H516" s="51"/>
      <c r="I516" s="51"/>
      <c r="J516" s="51"/>
      <c r="K516" s="51"/>
      <c r="L516" s="51"/>
      <c r="M516" s="51"/>
      <c r="N516" s="49"/>
      <c r="O516" s="24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24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24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24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24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24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24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24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24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24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24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24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24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24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24"/>
      <c r="FN516" s="51"/>
      <c r="FO516" s="51"/>
      <c r="FP516" s="51"/>
      <c r="FQ516" s="51"/>
      <c r="FR516" s="51"/>
      <c r="FS516" s="51"/>
      <c r="FT516" s="51"/>
      <c r="FU516" s="51"/>
      <c r="FV516" s="51"/>
      <c r="FW516" s="51"/>
      <c r="FX516" s="24"/>
      <c r="GH516" s="52"/>
      <c r="GI516" s="53"/>
      <c r="GS516" s="52"/>
    </row>
    <row r="517" spans="1:201" ht="12.75" x14ac:dyDescent="0.2">
      <c r="A517" s="49"/>
      <c r="B517" s="11"/>
      <c r="C517" s="24"/>
      <c r="D517" s="24"/>
      <c r="E517" s="51"/>
      <c r="F517" s="51"/>
      <c r="G517" s="51"/>
      <c r="H517" s="51"/>
      <c r="I517" s="51"/>
      <c r="J517" s="51"/>
      <c r="K517" s="51"/>
      <c r="L517" s="51"/>
      <c r="M517" s="51"/>
      <c r="N517" s="49"/>
      <c r="O517" s="24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24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24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24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24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24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24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24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24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24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24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24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24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24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24"/>
      <c r="FN517" s="51"/>
      <c r="FO517" s="51"/>
      <c r="FP517" s="51"/>
      <c r="FQ517" s="51"/>
      <c r="FR517" s="51"/>
      <c r="FS517" s="51"/>
      <c r="FT517" s="51"/>
      <c r="FU517" s="51"/>
      <c r="FV517" s="51"/>
      <c r="FW517" s="51"/>
      <c r="FX517" s="24"/>
      <c r="GH517" s="52"/>
      <c r="GI517" s="53"/>
      <c r="GS517" s="52"/>
    </row>
    <row r="518" spans="1:201" ht="12.75" x14ac:dyDescent="0.2">
      <c r="A518" s="49"/>
      <c r="B518" s="11"/>
      <c r="C518" s="24"/>
      <c r="D518" s="24"/>
      <c r="E518" s="51"/>
      <c r="F518" s="51"/>
      <c r="G518" s="51"/>
      <c r="H518" s="51"/>
      <c r="I518" s="51"/>
      <c r="J518" s="51"/>
      <c r="K518" s="51"/>
      <c r="L518" s="51"/>
      <c r="M518" s="51"/>
      <c r="N518" s="49"/>
      <c r="O518" s="24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24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24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24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24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24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24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24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24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24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24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24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24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24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24"/>
      <c r="FN518" s="51"/>
      <c r="FO518" s="51"/>
      <c r="FP518" s="51"/>
      <c r="FQ518" s="51"/>
      <c r="FR518" s="51"/>
      <c r="FS518" s="51"/>
      <c r="FT518" s="51"/>
      <c r="FU518" s="51"/>
      <c r="FV518" s="51"/>
      <c r="FW518" s="51"/>
      <c r="FX518" s="24"/>
      <c r="GH518" s="52"/>
      <c r="GI518" s="53"/>
      <c r="GS518" s="52"/>
    </row>
    <row r="519" spans="1:201" ht="12.75" x14ac:dyDescent="0.2">
      <c r="A519" s="49"/>
      <c r="B519" s="11"/>
      <c r="C519" s="24"/>
      <c r="D519" s="24"/>
      <c r="E519" s="51"/>
      <c r="F519" s="51"/>
      <c r="G519" s="51"/>
      <c r="H519" s="51"/>
      <c r="I519" s="51"/>
      <c r="J519" s="51"/>
      <c r="K519" s="51"/>
      <c r="L519" s="51"/>
      <c r="M519" s="51"/>
      <c r="N519" s="49"/>
      <c r="O519" s="24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24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24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24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24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24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24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24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24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24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24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24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24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24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24"/>
      <c r="FN519" s="51"/>
      <c r="FO519" s="51"/>
      <c r="FP519" s="51"/>
      <c r="FQ519" s="51"/>
      <c r="FR519" s="51"/>
      <c r="FS519" s="51"/>
      <c r="FT519" s="51"/>
      <c r="FU519" s="51"/>
      <c r="FV519" s="51"/>
      <c r="FW519" s="51"/>
      <c r="FX519" s="24"/>
      <c r="GH519" s="52"/>
      <c r="GI519" s="53"/>
      <c r="GS519" s="52"/>
    </row>
    <row r="520" spans="1:201" ht="12.75" x14ac:dyDescent="0.2">
      <c r="A520" s="49"/>
      <c r="B520" s="11"/>
      <c r="C520" s="24"/>
      <c r="D520" s="24"/>
      <c r="E520" s="51"/>
      <c r="F520" s="51"/>
      <c r="G520" s="51"/>
      <c r="H520" s="51"/>
      <c r="I520" s="51"/>
      <c r="J520" s="51"/>
      <c r="K520" s="51"/>
      <c r="L520" s="51"/>
      <c r="M520" s="51"/>
      <c r="N520" s="49"/>
      <c r="O520" s="24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24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24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24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24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24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24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24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24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24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24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24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24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24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24"/>
      <c r="FN520" s="51"/>
      <c r="FO520" s="51"/>
      <c r="FP520" s="51"/>
      <c r="FQ520" s="51"/>
      <c r="FR520" s="51"/>
      <c r="FS520" s="51"/>
      <c r="FT520" s="51"/>
      <c r="FU520" s="51"/>
      <c r="FV520" s="51"/>
      <c r="FW520" s="51"/>
      <c r="FX520" s="24"/>
      <c r="GH520" s="52"/>
      <c r="GI520" s="53"/>
      <c r="GS520" s="52"/>
    </row>
    <row r="521" spans="1:201" ht="12.75" x14ac:dyDescent="0.2">
      <c r="A521" s="49"/>
      <c r="B521" s="11"/>
      <c r="C521" s="24"/>
      <c r="D521" s="24"/>
      <c r="E521" s="51"/>
      <c r="F521" s="51"/>
      <c r="G521" s="51"/>
      <c r="H521" s="51"/>
      <c r="I521" s="51"/>
      <c r="J521" s="51"/>
      <c r="K521" s="51"/>
      <c r="L521" s="51"/>
      <c r="M521" s="51"/>
      <c r="N521" s="49"/>
      <c r="O521" s="24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24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24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24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24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24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24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24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24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24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24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24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24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24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24"/>
      <c r="FN521" s="51"/>
      <c r="FO521" s="51"/>
      <c r="FP521" s="51"/>
      <c r="FQ521" s="51"/>
      <c r="FR521" s="51"/>
      <c r="FS521" s="51"/>
      <c r="FT521" s="51"/>
      <c r="FU521" s="51"/>
      <c r="FV521" s="51"/>
      <c r="FW521" s="51"/>
      <c r="FX521" s="24"/>
      <c r="GH521" s="52"/>
      <c r="GI521" s="53"/>
      <c r="GS521" s="52"/>
    </row>
    <row r="522" spans="1:201" ht="12.75" x14ac:dyDescent="0.2">
      <c r="A522" s="49"/>
      <c r="B522" s="11"/>
      <c r="C522" s="24"/>
      <c r="D522" s="24"/>
      <c r="E522" s="51"/>
      <c r="F522" s="51"/>
      <c r="G522" s="51"/>
      <c r="H522" s="51"/>
      <c r="I522" s="51"/>
      <c r="J522" s="51"/>
      <c r="K522" s="51"/>
      <c r="L522" s="51"/>
      <c r="M522" s="51"/>
      <c r="N522" s="49"/>
      <c r="O522" s="24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24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24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24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24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24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24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24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24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24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24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24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24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24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24"/>
      <c r="FN522" s="51"/>
      <c r="FO522" s="51"/>
      <c r="FP522" s="51"/>
      <c r="FQ522" s="51"/>
      <c r="FR522" s="51"/>
      <c r="FS522" s="51"/>
      <c r="FT522" s="51"/>
      <c r="FU522" s="51"/>
      <c r="FV522" s="51"/>
      <c r="FW522" s="51"/>
      <c r="FX522" s="24"/>
      <c r="GH522" s="52"/>
      <c r="GI522" s="53"/>
      <c r="GS522" s="52"/>
    </row>
    <row r="523" spans="1:201" ht="12.75" x14ac:dyDescent="0.2">
      <c r="A523" s="49"/>
      <c r="B523" s="11"/>
      <c r="C523" s="24"/>
      <c r="D523" s="24"/>
      <c r="E523" s="51"/>
      <c r="F523" s="51"/>
      <c r="G523" s="51"/>
      <c r="H523" s="51"/>
      <c r="I523" s="51"/>
      <c r="J523" s="51"/>
      <c r="K523" s="51"/>
      <c r="L523" s="51"/>
      <c r="M523" s="51"/>
      <c r="N523" s="49"/>
      <c r="O523" s="24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24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24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24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24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24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24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24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24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24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24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24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24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24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24"/>
      <c r="FN523" s="51"/>
      <c r="FO523" s="51"/>
      <c r="FP523" s="51"/>
      <c r="FQ523" s="51"/>
      <c r="FR523" s="51"/>
      <c r="FS523" s="51"/>
      <c r="FT523" s="51"/>
      <c r="FU523" s="51"/>
      <c r="FV523" s="51"/>
      <c r="FW523" s="51"/>
      <c r="FX523" s="24"/>
      <c r="GH523" s="52"/>
      <c r="GI523" s="53"/>
      <c r="GS523" s="52"/>
    </row>
    <row r="524" spans="1:201" ht="12.75" x14ac:dyDescent="0.2">
      <c r="A524" s="49"/>
      <c r="B524" s="11"/>
      <c r="C524" s="24"/>
      <c r="D524" s="24"/>
      <c r="E524" s="51"/>
      <c r="F524" s="51"/>
      <c r="G524" s="51"/>
      <c r="H524" s="51"/>
      <c r="I524" s="51"/>
      <c r="J524" s="51"/>
      <c r="K524" s="51"/>
      <c r="L524" s="51"/>
      <c r="M524" s="51"/>
      <c r="N524" s="49"/>
      <c r="O524" s="24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24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24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24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24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24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24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24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24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24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24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24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24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24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24"/>
      <c r="FN524" s="51"/>
      <c r="FO524" s="51"/>
      <c r="FP524" s="51"/>
      <c r="FQ524" s="51"/>
      <c r="FR524" s="51"/>
      <c r="FS524" s="51"/>
      <c r="FT524" s="51"/>
      <c r="FU524" s="51"/>
      <c r="FV524" s="51"/>
      <c r="FW524" s="51"/>
      <c r="FX524" s="24"/>
      <c r="GH524" s="52"/>
      <c r="GI524" s="53"/>
      <c r="GS524" s="52"/>
    </row>
    <row r="525" spans="1:201" ht="12.75" x14ac:dyDescent="0.2">
      <c r="A525" s="49"/>
      <c r="B525" s="11"/>
      <c r="C525" s="24"/>
      <c r="D525" s="24"/>
      <c r="E525" s="51"/>
      <c r="F525" s="51"/>
      <c r="G525" s="51"/>
      <c r="H525" s="51"/>
      <c r="I525" s="51"/>
      <c r="J525" s="51"/>
      <c r="K525" s="51"/>
      <c r="L525" s="51"/>
      <c r="M525" s="51"/>
      <c r="N525" s="49"/>
      <c r="O525" s="24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24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24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24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24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24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24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24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24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24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24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24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24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24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24"/>
      <c r="FN525" s="51"/>
      <c r="FO525" s="51"/>
      <c r="FP525" s="51"/>
      <c r="FQ525" s="51"/>
      <c r="FR525" s="51"/>
      <c r="FS525" s="51"/>
      <c r="FT525" s="51"/>
      <c r="FU525" s="51"/>
      <c r="FV525" s="51"/>
      <c r="FW525" s="51"/>
      <c r="FX525" s="24"/>
      <c r="GH525" s="52"/>
      <c r="GI525" s="53"/>
      <c r="GS525" s="52"/>
    </row>
    <row r="526" spans="1:201" ht="12.75" x14ac:dyDescent="0.2">
      <c r="A526" s="49"/>
      <c r="B526" s="11"/>
      <c r="C526" s="24"/>
      <c r="D526" s="24"/>
      <c r="E526" s="51"/>
      <c r="F526" s="51"/>
      <c r="G526" s="51"/>
      <c r="H526" s="51"/>
      <c r="I526" s="51"/>
      <c r="J526" s="51"/>
      <c r="K526" s="51"/>
      <c r="L526" s="51"/>
      <c r="M526" s="51"/>
      <c r="N526" s="49"/>
      <c r="O526" s="24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24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24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24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24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24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24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24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24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24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24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24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24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24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24"/>
      <c r="FN526" s="51"/>
      <c r="FO526" s="51"/>
      <c r="FP526" s="51"/>
      <c r="FQ526" s="51"/>
      <c r="FR526" s="51"/>
      <c r="FS526" s="51"/>
      <c r="FT526" s="51"/>
      <c r="FU526" s="51"/>
      <c r="FV526" s="51"/>
      <c r="FW526" s="51"/>
      <c r="FX526" s="24"/>
      <c r="GH526" s="52"/>
      <c r="GI526" s="53"/>
      <c r="GS526" s="52"/>
    </row>
    <row r="527" spans="1:201" ht="12.75" x14ac:dyDescent="0.2">
      <c r="A527" s="49"/>
      <c r="B527" s="11"/>
      <c r="C527" s="24"/>
      <c r="D527" s="24"/>
      <c r="E527" s="51"/>
      <c r="F527" s="51"/>
      <c r="G527" s="51"/>
      <c r="H527" s="51"/>
      <c r="I527" s="51"/>
      <c r="J527" s="51"/>
      <c r="K527" s="51"/>
      <c r="L527" s="51"/>
      <c r="M527" s="51"/>
      <c r="N527" s="49"/>
      <c r="O527" s="24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24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24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24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24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24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24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24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24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24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24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24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24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24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24"/>
      <c r="FN527" s="51"/>
      <c r="FO527" s="51"/>
      <c r="FP527" s="51"/>
      <c r="FQ527" s="51"/>
      <c r="FR527" s="51"/>
      <c r="FS527" s="51"/>
      <c r="FT527" s="51"/>
      <c r="FU527" s="51"/>
      <c r="FV527" s="51"/>
      <c r="FW527" s="51"/>
      <c r="FX527" s="24"/>
      <c r="GH527" s="52"/>
      <c r="GI527" s="53"/>
      <c r="GS527" s="52"/>
    </row>
    <row r="528" spans="1:201" ht="12.75" x14ac:dyDescent="0.2">
      <c r="A528" s="49"/>
      <c r="B528" s="11"/>
      <c r="C528" s="24"/>
      <c r="D528" s="24"/>
      <c r="E528" s="51"/>
      <c r="F528" s="51"/>
      <c r="G528" s="51"/>
      <c r="H528" s="51"/>
      <c r="I528" s="51"/>
      <c r="J528" s="51"/>
      <c r="K528" s="51"/>
      <c r="L528" s="51"/>
      <c r="M528" s="51"/>
      <c r="N528" s="49"/>
      <c r="O528" s="24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24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24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24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24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24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24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24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24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24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24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24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24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24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24"/>
      <c r="FN528" s="51"/>
      <c r="FO528" s="51"/>
      <c r="FP528" s="51"/>
      <c r="FQ528" s="51"/>
      <c r="FR528" s="51"/>
      <c r="FS528" s="51"/>
      <c r="FT528" s="51"/>
      <c r="FU528" s="51"/>
      <c r="FV528" s="51"/>
      <c r="FW528" s="51"/>
      <c r="FX528" s="24"/>
      <c r="GH528" s="52"/>
      <c r="GI528" s="53"/>
      <c r="GS528" s="52"/>
    </row>
    <row r="529" spans="1:201" ht="12.75" x14ac:dyDescent="0.2">
      <c r="A529" s="49"/>
      <c r="B529" s="11"/>
      <c r="C529" s="24"/>
      <c r="D529" s="24"/>
      <c r="E529" s="51"/>
      <c r="F529" s="51"/>
      <c r="G529" s="51"/>
      <c r="H529" s="51"/>
      <c r="I529" s="51"/>
      <c r="J529" s="51"/>
      <c r="K529" s="51"/>
      <c r="L529" s="51"/>
      <c r="M529" s="51"/>
      <c r="N529" s="49"/>
      <c r="O529" s="24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24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24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24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24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24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24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24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24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24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24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24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24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24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24"/>
      <c r="FN529" s="51"/>
      <c r="FO529" s="51"/>
      <c r="FP529" s="51"/>
      <c r="FQ529" s="51"/>
      <c r="FR529" s="51"/>
      <c r="FS529" s="51"/>
      <c r="FT529" s="51"/>
      <c r="FU529" s="51"/>
      <c r="FV529" s="51"/>
      <c r="FW529" s="51"/>
      <c r="FX529" s="24"/>
      <c r="GH529" s="52"/>
      <c r="GI529" s="53"/>
      <c r="GS529" s="52"/>
    </row>
    <row r="530" spans="1:201" ht="12.75" x14ac:dyDescent="0.2">
      <c r="A530" s="49"/>
      <c r="B530" s="11"/>
      <c r="C530" s="24"/>
      <c r="D530" s="24"/>
      <c r="E530" s="51"/>
      <c r="F530" s="51"/>
      <c r="G530" s="51"/>
      <c r="H530" s="51"/>
      <c r="I530" s="51"/>
      <c r="J530" s="51"/>
      <c r="K530" s="51"/>
      <c r="L530" s="51"/>
      <c r="M530" s="51"/>
      <c r="N530" s="49"/>
      <c r="O530" s="24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24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24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24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24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24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24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24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24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24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24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24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24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24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24"/>
      <c r="FN530" s="51"/>
      <c r="FO530" s="51"/>
      <c r="FP530" s="51"/>
      <c r="FQ530" s="51"/>
      <c r="FR530" s="51"/>
      <c r="FS530" s="51"/>
      <c r="FT530" s="51"/>
      <c r="FU530" s="51"/>
      <c r="FV530" s="51"/>
      <c r="FW530" s="51"/>
      <c r="FX530" s="24"/>
      <c r="GH530" s="52"/>
      <c r="GI530" s="53"/>
      <c r="GS530" s="52"/>
    </row>
    <row r="531" spans="1:201" ht="12.75" x14ac:dyDescent="0.2">
      <c r="A531" s="49"/>
      <c r="B531" s="11"/>
      <c r="C531" s="24"/>
      <c r="D531" s="24"/>
      <c r="E531" s="51"/>
      <c r="F531" s="51"/>
      <c r="G531" s="51"/>
      <c r="H531" s="51"/>
      <c r="I531" s="51"/>
      <c r="J531" s="51"/>
      <c r="K531" s="51"/>
      <c r="L531" s="51"/>
      <c r="M531" s="51"/>
      <c r="N531" s="49"/>
      <c r="O531" s="24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24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24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24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24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24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24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24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24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24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24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24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24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24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24"/>
      <c r="FN531" s="51"/>
      <c r="FO531" s="51"/>
      <c r="FP531" s="51"/>
      <c r="FQ531" s="51"/>
      <c r="FR531" s="51"/>
      <c r="FS531" s="51"/>
      <c r="FT531" s="51"/>
      <c r="FU531" s="51"/>
      <c r="FV531" s="51"/>
      <c r="FW531" s="51"/>
      <c r="FX531" s="24"/>
      <c r="GH531" s="52"/>
      <c r="GI531" s="53"/>
      <c r="GS531" s="52"/>
    </row>
    <row r="532" spans="1:201" ht="12.75" x14ac:dyDescent="0.2">
      <c r="A532" s="49"/>
      <c r="B532" s="11"/>
      <c r="C532" s="24"/>
      <c r="D532" s="24"/>
      <c r="E532" s="51"/>
      <c r="F532" s="51"/>
      <c r="G532" s="51"/>
      <c r="H532" s="51"/>
      <c r="I532" s="51"/>
      <c r="J532" s="51"/>
      <c r="K532" s="51"/>
      <c r="L532" s="51"/>
      <c r="M532" s="51"/>
      <c r="N532" s="49"/>
      <c r="O532" s="24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24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24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24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24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24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24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24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24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24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24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24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24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24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24"/>
      <c r="FN532" s="51"/>
      <c r="FO532" s="51"/>
      <c r="FP532" s="51"/>
      <c r="FQ532" s="51"/>
      <c r="FR532" s="51"/>
      <c r="FS532" s="51"/>
      <c r="FT532" s="51"/>
      <c r="FU532" s="51"/>
      <c r="FV532" s="51"/>
      <c r="FW532" s="51"/>
      <c r="FX532" s="24"/>
      <c r="GH532" s="52"/>
      <c r="GI532" s="53"/>
      <c r="GS532" s="52"/>
    </row>
    <row r="533" spans="1:201" ht="12.75" x14ac:dyDescent="0.2">
      <c r="A533" s="49"/>
      <c r="B533" s="11"/>
      <c r="C533" s="24"/>
      <c r="D533" s="24"/>
      <c r="E533" s="51"/>
      <c r="F533" s="51"/>
      <c r="G533" s="51"/>
      <c r="H533" s="51"/>
      <c r="I533" s="51"/>
      <c r="J533" s="51"/>
      <c r="K533" s="51"/>
      <c r="L533" s="51"/>
      <c r="M533" s="51"/>
      <c r="N533" s="49"/>
      <c r="O533" s="24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24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24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24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24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24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24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24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24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24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24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24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24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24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24"/>
      <c r="FN533" s="51"/>
      <c r="FO533" s="51"/>
      <c r="FP533" s="51"/>
      <c r="FQ533" s="51"/>
      <c r="FR533" s="51"/>
      <c r="FS533" s="51"/>
      <c r="FT533" s="51"/>
      <c r="FU533" s="51"/>
      <c r="FV533" s="51"/>
      <c r="FW533" s="51"/>
      <c r="FX533" s="24"/>
      <c r="GH533" s="52"/>
      <c r="GI533" s="53"/>
      <c r="GS533" s="52"/>
    </row>
    <row r="534" spans="1:201" ht="12.75" x14ac:dyDescent="0.2">
      <c r="A534" s="49"/>
      <c r="B534" s="11"/>
      <c r="C534" s="24"/>
      <c r="D534" s="24"/>
      <c r="E534" s="51"/>
      <c r="F534" s="51"/>
      <c r="G534" s="51"/>
      <c r="H534" s="51"/>
      <c r="I534" s="51"/>
      <c r="J534" s="51"/>
      <c r="K534" s="51"/>
      <c r="L534" s="51"/>
      <c r="M534" s="51"/>
      <c r="N534" s="49"/>
      <c r="O534" s="24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24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24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24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24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24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24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24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24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24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24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24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24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24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24"/>
      <c r="FN534" s="51"/>
      <c r="FO534" s="51"/>
      <c r="FP534" s="51"/>
      <c r="FQ534" s="51"/>
      <c r="FR534" s="51"/>
      <c r="FS534" s="51"/>
      <c r="FT534" s="51"/>
      <c r="FU534" s="51"/>
      <c r="FV534" s="51"/>
      <c r="FW534" s="51"/>
      <c r="FX534" s="24"/>
      <c r="GH534" s="52"/>
      <c r="GI534" s="53"/>
      <c r="GS534" s="52"/>
    </row>
    <row r="535" spans="1:201" ht="12.75" x14ac:dyDescent="0.2">
      <c r="A535" s="49"/>
      <c r="B535" s="11"/>
      <c r="C535" s="24"/>
      <c r="D535" s="24"/>
      <c r="E535" s="51"/>
      <c r="F535" s="51"/>
      <c r="G535" s="51"/>
      <c r="H535" s="51"/>
      <c r="I535" s="51"/>
      <c r="J535" s="51"/>
      <c r="K535" s="51"/>
      <c r="L535" s="51"/>
      <c r="M535" s="51"/>
      <c r="N535" s="49"/>
      <c r="O535" s="24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24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24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24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24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24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24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24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24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24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24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24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24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24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24"/>
      <c r="FN535" s="51"/>
      <c r="FO535" s="51"/>
      <c r="FP535" s="51"/>
      <c r="FQ535" s="51"/>
      <c r="FR535" s="51"/>
      <c r="FS535" s="51"/>
      <c r="FT535" s="51"/>
      <c r="FU535" s="51"/>
      <c r="FV535" s="51"/>
      <c r="FW535" s="51"/>
      <c r="FX535" s="24"/>
      <c r="GH535" s="52"/>
      <c r="GI535" s="53"/>
      <c r="GS535" s="52"/>
    </row>
    <row r="536" spans="1:201" ht="12.75" x14ac:dyDescent="0.2">
      <c r="A536" s="49"/>
      <c r="B536" s="11"/>
      <c r="C536" s="24"/>
      <c r="D536" s="24"/>
      <c r="E536" s="51"/>
      <c r="F536" s="51"/>
      <c r="G536" s="51"/>
      <c r="H536" s="51"/>
      <c r="I536" s="51"/>
      <c r="J536" s="51"/>
      <c r="K536" s="51"/>
      <c r="L536" s="51"/>
      <c r="M536" s="51"/>
      <c r="N536" s="49"/>
      <c r="O536" s="24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24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24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24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24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24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24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24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24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24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24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24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24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24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24"/>
      <c r="FN536" s="51"/>
      <c r="FO536" s="51"/>
      <c r="FP536" s="51"/>
      <c r="FQ536" s="51"/>
      <c r="FR536" s="51"/>
      <c r="FS536" s="51"/>
      <c r="FT536" s="51"/>
      <c r="FU536" s="51"/>
      <c r="FV536" s="51"/>
      <c r="FW536" s="51"/>
      <c r="FX536" s="24"/>
      <c r="GH536" s="52"/>
      <c r="GI536" s="53"/>
      <c r="GS536" s="52"/>
    </row>
    <row r="537" spans="1:201" ht="12.75" x14ac:dyDescent="0.2">
      <c r="A537" s="49"/>
      <c r="B537" s="11"/>
      <c r="C537" s="24"/>
      <c r="D537" s="24"/>
      <c r="E537" s="51"/>
      <c r="F537" s="51"/>
      <c r="G537" s="51"/>
      <c r="H537" s="51"/>
      <c r="I537" s="51"/>
      <c r="J537" s="51"/>
      <c r="K537" s="51"/>
      <c r="L537" s="51"/>
      <c r="M537" s="51"/>
      <c r="N537" s="49"/>
      <c r="O537" s="24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24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24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24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24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24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24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24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24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24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24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24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24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24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24"/>
      <c r="FN537" s="51"/>
      <c r="FO537" s="51"/>
      <c r="FP537" s="51"/>
      <c r="FQ537" s="51"/>
      <c r="FR537" s="51"/>
      <c r="FS537" s="51"/>
      <c r="FT537" s="51"/>
      <c r="FU537" s="51"/>
      <c r="FV537" s="51"/>
      <c r="FW537" s="51"/>
      <c r="FX537" s="24"/>
      <c r="GH537" s="52"/>
      <c r="GI537" s="53"/>
      <c r="GS537" s="52"/>
    </row>
    <row r="538" spans="1:201" ht="12.75" x14ac:dyDescent="0.2">
      <c r="A538" s="49"/>
      <c r="B538" s="11"/>
      <c r="C538" s="24"/>
      <c r="D538" s="24"/>
      <c r="E538" s="51"/>
      <c r="F538" s="51"/>
      <c r="G538" s="51"/>
      <c r="H538" s="51"/>
      <c r="I538" s="51"/>
      <c r="J538" s="51"/>
      <c r="K538" s="51"/>
      <c r="L538" s="51"/>
      <c r="M538" s="51"/>
      <c r="N538" s="49"/>
      <c r="O538" s="24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24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24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24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24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24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24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24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24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24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24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24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24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24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24"/>
      <c r="FN538" s="51"/>
      <c r="FO538" s="51"/>
      <c r="FP538" s="51"/>
      <c r="FQ538" s="51"/>
      <c r="FR538" s="51"/>
      <c r="FS538" s="51"/>
      <c r="FT538" s="51"/>
      <c r="FU538" s="51"/>
      <c r="FV538" s="51"/>
      <c r="FW538" s="51"/>
      <c r="FX538" s="24"/>
      <c r="GH538" s="52"/>
      <c r="GI538" s="53"/>
      <c r="GS538" s="52"/>
    </row>
    <row r="539" spans="1:201" ht="12.75" x14ac:dyDescent="0.2">
      <c r="A539" s="49"/>
      <c r="B539" s="11"/>
      <c r="C539" s="24"/>
      <c r="D539" s="24"/>
      <c r="E539" s="51"/>
      <c r="F539" s="51"/>
      <c r="G539" s="51"/>
      <c r="H539" s="51"/>
      <c r="I539" s="51"/>
      <c r="J539" s="51"/>
      <c r="K539" s="51"/>
      <c r="L539" s="51"/>
      <c r="M539" s="51"/>
      <c r="N539" s="49"/>
      <c r="O539" s="24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24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24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24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24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24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24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24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24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24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24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24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24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24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24"/>
      <c r="FN539" s="51"/>
      <c r="FO539" s="51"/>
      <c r="FP539" s="51"/>
      <c r="FQ539" s="51"/>
      <c r="FR539" s="51"/>
      <c r="FS539" s="51"/>
      <c r="FT539" s="51"/>
      <c r="FU539" s="51"/>
      <c r="FV539" s="51"/>
      <c r="FW539" s="51"/>
      <c r="FX539" s="24"/>
      <c r="GH539" s="52"/>
      <c r="GI539" s="53"/>
      <c r="GS539" s="52"/>
    </row>
    <row r="540" spans="1:201" ht="12.75" x14ac:dyDescent="0.2">
      <c r="A540" s="49"/>
      <c r="B540" s="11"/>
      <c r="C540" s="24"/>
      <c r="D540" s="24"/>
      <c r="E540" s="51"/>
      <c r="F540" s="51"/>
      <c r="G540" s="51"/>
      <c r="H540" s="51"/>
      <c r="I540" s="51"/>
      <c r="J540" s="51"/>
      <c r="K540" s="51"/>
      <c r="L540" s="51"/>
      <c r="M540" s="51"/>
      <c r="N540" s="49"/>
      <c r="O540" s="24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24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24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24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24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24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24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24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24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24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24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24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24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24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24"/>
      <c r="FN540" s="51"/>
      <c r="FO540" s="51"/>
      <c r="FP540" s="51"/>
      <c r="FQ540" s="51"/>
      <c r="FR540" s="51"/>
      <c r="FS540" s="51"/>
      <c r="FT540" s="51"/>
      <c r="FU540" s="51"/>
      <c r="FV540" s="51"/>
      <c r="FW540" s="51"/>
      <c r="FX540" s="24"/>
      <c r="GH540" s="52"/>
      <c r="GI540" s="53"/>
      <c r="GS540" s="52"/>
    </row>
    <row r="541" spans="1:201" ht="12.75" x14ac:dyDescent="0.2">
      <c r="A541" s="49"/>
      <c r="B541" s="11"/>
      <c r="C541" s="24"/>
      <c r="D541" s="24"/>
      <c r="E541" s="51"/>
      <c r="F541" s="51"/>
      <c r="G541" s="51"/>
      <c r="H541" s="51"/>
      <c r="I541" s="51"/>
      <c r="J541" s="51"/>
      <c r="K541" s="51"/>
      <c r="L541" s="51"/>
      <c r="M541" s="51"/>
      <c r="N541" s="49"/>
      <c r="O541" s="24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24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24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24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24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24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24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24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24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24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24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24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24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24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24"/>
      <c r="FN541" s="51"/>
      <c r="FO541" s="51"/>
      <c r="FP541" s="51"/>
      <c r="FQ541" s="51"/>
      <c r="FR541" s="51"/>
      <c r="FS541" s="51"/>
      <c r="FT541" s="51"/>
      <c r="FU541" s="51"/>
      <c r="FV541" s="51"/>
      <c r="FW541" s="51"/>
      <c r="FX541" s="24"/>
      <c r="GH541" s="52"/>
      <c r="GI541" s="53"/>
      <c r="GS541" s="52"/>
    </row>
    <row r="542" spans="1:201" ht="12.75" x14ac:dyDescent="0.2">
      <c r="A542" s="49"/>
      <c r="B542" s="11"/>
      <c r="C542" s="24"/>
      <c r="D542" s="24"/>
      <c r="E542" s="51"/>
      <c r="F542" s="51"/>
      <c r="G542" s="51"/>
      <c r="H542" s="51"/>
      <c r="I542" s="51"/>
      <c r="J542" s="51"/>
      <c r="K542" s="51"/>
      <c r="L542" s="51"/>
      <c r="M542" s="51"/>
      <c r="N542" s="49"/>
      <c r="O542" s="24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24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24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24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24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24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24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24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24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24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24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24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24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24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24"/>
      <c r="FN542" s="51"/>
      <c r="FO542" s="51"/>
      <c r="FP542" s="51"/>
      <c r="FQ542" s="51"/>
      <c r="FR542" s="51"/>
      <c r="FS542" s="51"/>
      <c r="FT542" s="51"/>
      <c r="FU542" s="51"/>
      <c r="FV542" s="51"/>
      <c r="FW542" s="51"/>
      <c r="FX542" s="24"/>
      <c r="GH542" s="52"/>
      <c r="GI542" s="53"/>
      <c r="GS542" s="52"/>
    </row>
    <row r="543" spans="1:201" ht="12.75" x14ac:dyDescent="0.2">
      <c r="A543" s="49"/>
      <c r="B543" s="11"/>
      <c r="C543" s="24"/>
      <c r="D543" s="24"/>
      <c r="E543" s="51"/>
      <c r="F543" s="51"/>
      <c r="G543" s="51"/>
      <c r="H543" s="51"/>
      <c r="I543" s="51"/>
      <c r="J543" s="51"/>
      <c r="K543" s="51"/>
      <c r="L543" s="51"/>
      <c r="M543" s="51"/>
      <c r="N543" s="49"/>
      <c r="O543" s="24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24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24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24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24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24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24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24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24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24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24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24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24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24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24"/>
      <c r="FN543" s="51"/>
      <c r="FO543" s="51"/>
      <c r="FP543" s="51"/>
      <c r="FQ543" s="51"/>
      <c r="FR543" s="51"/>
      <c r="FS543" s="51"/>
      <c r="FT543" s="51"/>
      <c r="FU543" s="51"/>
      <c r="FV543" s="51"/>
      <c r="FW543" s="51"/>
      <c r="FX543" s="24"/>
      <c r="GH543" s="52"/>
      <c r="GI543" s="53"/>
      <c r="GS543" s="52"/>
    </row>
    <row r="544" spans="1:201" ht="12.75" x14ac:dyDescent="0.2">
      <c r="A544" s="49"/>
      <c r="B544" s="11"/>
      <c r="C544" s="24"/>
      <c r="D544" s="24"/>
      <c r="E544" s="51"/>
      <c r="F544" s="51"/>
      <c r="G544" s="51"/>
      <c r="H544" s="51"/>
      <c r="I544" s="51"/>
      <c r="J544" s="51"/>
      <c r="K544" s="51"/>
      <c r="L544" s="51"/>
      <c r="M544" s="51"/>
      <c r="N544" s="49"/>
      <c r="O544" s="24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24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24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24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24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24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24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24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24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24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24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24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24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24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24"/>
      <c r="FN544" s="51"/>
      <c r="FO544" s="51"/>
      <c r="FP544" s="51"/>
      <c r="FQ544" s="51"/>
      <c r="FR544" s="51"/>
      <c r="FS544" s="51"/>
      <c r="FT544" s="51"/>
      <c r="FU544" s="51"/>
      <c r="FV544" s="51"/>
      <c r="FW544" s="51"/>
      <c r="FX544" s="24"/>
      <c r="GH544" s="52"/>
      <c r="GI544" s="53"/>
      <c r="GS544" s="52"/>
    </row>
    <row r="545" spans="1:201" ht="12.75" x14ac:dyDescent="0.2">
      <c r="A545" s="49"/>
      <c r="B545" s="11"/>
      <c r="C545" s="24"/>
      <c r="D545" s="24"/>
      <c r="E545" s="51"/>
      <c r="F545" s="51"/>
      <c r="G545" s="51"/>
      <c r="H545" s="51"/>
      <c r="I545" s="51"/>
      <c r="J545" s="51"/>
      <c r="K545" s="51"/>
      <c r="L545" s="51"/>
      <c r="M545" s="51"/>
      <c r="N545" s="49"/>
      <c r="O545" s="24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24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24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24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24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24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24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24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24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24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24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24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24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24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24"/>
      <c r="FN545" s="51"/>
      <c r="FO545" s="51"/>
      <c r="FP545" s="51"/>
      <c r="FQ545" s="51"/>
      <c r="FR545" s="51"/>
      <c r="FS545" s="51"/>
      <c r="FT545" s="51"/>
      <c r="FU545" s="51"/>
      <c r="FV545" s="51"/>
      <c r="FW545" s="51"/>
      <c r="FX545" s="24"/>
      <c r="GH545" s="52"/>
      <c r="GI545" s="53"/>
      <c r="GS545" s="52"/>
    </row>
    <row r="546" spans="1:201" ht="12.75" x14ac:dyDescent="0.2">
      <c r="A546" s="49"/>
      <c r="B546" s="11"/>
      <c r="C546" s="24"/>
      <c r="D546" s="24"/>
      <c r="E546" s="51"/>
      <c r="F546" s="51"/>
      <c r="G546" s="51"/>
      <c r="H546" s="51"/>
      <c r="I546" s="51"/>
      <c r="J546" s="51"/>
      <c r="K546" s="51"/>
      <c r="L546" s="51"/>
      <c r="M546" s="51"/>
      <c r="N546" s="49"/>
      <c r="O546" s="24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24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24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24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24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24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24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24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24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24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24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24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24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24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24"/>
      <c r="FN546" s="51"/>
      <c r="FO546" s="51"/>
      <c r="FP546" s="51"/>
      <c r="FQ546" s="51"/>
      <c r="FR546" s="51"/>
      <c r="FS546" s="51"/>
      <c r="FT546" s="51"/>
      <c r="FU546" s="51"/>
      <c r="FV546" s="51"/>
      <c r="FW546" s="51"/>
      <c r="FX546" s="24"/>
      <c r="GH546" s="52"/>
      <c r="GI546" s="53"/>
      <c r="GS546" s="52"/>
    </row>
    <row r="547" spans="1:201" ht="12.75" x14ac:dyDescent="0.2">
      <c r="A547" s="49"/>
      <c r="B547" s="11"/>
      <c r="C547" s="24"/>
      <c r="D547" s="24"/>
      <c r="E547" s="51"/>
      <c r="F547" s="51"/>
      <c r="G547" s="51"/>
      <c r="H547" s="51"/>
      <c r="I547" s="51"/>
      <c r="J547" s="51"/>
      <c r="K547" s="51"/>
      <c r="L547" s="51"/>
      <c r="M547" s="51"/>
      <c r="N547" s="49"/>
      <c r="O547" s="24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24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24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24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24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24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24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24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24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24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24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24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24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24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24"/>
      <c r="FN547" s="51"/>
      <c r="FO547" s="51"/>
      <c r="FP547" s="51"/>
      <c r="FQ547" s="51"/>
      <c r="FR547" s="51"/>
      <c r="FS547" s="51"/>
      <c r="FT547" s="51"/>
      <c r="FU547" s="51"/>
      <c r="FV547" s="51"/>
      <c r="FW547" s="51"/>
      <c r="FX547" s="24"/>
      <c r="GH547" s="52"/>
      <c r="GI547" s="53"/>
      <c r="GS547" s="52"/>
    </row>
    <row r="548" spans="1:201" ht="12.75" x14ac:dyDescent="0.2">
      <c r="A548" s="49"/>
      <c r="B548" s="11"/>
      <c r="C548" s="24"/>
      <c r="D548" s="24"/>
      <c r="E548" s="51"/>
      <c r="F548" s="51"/>
      <c r="G548" s="51"/>
      <c r="H548" s="51"/>
      <c r="I548" s="51"/>
      <c r="J548" s="51"/>
      <c r="K548" s="51"/>
      <c r="L548" s="51"/>
      <c r="M548" s="51"/>
      <c r="N548" s="49"/>
      <c r="O548" s="24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24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24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24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24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24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24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24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24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24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24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24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24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24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24"/>
      <c r="FN548" s="51"/>
      <c r="FO548" s="51"/>
      <c r="FP548" s="51"/>
      <c r="FQ548" s="51"/>
      <c r="FR548" s="51"/>
      <c r="FS548" s="51"/>
      <c r="FT548" s="51"/>
      <c r="FU548" s="51"/>
      <c r="FV548" s="51"/>
      <c r="FW548" s="51"/>
      <c r="FX548" s="24"/>
      <c r="GH548" s="52"/>
      <c r="GI548" s="53"/>
      <c r="GS548" s="52"/>
    </row>
    <row r="549" spans="1:201" ht="12.75" x14ac:dyDescent="0.2">
      <c r="A549" s="49"/>
      <c r="B549" s="11"/>
      <c r="C549" s="24"/>
      <c r="D549" s="24"/>
      <c r="E549" s="51"/>
      <c r="F549" s="51"/>
      <c r="G549" s="51"/>
      <c r="H549" s="51"/>
      <c r="I549" s="51"/>
      <c r="J549" s="51"/>
      <c r="K549" s="51"/>
      <c r="L549" s="51"/>
      <c r="M549" s="51"/>
      <c r="N549" s="49"/>
      <c r="O549" s="24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24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24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24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24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24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24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24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24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24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24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24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24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24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24"/>
      <c r="FN549" s="51"/>
      <c r="FO549" s="51"/>
      <c r="FP549" s="51"/>
      <c r="FQ549" s="51"/>
      <c r="FR549" s="51"/>
      <c r="FS549" s="51"/>
      <c r="FT549" s="51"/>
      <c r="FU549" s="51"/>
      <c r="FV549" s="51"/>
      <c r="FW549" s="51"/>
      <c r="FX549" s="24"/>
      <c r="GH549" s="52"/>
      <c r="GI549" s="53"/>
      <c r="GS549" s="52"/>
    </row>
    <row r="550" spans="1:201" ht="12.75" x14ac:dyDescent="0.2">
      <c r="A550" s="49"/>
      <c r="B550" s="11"/>
      <c r="C550" s="24"/>
      <c r="D550" s="24"/>
      <c r="E550" s="51"/>
      <c r="F550" s="51"/>
      <c r="G550" s="51"/>
      <c r="H550" s="51"/>
      <c r="I550" s="51"/>
      <c r="J550" s="51"/>
      <c r="K550" s="51"/>
      <c r="L550" s="51"/>
      <c r="M550" s="51"/>
      <c r="N550" s="49"/>
      <c r="O550" s="24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24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24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24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24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24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24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24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24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24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24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24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24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24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24"/>
      <c r="FN550" s="51"/>
      <c r="FO550" s="51"/>
      <c r="FP550" s="51"/>
      <c r="FQ550" s="51"/>
      <c r="FR550" s="51"/>
      <c r="FS550" s="51"/>
      <c r="FT550" s="51"/>
      <c r="FU550" s="51"/>
      <c r="FV550" s="51"/>
      <c r="FW550" s="51"/>
      <c r="FX550" s="24"/>
      <c r="GH550" s="52"/>
      <c r="GI550" s="53"/>
      <c r="GS550" s="52"/>
    </row>
    <row r="551" spans="1:201" ht="12.75" x14ac:dyDescent="0.2">
      <c r="A551" s="49"/>
      <c r="B551" s="11"/>
      <c r="C551" s="24"/>
      <c r="D551" s="24"/>
      <c r="E551" s="51"/>
      <c r="F551" s="51"/>
      <c r="G551" s="51"/>
      <c r="H551" s="51"/>
      <c r="I551" s="51"/>
      <c r="J551" s="51"/>
      <c r="K551" s="51"/>
      <c r="L551" s="51"/>
      <c r="M551" s="51"/>
      <c r="N551" s="49"/>
      <c r="O551" s="24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24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24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24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24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24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24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24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24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24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24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24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24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24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24"/>
      <c r="FN551" s="51"/>
      <c r="FO551" s="51"/>
      <c r="FP551" s="51"/>
      <c r="FQ551" s="51"/>
      <c r="FR551" s="51"/>
      <c r="FS551" s="51"/>
      <c r="FT551" s="51"/>
      <c r="FU551" s="51"/>
      <c r="FV551" s="51"/>
      <c r="FW551" s="51"/>
      <c r="FX551" s="24"/>
      <c r="GH551" s="52"/>
      <c r="GI551" s="53"/>
      <c r="GS551" s="52"/>
    </row>
    <row r="552" spans="1:201" ht="12.75" x14ac:dyDescent="0.2">
      <c r="A552" s="49"/>
      <c r="B552" s="11"/>
      <c r="C552" s="24"/>
      <c r="D552" s="24"/>
      <c r="E552" s="51"/>
      <c r="F552" s="51"/>
      <c r="G552" s="51"/>
      <c r="H552" s="51"/>
      <c r="I552" s="51"/>
      <c r="J552" s="51"/>
      <c r="K552" s="51"/>
      <c r="L552" s="51"/>
      <c r="M552" s="51"/>
      <c r="N552" s="49"/>
      <c r="O552" s="24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24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24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24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24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24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24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24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24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24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24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24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24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24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24"/>
      <c r="FN552" s="51"/>
      <c r="FO552" s="51"/>
      <c r="FP552" s="51"/>
      <c r="FQ552" s="51"/>
      <c r="FR552" s="51"/>
      <c r="FS552" s="51"/>
      <c r="FT552" s="51"/>
      <c r="FU552" s="51"/>
      <c r="FV552" s="51"/>
      <c r="FW552" s="51"/>
      <c r="FX552" s="24"/>
      <c r="GH552" s="52"/>
      <c r="GI552" s="53"/>
      <c r="GS552" s="52"/>
    </row>
    <row r="553" spans="1:201" ht="12.75" x14ac:dyDescent="0.2">
      <c r="A553" s="49"/>
      <c r="B553" s="11"/>
      <c r="C553" s="24"/>
      <c r="D553" s="24"/>
      <c r="E553" s="51"/>
      <c r="F553" s="51"/>
      <c r="G553" s="51"/>
      <c r="H553" s="51"/>
      <c r="I553" s="51"/>
      <c r="J553" s="51"/>
      <c r="K553" s="51"/>
      <c r="L553" s="51"/>
      <c r="M553" s="51"/>
      <c r="N553" s="49"/>
      <c r="O553" s="24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24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24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24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24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24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24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24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24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24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24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24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24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24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24"/>
      <c r="FN553" s="51"/>
      <c r="FO553" s="51"/>
      <c r="FP553" s="51"/>
      <c r="FQ553" s="51"/>
      <c r="FR553" s="51"/>
      <c r="FS553" s="51"/>
      <c r="FT553" s="51"/>
      <c r="FU553" s="51"/>
      <c r="FV553" s="51"/>
      <c r="FW553" s="51"/>
      <c r="FX553" s="24"/>
      <c r="GH553" s="52"/>
      <c r="GI553" s="53"/>
      <c r="GS553" s="52"/>
    </row>
    <row r="554" spans="1:201" ht="12.75" x14ac:dyDescent="0.2">
      <c r="A554" s="49"/>
      <c r="B554" s="11"/>
      <c r="C554" s="24"/>
      <c r="D554" s="24"/>
      <c r="E554" s="51"/>
      <c r="F554" s="51"/>
      <c r="G554" s="51"/>
      <c r="H554" s="51"/>
      <c r="I554" s="51"/>
      <c r="J554" s="51"/>
      <c r="K554" s="51"/>
      <c r="L554" s="51"/>
      <c r="M554" s="51"/>
      <c r="N554" s="49"/>
      <c r="O554" s="24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24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24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24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24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24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24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24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24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24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24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24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24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24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24"/>
      <c r="FN554" s="51"/>
      <c r="FO554" s="51"/>
      <c r="FP554" s="51"/>
      <c r="FQ554" s="51"/>
      <c r="FR554" s="51"/>
      <c r="FS554" s="51"/>
      <c r="FT554" s="51"/>
      <c r="FU554" s="51"/>
      <c r="FV554" s="51"/>
      <c r="FW554" s="51"/>
      <c r="FX554" s="24"/>
      <c r="GH554" s="52"/>
      <c r="GI554" s="53"/>
      <c r="GS554" s="52"/>
    </row>
    <row r="555" spans="1:201" ht="12.75" x14ac:dyDescent="0.2">
      <c r="A555" s="49"/>
      <c r="B555" s="11"/>
      <c r="C555" s="24"/>
      <c r="D555" s="24"/>
      <c r="E555" s="51"/>
      <c r="F555" s="51"/>
      <c r="G555" s="51"/>
      <c r="H555" s="51"/>
      <c r="I555" s="51"/>
      <c r="J555" s="51"/>
      <c r="K555" s="51"/>
      <c r="L555" s="51"/>
      <c r="M555" s="51"/>
      <c r="N555" s="49"/>
      <c r="O555" s="24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24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24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24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24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24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24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24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24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24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24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24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24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24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24"/>
      <c r="FN555" s="51"/>
      <c r="FO555" s="51"/>
      <c r="FP555" s="51"/>
      <c r="FQ555" s="51"/>
      <c r="FR555" s="51"/>
      <c r="FS555" s="51"/>
      <c r="FT555" s="51"/>
      <c r="FU555" s="51"/>
      <c r="FV555" s="51"/>
      <c r="FW555" s="51"/>
      <c r="FX555" s="24"/>
      <c r="GH555" s="52"/>
      <c r="GI555" s="53"/>
      <c r="GS555" s="52"/>
    </row>
    <row r="556" spans="1:201" ht="12.75" x14ac:dyDescent="0.2">
      <c r="A556" s="49"/>
      <c r="B556" s="11"/>
      <c r="C556" s="24"/>
      <c r="D556" s="24"/>
      <c r="E556" s="51"/>
      <c r="F556" s="51"/>
      <c r="G556" s="51"/>
      <c r="H556" s="51"/>
      <c r="I556" s="51"/>
      <c r="J556" s="51"/>
      <c r="K556" s="51"/>
      <c r="L556" s="51"/>
      <c r="M556" s="51"/>
      <c r="N556" s="49"/>
      <c r="O556" s="24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24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24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24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24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24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24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24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24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24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24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24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24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24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24"/>
      <c r="FN556" s="51"/>
      <c r="FO556" s="51"/>
      <c r="FP556" s="51"/>
      <c r="FQ556" s="51"/>
      <c r="FR556" s="51"/>
      <c r="FS556" s="51"/>
      <c r="FT556" s="51"/>
      <c r="FU556" s="51"/>
      <c r="FV556" s="51"/>
      <c r="FW556" s="51"/>
      <c r="FX556" s="24"/>
      <c r="GH556" s="52"/>
      <c r="GI556" s="53"/>
      <c r="GS556" s="52"/>
    </row>
    <row r="557" spans="1:201" ht="12.75" x14ac:dyDescent="0.2">
      <c r="A557" s="49"/>
      <c r="B557" s="11"/>
      <c r="C557" s="24"/>
      <c r="D557" s="24"/>
      <c r="E557" s="51"/>
      <c r="F557" s="51"/>
      <c r="G557" s="51"/>
      <c r="H557" s="51"/>
      <c r="I557" s="51"/>
      <c r="J557" s="51"/>
      <c r="K557" s="51"/>
      <c r="L557" s="51"/>
      <c r="M557" s="51"/>
      <c r="N557" s="49"/>
      <c r="O557" s="24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24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24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24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24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24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24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24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24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24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24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24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24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24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24"/>
      <c r="FN557" s="51"/>
      <c r="FO557" s="51"/>
      <c r="FP557" s="51"/>
      <c r="FQ557" s="51"/>
      <c r="FR557" s="51"/>
      <c r="FS557" s="51"/>
      <c r="FT557" s="51"/>
      <c r="FU557" s="51"/>
      <c r="FV557" s="51"/>
      <c r="FW557" s="51"/>
      <c r="FX557" s="24"/>
      <c r="GH557" s="52"/>
      <c r="GI557" s="53"/>
      <c r="GS557" s="52"/>
    </row>
    <row r="558" spans="1:201" ht="12.75" x14ac:dyDescent="0.2">
      <c r="A558" s="49"/>
      <c r="B558" s="11"/>
      <c r="C558" s="24"/>
      <c r="D558" s="24"/>
      <c r="E558" s="51"/>
      <c r="F558" s="51"/>
      <c r="G558" s="51"/>
      <c r="H558" s="51"/>
      <c r="I558" s="51"/>
      <c r="J558" s="51"/>
      <c r="K558" s="51"/>
      <c r="L558" s="51"/>
      <c r="M558" s="51"/>
      <c r="N558" s="49"/>
      <c r="O558" s="24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24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24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24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24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24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24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24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24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24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24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24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24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24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24"/>
      <c r="FN558" s="51"/>
      <c r="FO558" s="51"/>
      <c r="FP558" s="51"/>
      <c r="FQ558" s="51"/>
      <c r="FR558" s="51"/>
      <c r="FS558" s="51"/>
      <c r="FT558" s="51"/>
      <c r="FU558" s="51"/>
      <c r="FV558" s="51"/>
      <c r="FW558" s="51"/>
      <c r="FX558" s="24"/>
      <c r="GH558" s="52"/>
      <c r="GI558" s="53"/>
      <c r="GS558" s="52"/>
    </row>
    <row r="559" spans="1:201" ht="12.75" x14ac:dyDescent="0.2">
      <c r="A559" s="49"/>
      <c r="B559" s="11"/>
      <c r="C559" s="24"/>
      <c r="D559" s="24"/>
      <c r="E559" s="51"/>
      <c r="F559" s="51"/>
      <c r="G559" s="51"/>
      <c r="H559" s="51"/>
      <c r="I559" s="51"/>
      <c r="J559" s="51"/>
      <c r="K559" s="51"/>
      <c r="L559" s="51"/>
      <c r="M559" s="51"/>
      <c r="N559" s="49"/>
      <c r="O559" s="24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24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24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24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24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24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24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24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24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24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24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24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24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24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24"/>
      <c r="FN559" s="51"/>
      <c r="FO559" s="51"/>
      <c r="FP559" s="51"/>
      <c r="FQ559" s="51"/>
      <c r="FR559" s="51"/>
      <c r="FS559" s="51"/>
      <c r="FT559" s="51"/>
      <c r="FU559" s="51"/>
      <c r="FV559" s="51"/>
      <c r="FW559" s="51"/>
      <c r="FX559" s="24"/>
      <c r="GH559" s="52"/>
      <c r="GI559" s="53"/>
      <c r="GS559" s="52"/>
    </row>
    <row r="560" spans="1:201" ht="12.75" x14ac:dyDescent="0.2">
      <c r="A560" s="49"/>
      <c r="B560" s="11"/>
      <c r="C560" s="24"/>
      <c r="D560" s="24"/>
      <c r="E560" s="51"/>
      <c r="F560" s="51"/>
      <c r="G560" s="51"/>
      <c r="H560" s="51"/>
      <c r="I560" s="51"/>
      <c r="J560" s="51"/>
      <c r="K560" s="51"/>
      <c r="L560" s="51"/>
      <c r="M560" s="51"/>
      <c r="N560" s="49"/>
      <c r="O560" s="24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24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24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24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24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24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24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24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24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24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24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24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24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24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24"/>
      <c r="FN560" s="51"/>
      <c r="FO560" s="51"/>
      <c r="FP560" s="51"/>
      <c r="FQ560" s="51"/>
      <c r="FR560" s="51"/>
      <c r="FS560" s="51"/>
      <c r="FT560" s="51"/>
      <c r="FU560" s="51"/>
      <c r="FV560" s="51"/>
      <c r="FW560" s="51"/>
      <c r="FX560" s="24"/>
      <c r="GH560" s="52"/>
      <c r="GI560" s="53"/>
      <c r="GS560" s="52"/>
    </row>
    <row r="561" spans="1:201" ht="12.75" x14ac:dyDescent="0.2">
      <c r="A561" s="49"/>
      <c r="B561" s="11"/>
      <c r="C561" s="24"/>
      <c r="D561" s="24"/>
      <c r="E561" s="51"/>
      <c r="F561" s="51"/>
      <c r="G561" s="51"/>
      <c r="H561" s="51"/>
      <c r="I561" s="51"/>
      <c r="J561" s="51"/>
      <c r="K561" s="51"/>
      <c r="L561" s="51"/>
      <c r="M561" s="51"/>
      <c r="N561" s="49"/>
      <c r="O561" s="24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24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24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24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24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24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24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24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24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24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24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24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24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24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24"/>
      <c r="FN561" s="51"/>
      <c r="FO561" s="51"/>
      <c r="FP561" s="51"/>
      <c r="FQ561" s="51"/>
      <c r="FR561" s="51"/>
      <c r="FS561" s="51"/>
      <c r="FT561" s="51"/>
      <c r="FU561" s="51"/>
      <c r="FV561" s="51"/>
      <c r="FW561" s="51"/>
      <c r="FX561" s="24"/>
      <c r="GH561" s="52"/>
      <c r="GI561" s="53"/>
      <c r="GS561" s="52"/>
    </row>
    <row r="562" spans="1:201" ht="12.75" x14ac:dyDescent="0.2">
      <c r="A562" s="49"/>
      <c r="B562" s="11"/>
      <c r="C562" s="24"/>
      <c r="D562" s="24"/>
      <c r="E562" s="51"/>
      <c r="F562" s="51"/>
      <c r="G562" s="51"/>
      <c r="H562" s="51"/>
      <c r="I562" s="51"/>
      <c r="J562" s="51"/>
      <c r="K562" s="51"/>
      <c r="L562" s="51"/>
      <c r="M562" s="51"/>
      <c r="N562" s="49"/>
      <c r="O562" s="24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24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24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24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24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24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24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24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24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24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24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24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24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24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24"/>
      <c r="FN562" s="51"/>
      <c r="FO562" s="51"/>
      <c r="FP562" s="51"/>
      <c r="FQ562" s="51"/>
      <c r="FR562" s="51"/>
      <c r="FS562" s="51"/>
      <c r="FT562" s="51"/>
      <c r="FU562" s="51"/>
      <c r="FV562" s="51"/>
      <c r="FW562" s="51"/>
      <c r="FX562" s="24"/>
      <c r="GH562" s="52"/>
      <c r="GI562" s="53"/>
      <c r="GS562" s="52"/>
    </row>
    <row r="563" spans="1:201" ht="12.75" x14ac:dyDescent="0.2">
      <c r="A563" s="49"/>
      <c r="B563" s="11"/>
      <c r="C563" s="24"/>
      <c r="D563" s="24"/>
      <c r="E563" s="51"/>
      <c r="F563" s="51"/>
      <c r="G563" s="51"/>
      <c r="H563" s="51"/>
      <c r="I563" s="51"/>
      <c r="J563" s="51"/>
      <c r="K563" s="51"/>
      <c r="L563" s="51"/>
      <c r="M563" s="51"/>
      <c r="N563" s="49"/>
      <c r="O563" s="24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24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24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24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24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24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24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24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24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24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24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24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24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24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24"/>
      <c r="FN563" s="51"/>
      <c r="FO563" s="51"/>
      <c r="FP563" s="51"/>
      <c r="FQ563" s="51"/>
      <c r="FR563" s="51"/>
      <c r="FS563" s="51"/>
      <c r="FT563" s="51"/>
      <c r="FU563" s="51"/>
      <c r="FV563" s="51"/>
      <c r="FW563" s="51"/>
      <c r="FX563" s="24"/>
      <c r="GH563" s="52"/>
      <c r="GI563" s="53"/>
      <c r="GS563" s="52"/>
    </row>
    <row r="564" spans="1:201" ht="12.75" x14ac:dyDescent="0.2">
      <c r="A564" s="49"/>
      <c r="B564" s="11"/>
      <c r="C564" s="24"/>
      <c r="D564" s="24"/>
      <c r="E564" s="51"/>
      <c r="F564" s="51"/>
      <c r="G564" s="51"/>
      <c r="H564" s="51"/>
      <c r="I564" s="51"/>
      <c r="J564" s="51"/>
      <c r="K564" s="51"/>
      <c r="L564" s="51"/>
      <c r="M564" s="51"/>
      <c r="N564" s="49"/>
      <c r="O564" s="24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24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24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24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24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24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24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24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24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24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24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24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24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24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24"/>
      <c r="FN564" s="51"/>
      <c r="FO564" s="51"/>
      <c r="FP564" s="51"/>
      <c r="FQ564" s="51"/>
      <c r="FR564" s="51"/>
      <c r="FS564" s="51"/>
      <c r="FT564" s="51"/>
      <c r="FU564" s="51"/>
      <c r="FV564" s="51"/>
      <c r="FW564" s="51"/>
      <c r="FX564" s="24"/>
      <c r="GH564" s="52"/>
      <c r="GI564" s="53"/>
      <c r="GS564" s="52"/>
    </row>
    <row r="565" spans="1:201" ht="12.75" x14ac:dyDescent="0.2">
      <c r="A565" s="49"/>
      <c r="B565" s="11"/>
      <c r="C565" s="24"/>
      <c r="D565" s="24"/>
      <c r="E565" s="51"/>
      <c r="F565" s="51"/>
      <c r="G565" s="51"/>
      <c r="H565" s="51"/>
      <c r="I565" s="51"/>
      <c r="J565" s="51"/>
      <c r="K565" s="51"/>
      <c r="L565" s="51"/>
      <c r="M565" s="51"/>
      <c r="N565" s="49"/>
      <c r="O565" s="24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24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24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24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24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24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24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24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24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24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24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24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24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24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24"/>
      <c r="FN565" s="51"/>
      <c r="FO565" s="51"/>
      <c r="FP565" s="51"/>
      <c r="FQ565" s="51"/>
      <c r="FR565" s="51"/>
      <c r="FS565" s="51"/>
      <c r="FT565" s="51"/>
      <c r="FU565" s="51"/>
      <c r="FV565" s="51"/>
      <c r="FW565" s="51"/>
      <c r="FX565" s="24"/>
      <c r="GH565" s="52"/>
      <c r="GI565" s="53"/>
      <c r="GS565" s="52"/>
    </row>
    <row r="566" spans="1:201" ht="12.75" x14ac:dyDescent="0.2">
      <c r="A566" s="49"/>
      <c r="B566" s="11"/>
      <c r="C566" s="24"/>
      <c r="D566" s="24"/>
      <c r="E566" s="51"/>
      <c r="F566" s="51"/>
      <c r="G566" s="51"/>
      <c r="H566" s="51"/>
      <c r="I566" s="51"/>
      <c r="J566" s="51"/>
      <c r="K566" s="51"/>
      <c r="L566" s="51"/>
      <c r="M566" s="51"/>
      <c r="N566" s="49"/>
      <c r="O566" s="24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24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24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24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24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24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24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24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24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24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24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24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24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24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24"/>
      <c r="FN566" s="51"/>
      <c r="FO566" s="51"/>
      <c r="FP566" s="51"/>
      <c r="FQ566" s="51"/>
      <c r="FR566" s="51"/>
      <c r="FS566" s="51"/>
      <c r="FT566" s="51"/>
      <c r="FU566" s="51"/>
      <c r="FV566" s="51"/>
      <c r="FW566" s="51"/>
      <c r="FX566" s="24"/>
      <c r="GH566" s="52"/>
      <c r="GI566" s="53"/>
      <c r="GS566" s="52"/>
    </row>
    <row r="567" spans="1:201" ht="12.75" x14ac:dyDescent="0.2">
      <c r="A567" s="49"/>
      <c r="B567" s="11"/>
      <c r="C567" s="24"/>
      <c r="D567" s="24"/>
      <c r="E567" s="51"/>
      <c r="F567" s="51"/>
      <c r="G567" s="51"/>
      <c r="H567" s="51"/>
      <c r="I567" s="51"/>
      <c r="J567" s="51"/>
      <c r="K567" s="51"/>
      <c r="L567" s="51"/>
      <c r="M567" s="51"/>
      <c r="N567" s="49"/>
      <c r="O567" s="24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24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24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24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24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24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24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24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24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24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24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24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24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24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24"/>
      <c r="FN567" s="51"/>
      <c r="FO567" s="51"/>
      <c r="FP567" s="51"/>
      <c r="FQ567" s="51"/>
      <c r="FR567" s="51"/>
      <c r="FS567" s="51"/>
      <c r="FT567" s="51"/>
      <c r="FU567" s="51"/>
      <c r="FV567" s="51"/>
      <c r="FW567" s="51"/>
      <c r="FX567" s="24"/>
      <c r="GH567" s="52"/>
      <c r="GI567" s="53"/>
      <c r="GS567" s="52"/>
    </row>
    <row r="568" spans="1:201" ht="12.75" x14ac:dyDescent="0.2">
      <c r="A568" s="49"/>
      <c r="B568" s="11"/>
      <c r="C568" s="24"/>
      <c r="D568" s="24"/>
      <c r="E568" s="51"/>
      <c r="F568" s="51"/>
      <c r="G568" s="51"/>
      <c r="H568" s="51"/>
      <c r="I568" s="51"/>
      <c r="J568" s="51"/>
      <c r="K568" s="51"/>
      <c r="L568" s="51"/>
      <c r="M568" s="51"/>
      <c r="N568" s="49"/>
      <c r="O568" s="24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24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24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24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24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24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24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24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24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24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24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24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24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24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24"/>
      <c r="FN568" s="51"/>
      <c r="FO568" s="51"/>
      <c r="FP568" s="51"/>
      <c r="FQ568" s="51"/>
      <c r="FR568" s="51"/>
      <c r="FS568" s="51"/>
      <c r="FT568" s="51"/>
      <c r="FU568" s="51"/>
      <c r="FV568" s="51"/>
      <c r="FW568" s="51"/>
      <c r="FX568" s="24"/>
      <c r="GH568" s="52"/>
      <c r="GI568" s="53"/>
      <c r="GS568" s="52"/>
    </row>
    <row r="569" spans="1:201" ht="12.75" x14ac:dyDescent="0.2">
      <c r="A569" s="49"/>
      <c r="B569" s="11"/>
      <c r="C569" s="24"/>
      <c r="D569" s="24"/>
      <c r="E569" s="51"/>
      <c r="F569" s="51"/>
      <c r="G569" s="51"/>
      <c r="H569" s="51"/>
      <c r="I569" s="51"/>
      <c r="J569" s="51"/>
      <c r="K569" s="51"/>
      <c r="L569" s="51"/>
      <c r="M569" s="51"/>
      <c r="N569" s="49"/>
      <c r="O569" s="24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24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24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24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24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24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24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24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24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24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24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24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24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24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24"/>
      <c r="FN569" s="51"/>
      <c r="FO569" s="51"/>
      <c r="FP569" s="51"/>
      <c r="FQ569" s="51"/>
      <c r="FR569" s="51"/>
      <c r="FS569" s="51"/>
      <c r="FT569" s="51"/>
      <c r="FU569" s="51"/>
      <c r="FV569" s="51"/>
      <c r="FW569" s="51"/>
      <c r="FX569" s="24"/>
      <c r="GH569" s="52"/>
      <c r="GI569" s="53"/>
      <c r="GS569" s="52"/>
    </row>
    <row r="570" spans="1:201" ht="12.75" x14ac:dyDescent="0.2">
      <c r="A570" s="49"/>
      <c r="B570" s="11"/>
      <c r="C570" s="24"/>
      <c r="D570" s="24"/>
      <c r="E570" s="51"/>
      <c r="F570" s="51"/>
      <c r="G570" s="51"/>
      <c r="H570" s="51"/>
      <c r="I570" s="51"/>
      <c r="J570" s="51"/>
      <c r="K570" s="51"/>
      <c r="L570" s="51"/>
      <c r="M570" s="51"/>
      <c r="N570" s="49"/>
      <c r="O570" s="24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24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24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24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24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24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24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24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24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24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24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24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24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24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24"/>
      <c r="FN570" s="51"/>
      <c r="FO570" s="51"/>
      <c r="FP570" s="51"/>
      <c r="FQ570" s="51"/>
      <c r="FR570" s="51"/>
      <c r="FS570" s="51"/>
      <c r="FT570" s="51"/>
      <c r="FU570" s="51"/>
      <c r="FV570" s="51"/>
      <c r="FW570" s="51"/>
      <c r="FX570" s="24"/>
      <c r="GH570" s="52"/>
      <c r="GI570" s="53"/>
      <c r="GS570" s="52"/>
    </row>
    <row r="571" spans="1:201" ht="12.75" x14ac:dyDescent="0.2">
      <c r="A571" s="49"/>
      <c r="B571" s="11"/>
      <c r="C571" s="24"/>
      <c r="D571" s="24"/>
      <c r="E571" s="51"/>
      <c r="F571" s="51"/>
      <c r="G571" s="51"/>
      <c r="H571" s="51"/>
      <c r="I571" s="51"/>
      <c r="J571" s="51"/>
      <c r="K571" s="51"/>
      <c r="L571" s="51"/>
      <c r="M571" s="51"/>
      <c r="N571" s="49"/>
      <c r="O571" s="24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24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24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24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24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24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24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24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24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24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24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24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24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24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24"/>
      <c r="FN571" s="51"/>
      <c r="FO571" s="51"/>
      <c r="FP571" s="51"/>
      <c r="FQ571" s="51"/>
      <c r="FR571" s="51"/>
      <c r="FS571" s="51"/>
      <c r="FT571" s="51"/>
      <c r="FU571" s="51"/>
      <c r="FV571" s="51"/>
      <c r="FW571" s="51"/>
      <c r="FX571" s="24"/>
      <c r="GH571" s="52"/>
      <c r="GI571" s="53"/>
      <c r="GS571" s="52"/>
    </row>
    <row r="572" spans="1:201" ht="12.75" x14ac:dyDescent="0.2">
      <c r="A572" s="49"/>
      <c r="B572" s="11"/>
      <c r="C572" s="24"/>
      <c r="D572" s="24"/>
      <c r="E572" s="51"/>
      <c r="F572" s="51"/>
      <c r="G572" s="51"/>
      <c r="H572" s="51"/>
      <c r="I572" s="51"/>
      <c r="J572" s="51"/>
      <c r="K572" s="51"/>
      <c r="L572" s="51"/>
      <c r="M572" s="51"/>
      <c r="N572" s="49"/>
      <c r="O572" s="24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24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24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24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24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24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24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24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24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24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24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24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24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24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24"/>
      <c r="FN572" s="51"/>
      <c r="FO572" s="51"/>
      <c r="FP572" s="51"/>
      <c r="FQ572" s="51"/>
      <c r="FR572" s="51"/>
      <c r="FS572" s="51"/>
      <c r="FT572" s="51"/>
      <c r="FU572" s="51"/>
      <c r="FV572" s="51"/>
      <c r="FW572" s="51"/>
      <c r="FX572" s="24"/>
      <c r="GH572" s="52"/>
      <c r="GI572" s="53"/>
      <c r="GS572" s="52"/>
    </row>
    <row r="573" spans="1:201" ht="12.75" x14ac:dyDescent="0.2">
      <c r="A573" s="49"/>
      <c r="B573" s="11"/>
      <c r="C573" s="24"/>
      <c r="D573" s="24"/>
      <c r="E573" s="51"/>
      <c r="F573" s="51"/>
      <c r="G573" s="51"/>
      <c r="H573" s="51"/>
      <c r="I573" s="51"/>
      <c r="J573" s="51"/>
      <c r="K573" s="51"/>
      <c r="L573" s="51"/>
      <c r="M573" s="51"/>
      <c r="N573" s="49"/>
      <c r="O573" s="24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24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24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24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24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24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24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24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24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24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24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24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24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24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24"/>
      <c r="FN573" s="51"/>
      <c r="FO573" s="51"/>
      <c r="FP573" s="51"/>
      <c r="FQ573" s="51"/>
      <c r="FR573" s="51"/>
      <c r="FS573" s="51"/>
      <c r="FT573" s="51"/>
      <c r="FU573" s="51"/>
      <c r="FV573" s="51"/>
      <c r="FW573" s="51"/>
      <c r="FX573" s="24"/>
      <c r="GH573" s="52"/>
      <c r="GI573" s="53"/>
      <c r="GS573" s="52"/>
    </row>
    <row r="574" spans="1:201" ht="12.75" x14ac:dyDescent="0.2">
      <c r="A574" s="49"/>
      <c r="B574" s="11"/>
      <c r="C574" s="24"/>
      <c r="D574" s="24"/>
      <c r="E574" s="51"/>
      <c r="F574" s="51"/>
      <c r="G574" s="51"/>
      <c r="H574" s="51"/>
      <c r="I574" s="51"/>
      <c r="J574" s="51"/>
      <c r="K574" s="51"/>
      <c r="L574" s="51"/>
      <c r="M574" s="51"/>
      <c r="N574" s="49"/>
      <c r="O574" s="24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24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24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24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24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24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24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24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24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24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24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24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24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24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24"/>
      <c r="FN574" s="51"/>
      <c r="FO574" s="51"/>
      <c r="FP574" s="51"/>
      <c r="FQ574" s="51"/>
      <c r="FR574" s="51"/>
      <c r="FS574" s="51"/>
      <c r="FT574" s="51"/>
      <c r="FU574" s="51"/>
      <c r="FV574" s="51"/>
      <c r="FW574" s="51"/>
      <c r="FX574" s="24"/>
      <c r="GH574" s="52"/>
      <c r="GI574" s="53"/>
      <c r="GS574" s="52"/>
    </row>
    <row r="575" spans="1:201" ht="12.75" x14ac:dyDescent="0.2">
      <c r="A575" s="49"/>
      <c r="B575" s="11"/>
      <c r="C575" s="24"/>
      <c r="D575" s="24"/>
      <c r="E575" s="51"/>
      <c r="F575" s="51"/>
      <c r="G575" s="51"/>
      <c r="H575" s="51"/>
      <c r="I575" s="51"/>
      <c r="J575" s="51"/>
      <c r="K575" s="51"/>
      <c r="L575" s="51"/>
      <c r="M575" s="51"/>
      <c r="N575" s="49"/>
      <c r="O575" s="24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24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24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24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24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24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24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24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24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24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24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24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24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24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24"/>
      <c r="FN575" s="51"/>
      <c r="FO575" s="51"/>
      <c r="FP575" s="51"/>
      <c r="FQ575" s="51"/>
      <c r="FR575" s="51"/>
      <c r="FS575" s="51"/>
      <c r="FT575" s="51"/>
      <c r="FU575" s="51"/>
      <c r="FV575" s="51"/>
      <c r="FW575" s="51"/>
      <c r="FX575" s="24"/>
      <c r="GH575" s="52"/>
      <c r="GI575" s="53"/>
      <c r="GS575" s="52"/>
    </row>
    <row r="576" spans="1:201" ht="12.75" x14ac:dyDescent="0.2">
      <c r="A576" s="49"/>
      <c r="B576" s="11"/>
      <c r="C576" s="24"/>
      <c r="D576" s="24"/>
      <c r="E576" s="51"/>
      <c r="F576" s="51"/>
      <c r="G576" s="51"/>
      <c r="H576" s="51"/>
      <c r="I576" s="51"/>
      <c r="J576" s="51"/>
      <c r="K576" s="51"/>
      <c r="L576" s="51"/>
      <c r="M576" s="51"/>
      <c r="N576" s="49"/>
      <c r="O576" s="24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24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24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24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24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24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24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24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24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24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24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24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24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24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24"/>
      <c r="FN576" s="51"/>
      <c r="FO576" s="51"/>
      <c r="FP576" s="51"/>
      <c r="FQ576" s="51"/>
      <c r="FR576" s="51"/>
      <c r="FS576" s="51"/>
      <c r="FT576" s="51"/>
      <c r="FU576" s="51"/>
      <c r="FV576" s="51"/>
      <c r="FW576" s="51"/>
      <c r="FX576" s="24"/>
      <c r="GH576" s="52"/>
      <c r="GI576" s="53"/>
      <c r="GS576" s="52"/>
    </row>
    <row r="577" spans="1:201" ht="12.75" x14ac:dyDescent="0.2">
      <c r="A577" s="49"/>
      <c r="B577" s="11"/>
      <c r="C577" s="24"/>
      <c r="D577" s="24"/>
      <c r="E577" s="51"/>
      <c r="F577" s="51"/>
      <c r="G577" s="51"/>
      <c r="H577" s="51"/>
      <c r="I577" s="51"/>
      <c r="J577" s="51"/>
      <c r="K577" s="51"/>
      <c r="L577" s="51"/>
      <c r="M577" s="51"/>
      <c r="N577" s="49"/>
      <c r="O577" s="24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24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24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24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24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24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24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24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24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24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24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24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24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24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24"/>
      <c r="FN577" s="51"/>
      <c r="FO577" s="51"/>
      <c r="FP577" s="51"/>
      <c r="FQ577" s="51"/>
      <c r="FR577" s="51"/>
      <c r="FS577" s="51"/>
      <c r="FT577" s="51"/>
      <c r="FU577" s="51"/>
      <c r="FV577" s="51"/>
      <c r="FW577" s="51"/>
      <c r="FX577" s="24"/>
      <c r="GH577" s="52"/>
      <c r="GI577" s="53"/>
      <c r="GS577" s="52"/>
    </row>
    <row r="578" spans="1:201" ht="12.75" x14ac:dyDescent="0.2">
      <c r="A578" s="49"/>
      <c r="B578" s="11"/>
      <c r="C578" s="24"/>
      <c r="D578" s="24"/>
      <c r="E578" s="51"/>
      <c r="F578" s="51"/>
      <c r="G578" s="51"/>
      <c r="H578" s="51"/>
      <c r="I578" s="51"/>
      <c r="J578" s="51"/>
      <c r="K578" s="51"/>
      <c r="L578" s="51"/>
      <c r="M578" s="51"/>
      <c r="N578" s="49"/>
      <c r="O578" s="24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24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24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24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24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24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24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24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24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24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24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24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24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24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24"/>
      <c r="FN578" s="51"/>
      <c r="FO578" s="51"/>
      <c r="FP578" s="51"/>
      <c r="FQ578" s="51"/>
      <c r="FR578" s="51"/>
      <c r="FS578" s="51"/>
      <c r="FT578" s="51"/>
      <c r="FU578" s="51"/>
      <c r="FV578" s="51"/>
      <c r="FW578" s="51"/>
      <c r="FX578" s="24"/>
      <c r="GH578" s="52"/>
      <c r="GI578" s="53"/>
      <c r="GS578" s="52"/>
    </row>
    <row r="579" spans="1:201" ht="12.75" x14ac:dyDescent="0.2">
      <c r="A579" s="49"/>
      <c r="B579" s="11"/>
      <c r="C579" s="24"/>
      <c r="D579" s="24"/>
      <c r="E579" s="51"/>
      <c r="F579" s="51"/>
      <c r="G579" s="51"/>
      <c r="H579" s="51"/>
      <c r="I579" s="51"/>
      <c r="J579" s="51"/>
      <c r="K579" s="51"/>
      <c r="L579" s="51"/>
      <c r="M579" s="51"/>
      <c r="N579" s="49"/>
      <c r="O579" s="24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24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24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24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24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24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24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24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24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24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24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24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24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24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24"/>
      <c r="FN579" s="51"/>
      <c r="FO579" s="51"/>
      <c r="FP579" s="51"/>
      <c r="FQ579" s="51"/>
      <c r="FR579" s="51"/>
      <c r="FS579" s="51"/>
      <c r="FT579" s="51"/>
      <c r="FU579" s="51"/>
      <c r="FV579" s="51"/>
      <c r="FW579" s="51"/>
      <c r="FX579" s="24"/>
      <c r="GH579" s="52"/>
      <c r="GI579" s="53"/>
      <c r="GS579" s="52"/>
    </row>
    <row r="580" spans="1:201" ht="12.75" x14ac:dyDescent="0.2">
      <c r="A580" s="49"/>
      <c r="B580" s="11"/>
      <c r="C580" s="24"/>
      <c r="D580" s="24"/>
      <c r="E580" s="51"/>
      <c r="F580" s="51"/>
      <c r="G580" s="51"/>
      <c r="H580" s="51"/>
      <c r="I580" s="51"/>
      <c r="J580" s="51"/>
      <c r="K580" s="51"/>
      <c r="L580" s="51"/>
      <c r="M580" s="51"/>
      <c r="N580" s="49"/>
      <c r="O580" s="24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24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24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24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24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24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24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24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24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24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24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24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24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24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24"/>
      <c r="FN580" s="51"/>
      <c r="FO580" s="51"/>
      <c r="FP580" s="51"/>
      <c r="FQ580" s="51"/>
      <c r="FR580" s="51"/>
      <c r="FS580" s="51"/>
      <c r="FT580" s="51"/>
      <c r="FU580" s="51"/>
      <c r="FV580" s="51"/>
      <c r="FW580" s="51"/>
      <c r="FX580" s="24"/>
      <c r="GH580" s="52"/>
      <c r="GI580" s="53"/>
      <c r="GS580" s="52"/>
    </row>
    <row r="581" spans="1:201" ht="12.75" x14ac:dyDescent="0.2">
      <c r="A581" s="49"/>
      <c r="B581" s="11"/>
      <c r="C581" s="24"/>
      <c r="D581" s="24"/>
      <c r="E581" s="51"/>
      <c r="F581" s="51"/>
      <c r="G581" s="51"/>
      <c r="H581" s="51"/>
      <c r="I581" s="51"/>
      <c r="J581" s="51"/>
      <c r="K581" s="51"/>
      <c r="L581" s="51"/>
      <c r="M581" s="51"/>
      <c r="N581" s="49"/>
      <c r="O581" s="24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24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24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24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24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24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24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24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24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24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24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24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24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24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24"/>
      <c r="FN581" s="51"/>
      <c r="FO581" s="51"/>
      <c r="FP581" s="51"/>
      <c r="FQ581" s="51"/>
      <c r="FR581" s="51"/>
      <c r="FS581" s="51"/>
      <c r="FT581" s="51"/>
      <c r="FU581" s="51"/>
      <c r="FV581" s="51"/>
      <c r="FW581" s="51"/>
      <c r="FX581" s="24"/>
      <c r="GH581" s="52"/>
      <c r="GI581" s="53"/>
      <c r="GS581" s="52"/>
    </row>
    <row r="582" spans="1:201" ht="12.75" x14ac:dyDescent="0.2">
      <c r="A582" s="49"/>
      <c r="B582" s="11"/>
      <c r="C582" s="24"/>
      <c r="D582" s="24"/>
      <c r="E582" s="51"/>
      <c r="F582" s="51"/>
      <c r="G582" s="51"/>
      <c r="H582" s="51"/>
      <c r="I582" s="51"/>
      <c r="J582" s="51"/>
      <c r="K582" s="51"/>
      <c r="L582" s="51"/>
      <c r="M582" s="51"/>
      <c r="N582" s="49"/>
      <c r="O582" s="24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24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24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24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24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24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24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24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24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24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24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24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24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24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24"/>
      <c r="FN582" s="51"/>
      <c r="FO582" s="51"/>
      <c r="FP582" s="51"/>
      <c r="FQ582" s="51"/>
      <c r="FR582" s="51"/>
      <c r="FS582" s="51"/>
      <c r="FT582" s="51"/>
      <c r="FU582" s="51"/>
      <c r="FV582" s="51"/>
      <c r="FW582" s="51"/>
      <c r="FX582" s="24"/>
      <c r="GH582" s="52"/>
      <c r="GI582" s="53"/>
      <c r="GS582" s="52"/>
    </row>
    <row r="583" spans="1:201" ht="12.75" x14ac:dyDescent="0.2">
      <c r="A583" s="49"/>
      <c r="B583" s="11"/>
      <c r="C583" s="24"/>
      <c r="D583" s="24"/>
      <c r="E583" s="51"/>
      <c r="F583" s="51"/>
      <c r="G583" s="51"/>
      <c r="H583" s="51"/>
      <c r="I583" s="51"/>
      <c r="J583" s="51"/>
      <c r="K583" s="51"/>
      <c r="L583" s="51"/>
      <c r="M583" s="51"/>
      <c r="N583" s="49"/>
      <c r="O583" s="24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24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24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24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24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24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24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24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24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24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24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24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24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24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24"/>
      <c r="FN583" s="51"/>
      <c r="FO583" s="51"/>
      <c r="FP583" s="51"/>
      <c r="FQ583" s="51"/>
      <c r="FR583" s="51"/>
      <c r="FS583" s="51"/>
      <c r="FT583" s="51"/>
      <c r="FU583" s="51"/>
      <c r="FV583" s="51"/>
      <c r="FW583" s="51"/>
      <c r="FX583" s="24"/>
      <c r="GH583" s="52"/>
      <c r="GI583" s="53"/>
      <c r="GS583" s="52"/>
    </row>
    <row r="584" spans="1:201" ht="12.75" x14ac:dyDescent="0.2">
      <c r="A584" s="49"/>
      <c r="B584" s="11"/>
      <c r="C584" s="24"/>
      <c r="D584" s="24"/>
      <c r="E584" s="51"/>
      <c r="F584" s="51"/>
      <c r="G584" s="51"/>
      <c r="H584" s="51"/>
      <c r="I584" s="51"/>
      <c r="J584" s="51"/>
      <c r="K584" s="51"/>
      <c r="L584" s="51"/>
      <c r="M584" s="51"/>
      <c r="N584" s="49"/>
      <c r="O584" s="24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24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24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24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24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24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24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24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24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24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24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24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24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24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24"/>
      <c r="FN584" s="51"/>
      <c r="FO584" s="51"/>
      <c r="FP584" s="51"/>
      <c r="FQ584" s="51"/>
      <c r="FR584" s="51"/>
      <c r="FS584" s="51"/>
      <c r="FT584" s="51"/>
      <c r="FU584" s="51"/>
      <c r="FV584" s="51"/>
      <c r="FW584" s="51"/>
      <c r="FX584" s="24"/>
      <c r="GH584" s="52"/>
      <c r="GI584" s="53"/>
      <c r="GS584" s="52"/>
    </row>
    <row r="585" spans="1:201" ht="12.75" x14ac:dyDescent="0.2">
      <c r="A585" s="49"/>
      <c r="B585" s="11"/>
      <c r="C585" s="24"/>
      <c r="D585" s="24"/>
      <c r="E585" s="51"/>
      <c r="F585" s="51"/>
      <c r="G585" s="51"/>
      <c r="H585" s="51"/>
      <c r="I585" s="51"/>
      <c r="J585" s="51"/>
      <c r="K585" s="51"/>
      <c r="L585" s="51"/>
      <c r="M585" s="51"/>
      <c r="N585" s="49"/>
      <c r="O585" s="24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24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24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24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24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24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24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24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24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24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24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24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24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24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24"/>
      <c r="FN585" s="51"/>
      <c r="FO585" s="51"/>
      <c r="FP585" s="51"/>
      <c r="FQ585" s="51"/>
      <c r="FR585" s="51"/>
      <c r="FS585" s="51"/>
      <c r="FT585" s="51"/>
      <c r="FU585" s="51"/>
      <c r="FV585" s="51"/>
      <c r="FW585" s="51"/>
      <c r="FX585" s="24"/>
      <c r="GH585" s="52"/>
      <c r="GI585" s="53"/>
      <c r="GS585" s="52"/>
    </row>
    <row r="586" spans="1:201" ht="12.75" x14ac:dyDescent="0.2">
      <c r="A586" s="49"/>
      <c r="B586" s="11"/>
      <c r="C586" s="24"/>
      <c r="D586" s="24"/>
      <c r="E586" s="51"/>
      <c r="F586" s="51"/>
      <c r="G586" s="51"/>
      <c r="H586" s="51"/>
      <c r="I586" s="51"/>
      <c r="J586" s="51"/>
      <c r="K586" s="51"/>
      <c r="L586" s="51"/>
      <c r="M586" s="51"/>
      <c r="N586" s="49"/>
      <c r="O586" s="24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24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24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24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24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24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24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24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24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24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24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24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24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24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24"/>
      <c r="FN586" s="51"/>
      <c r="FO586" s="51"/>
      <c r="FP586" s="51"/>
      <c r="FQ586" s="51"/>
      <c r="FR586" s="51"/>
      <c r="FS586" s="51"/>
      <c r="FT586" s="51"/>
      <c r="FU586" s="51"/>
      <c r="FV586" s="51"/>
      <c r="FW586" s="51"/>
      <c r="FX586" s="24"/>
      <c r="GH586" s="52"/>
      <c r="GI586" s="53"/>
      <c r="GS586" s="52"/>
    </row>
    <row r="587" spans="1:201" ht="12.75" x14ac:dyDescent="0.2">
      <c r="A587" s="49"/>
      <c r="B587" s="11"/>
      <c r="C587" s="24"/>
      <c r="D587" s="24"/>
      <c r="E587" s="51"/>
      <c r="F587" s="51"/>
      <c r="G587" s="51"/>
      <c r="H587" s="51"/>
      <c r="I587" s="51"/>
      <c r="J587" s="51"/>
      <c r="K587" s="51"/>
      <c r="L587" s="51"/>
      <c r="M587" s="51"/>
      <c r="N587" s="49"/>
      <c r="O587" s="24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24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24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24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24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24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24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24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24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24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24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24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24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24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24"/>
      <c r="FN587" s="51"/>
      <c r="FO587" s="51"/>
      <c r="FP587" s="51"/>
      <c r="FQ587" s="51"/>
      <c r="FR587" s="51"/>
      <c r="FS587" s="51"/>
      <c r="FT587" s="51"/>
      <c r="FU587" s="51"/>
      <c r="FV587" s="51"/>
      <c r="FW587" s="51"/>
      <c r="FX587" s="24"/>
      <c r="GH587" s="52"/>
      <c r="GI587" s="53"/>
      <c r="GS587" s="52"/>
    </row>
    <row r="588" spans="1:201" ht="12.75" x14ac:dyDescent="0.2">
      <c r="A588" s="49"/>
      <c r="B588" s="11"/>
      <c r="C588" s="24"/>
      <c r="D588" s="24"/>
      <c r="E588" s="51"/>
      <c r="F588" s="51"/>
      <c r="G588" s="51"/>
      <c r="H588" s="51"/>
      <c r="I588" s="51"/>
      <c r="J588" s="51"/>
      <c r="K588" s="51"/>
      <c r="L588" s="51"/>
      <c r="M588" s="51"/>
      <c r="N588" s="49"/>
      <c r="O588" s="24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24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24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24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24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24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24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24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24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24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24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24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24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24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24"/>
      <c r="FN588" s="51"/>
      <c r="FO588" s="51"/>
      <c r="FP588" s="51"/>
      <c r="FQ588" s="51"/>
      <c r="FR588" s="51"/>
      <c r="FS588" s="51"/>
      <c r="FT588" s="51"/>
      <c r="FU588" s="51"/>
      <c r="FV588" s="51"/>
      <c r="FW588" s="51"/>
      <c r="FX588" s="24"/>
      <c r="GH588" s="52"/>
      <c r="GI588" s="53"/>
      <c r="GS588" s="52"/>
    </row>
    <row r="589" spans="1:201" ht="12.75" x14ac:dyDescent="0.2">
      <c r="A589" s="49"/>
      <c r="B589" s="11"/>
      <c r="C589" s="24"/>
      <c r="D589" s="24"/>
      <c r="E589" s="51"/>
      <c r="F589" s="51"/>
      <c r="G589" s="51"/>
      <c r="H589" s="51"/>
      <c r="I589" s="51"/>
      <c r="J589" s="51"/>
      <c r="K589" s="51"/>
      <c r="L589" s="51"/>
      <c r="M589" s="51"/>
      <c r="N589" s="49"/>
      <c r="O589" s="24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24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24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24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24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24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24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24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24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24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24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24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24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24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24"/>
      <c r="FN589" s="51"/>
      <c r="FO589" s="51"/>
      <c r="FP589" s="51"/>
      <c r="FQ589" s="51"/>
      <c r="FR589" s="51"/>
      <c r="FS589" s="51"/>
      <c r="FT589" s="51"/>
      <c r="FU589" s="51"/>
      <c r="FV589" s="51"/>
      <c r="FW589" s="51"/>
      <c r="FX589" s="24"/>
      <c r="GH589" s="52"/>
      <c r="GI589" s="53"/>
      <c r="GS589" s="52"/>
    </row>
    <row r="590" spans="1:201" ht="12.75" x14ac:dyDescent="0.2">
      <c r="A590" s="49"/>
      <c r="B590" s="11"/>
      <c r="C590" s="24"/>
      <c r="D590" s="24"/>
      <c r="E590" s="51"/>
      <c r="F590" s="51"/>
      <c r="G590" s="51"/>
      <c r="H590" s="51"/>
      <c r="I590" s="51"/>
      <c r="J590" s="51"/>
      <c r="K590" s="51"/>
      <c r="L590" s="51"/>
      <c r="M590" s="51"/>
      <c r="N590" s="49"/>
      <c r="O590" s="24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24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24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24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24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24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24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24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24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24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24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24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24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24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24"/>
      <c r="FN590" s="51"/>
      <c r="FO590" s="51"/>
      <c r="FP590" s="51"/>
      <c r="FQ590" s="51"/>
      <c r="FR590" s="51"/>
      <c r="FS590" s="51"/>
      <c r="FT590" s="51"/>
      <c r="FU590" s="51"/>
      <c r="FV590" s="51"/>
      <c r="FW590" s="51"/>
      <c r="FX590" s="24"/>
      <c r="GH590" s="52"/>
      <c r="GI590" s="53"/>
      <c r="GS590" s="52"/>
    </row>
    <row r="591" spans="1:201" ht="12.75" x14ac:dyDescent="0.2">
      <c r="A591" s="49"/>
      <c r="B591" s="11"/>
      <c r="C591" s="24"/>
      <c r="D591" s="24"/>
      <c r="E591" s="51"/>
      <c r="F591" s="51"/>
      <c r="G591" s="51"/>
      <c r="H591" s="51"/>
      <c r="I591" s="51"/>
      <c r="J591" s="51"/>
      <c r="K591" s="51"/>
      <c r="L591" s="51"/>
      <c r="M591" s="51"/>
      <c r="N591" s="49"/>
      <c r="O591" s="24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24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24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24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24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24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24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24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24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24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24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24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24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24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24"/>
      <c r="FN591" s="51"/>
      <c r="FO591" s="51"/>
      <c r="FP591" s="51"/>
      <c r="FQ591" s="51"/>
      <c r="FR591" s="51"/>
      <c r="FS591" s="51"/>
      <c r="FT591" s="51"/>
      <c r="FU591" s="51"/>
      <c r="FV591" s="51"/>
      <c r="FW591" s="51"/>
      <c r="FX591" s="24"/>
      <c r="GH591" s="52"/>
      <c r="GI591" s="53"/>
      <c r="GS591" s="52"/>
    </row>
    <row r="592" spans="1:201" ht="12.75" x14ac:dyDescent="0.2">
      <c r="A592" s="49"/>
      <c r="B592" s="11"/>
      <c r="C592" s="24"/>
      <c r="D592" s="24"/>
      <c r="E592" s="51"/>
      <c r="F592" s="51"/>
      <c r="G592" s="51"/>
      <c r="H592" s="51"/>
      <c r="I592" s="51"/>
      <c r="J592" s="51"/>
      <c r="K592" s="51"/>
      <c r="L592" s="51"/>
      <c r="M592" s="51"/>
      <c r="N592" s="49"/>
      <c r="O592" s="24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24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24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24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24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24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24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24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24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24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24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24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24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24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24"/>
      <c r="FN592" s="51"/>
      <c r="FO592" s="51"/>
      <c r="FP592" s="51"/>
      <c r="FQ592" s="51"/>
      <c r="FR592" s="51"/>
      <c r="FS592" s="51"/>
      <c r="FT592" s="51"/>
      <c r="FU592" s="51"/>
      <c r="FV592" s="51"/>
      <c r="FW592" s="51"/>
      <c r="FX592" s="24"/>
      <c r="GH592" s="52"/>
      <c r="GI592" s="53"/>
      <c r="GS592" s="52"/>
    </row>
    <row r="593" spans="1:201" ht="12.75" x14ac:dyDescent="0.2">
      <c r="A593" s="49"/>
      <c r="B593" s="11"/>
      <c r="C593" s="24"/>
      <c r="D593" s="24"/>
      <c r="E593" s="51"/>
      <c r="F593" s="51"/>
      <c r="G593" s="51"/>
      <c r="H593" s="51"/>
      <c r="I593" s="51"/>
      <c r="J593" s="51"/>
      <c r="K593" s="51"/>
      <c r="L593" s="51"/>
      <c r="M593" s="51"/>
      <c r="N593" s="49"/>
      <c r="O593" s="24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24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24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24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24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24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24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24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24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24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24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24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24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24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24"/>
      <c r="FN593" s="51"/>
      <c r="FO593" s="51"/>
      <c r="FP593" s="51"/>
      <c r="FQ593" s="51"/>
      <c r="FR593" s="51"/>
      <c r="FS593" s="51"/>
      <c r="FT593" s="51"/>
      <c r="FU593" s="51"/>
      <c r="FV593" s="51"/>
      <c r="FW593" s="51"/>
      <c r="FX593" s="24"/>
      <c r="GH593" s="52"/>
      <c r="GI593" s="53"/>
      <c r="GS593" s="52"/>
    </row>
    <row r="594" spans="1:201" ht="12.75" x14ac:dyDescent="0.2">
      <c r="A594" s="49"/>
      <c r="B594" s="11"/>
      <c r="C594" s="24"/>
      <c r="D594" s="24"/>
      <c r="E594" s="51"/>
      <c r="F594" s="51"/>
      <c r="G594" s="51"/>
      <c r="H594" s="51"/>
      <c r="I594" s="51"/>
      <c r="J594" s="51"/>
      <c r="K594" s="51"/>
      <c r="L594" s="51"/>
      <c r="M594" s="51"/>
      <c r="N594" s="49"/>
      <c r="O594" s="24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24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24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24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24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24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24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24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24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24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24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24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24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24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24"/>
      <c r="FN594" s="51"/>
      <c r="FO594" s="51"/>
      <c r="FP594" s="51"/>
      <c r="FQ594" s="51"/>
      <c r="FR594" s="51"/>
      <c r="FS594" s="51"/>
      <c r="FT594" s="51"/>
      <c r="FU594" s="51"/>
      <c r="FV594" s="51"/>
      <c r="FW594" s="51"/>
      <c r="FX594" s="24"/>
      <c r="GH594" s="52"/>
      <c r="GI594" s="53"/>
      <c r="GS594" s="52"/>
    </row>
    <row r="595" spans="1:201" ht="12.75" x14ac:dyDescent="0.2">
      <c r="A595" s="49"/>
      <c r="B595" s="11"/>
      <c r="C595" s="24"/>
      <c r="D595" s="24"/>
      <c r="E595" s="51"/>
      <c r="F595" s="51"/>
      <c r="G595" s="51"/>
      <c r="H595" s="51"/>
      <c r="I595" s="51"/>
      <c r="J595" s="51"/>
      <c r="K595" s="51"/>
      <c r="L595" s="51"/>
      <c r="M595" s="51"/>
      <c r="N595" s="49"/>
      <c r="O595" s="24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24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24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24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24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24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24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24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24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24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24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24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24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24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24"/>
      <c r="FN595" s="51"/>
      <c r="FO595" s="51"/>
      <c r="FP595" s="51"/>
      <c r="FQ595" s="51"/>
      <c r="FR595" s="51"/>
      <c r="FS595" s="51"/>
      <c r="FT595" s="51"/>
      <c r="FU595" s="51"/>
      <c r="FV595" s="51"/>
      <c r="FW595" s="51"/>
      <c r="FX595" s="24"/>
      <c r="GH595" s="52"/>
      <c r="GI595" s="53"/>
      <c r="GS595" s="52"/>
    </row>
    <row r="596" spans="1:201" ht="12.75" x14ac:dyDescent="0.2">
      <c r="A596" s="49"/>
      <c r="B596" s="11"/>
      <c r="C596" s="24"/>
      <c r="D596" s="24"/>
      <c r="E596" s="51"/>
      <c r="F596" s="51"/>
      <c r="G596" s="51"/>
      <c r="H596" s="51"/>
      <c r="I596" s="51"/>
      <c r="J596" s="51"/>
      <c r="K596" s="51"/>
      <c r="L596" s="51"/>
      <c r="M596" s="51"/>
      <c r="N596" s="49"/>
      <c r="O596" s="24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24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24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24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24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24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24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24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24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24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24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24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24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24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24"/>
      <c r="FN596" s="51"/>
      <c r="FO596" s="51"/>
      <c r="FP596" s="51"/>
      <c r="FQ596" s="51"/>
      <c r="FR596" s="51"/>
      <c r="FS596" s="51"/>
      <c r="FT596" s="51"/>
      <c r="FU596" s="51"/>
      <c r="FV596" s="51"/>
      <c r="FW596" s="51"/>
      <c r="FX596" s="24"/>
      <c r="GH596" s="52"/>
      <c r="GI596" s="53"/>
      <c r="GS596" s="52"/>
    </row>
    <row r="597" spans="1:201" ht="12.75" x14ac:dyDescent="0.2">
      <c r="A597" s="49"/>
      <c r="B597" s="11"/>
      <c r="C597" s="24"/>
      <c r="D597" s="24"/>
      <c r="E597" s="51"/>
      <c r="F597" s="51"/>
      <c r="G597" s="51"/>
      <c r="H597" s="51"/>
      <c r="I597" s="51"/>
      <c r="J597" s="51"/>
      <c r="K597" s="51"/>
      <c r="L597" s="51"/>
      <c r="M597" s="51"/>
      <c r="N597" s="49"/>
      <c r="O597" s="24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24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24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24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24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24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24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24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24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24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24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24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24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24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24"/>
      <c r="FN597" s="51"/>
      <c r="FO597" s="51"/>
      <c r="FP597" s="51"/>
      <c r="FQ597" s="51"/>
      <c r="FR597" s="51"/>
      <c r="FS597" s="51"/>
      <c r="FT597" s="51"/>
      <c r="FU597" s="51"/>
      <c r="FV597" s="51"/>
      <c r="FW597" s="51"/>
      <c r="FX597" s="24"/>
      <c r="GH597" s="52"/>
      <c r="GI597" s="53"/>
      <c r="GS597" s="52"/>
    </row>
    <row r="598" spans="1:201" ht="12.75" x14ac:dyDescent="0.2">
      <c r="A598" s="49"/>
      <c r="B598" s="11"/>
      <c r="C598" s="24"/>
      <c r="D598" s="24"/>
      <c r="E598" s="51"/>
      <c r="F598" s="51"/>
      <c r="G598" s="51"/>
      <c r="H598" s="51"/>
      <c r="I598" s="51"/>
      <c r="J598" s="51"/>
      <c r="K598" s="51"/>
      <c r="L598" s="51"/>
      <c r="M598" s="51"/>
      <c r="N598" s="49"/>
      <c r="O598" s="24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24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24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24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24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24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24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24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24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24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24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24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24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24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24"/>
      <c r="FN598" s="51"/>
      <c r="FO598" s="51"/>
      <c r="FP598" s="51"/>
      <c r="FQ598" s="51"/>
      <c r="FR598" s="51"/>
      <c r="FS598" s="51"/>
      <c r="FT598" s="51"/>
      <c r="FU598" s="51"/>
      <c r="FV598" s="51"/>
      <c r="FW598" s="51"/>
      <c r="FX598" s="24"/>
      <c r="GH598" s="52"/>
      <c r="GI598" s="53"/>
      <c r="GS598" s="52"/>
    </row>
    <row r="599" spans="1:201" ht="12.75" x14ac:dyDescent="0.2">
      <c r="A599" s="49"/>
      <c r="B599" s="11"/>
      <c r="C599" s="24"/>
      <c r="D599" s="24"/>
      <c r="E599" s="51"/>
      <c r="F599" s="51"/>
      <c r="G599" s="51"/>
      <c r="H599" s="51"/>
      <c r="I599" s="51"/>
      <c r="J599" s="51"/>
      <c r="K599" s="51"/>
      <c r="L599" s="51"/>
      <c r="M599" s="51"/>
      <c r="N599" s="49"/>
      <c r="O599" s="24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24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24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24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24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24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24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24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24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24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24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24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24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24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24"/>
      <c r="FN599" s="51"/>
      <c r="FO599" s="51"/>
      <c r="FP599" s="51"/>
      <c r="FQ599" s="51"/>
      <c r="FR599" s="51"/>
      <c r="FS599" s="51"/>
      <c r="FT599" s="51"/>
      <c r="FU599" s="51"/>
      <c r="FV599" s="51"/>
      <c r="FW599" s="51"/>
      <c r="FX599" s="24"/>
      <c r="GH599" s="52"/>
      <c r="GI599" s="53"/>
      <c r="GS599" s="52"/>
    </row>
    <row r="600" spans="1:201" ht="12.75" x14ac:dyDescent="0.2">
      <c r="A600" s="49"/>
      <c r="B600" s="11"/>
      <c r="C600" s="24"/>
      <c r="D600" s="24"/>
      <c r="E600" s="51"/>
      <c r="F600" s="51"/>
      <c r="G600" s="51"/>
      <c r="H600" s="51"/>
      <c r="I600" s="51"/>
      <c r="J600" s="51"/>
      <c r="K600" s="51"/>
      <c r="L600" s="51"/>
      <c r="M600" s="51"/>
      <c r="N600" s="49"/>
      <c r="O600" s="24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24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24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24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24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24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24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24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24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24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24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24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24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24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24"/>
      <c r="FN600" s="51"/>
      <c r="FO600" s="51"/>
      <c r="FP600" s="51"/>
      <c r="FQ600" s="51"/>
      <c r="FR600" s="51"/>
      <c r="FS600" s="51"/>
      <c r="FT600" s="51"/>
      <c r="FU600" s="51"/>
      <c r="FV600" s="51"/>
      <c r="FW600" s="51"/>
      <c r="FX600" s="24"/>
      <c r="GH600" s="52"/>
      <c r="GI600" s="53"/>
      <c r="GS600" s="52"/>
    </row>
    <row r="601" spans="1:201" ht="12.75" x14ac:dyDescent="0.2">
      <c r="A601" s="49"/>
      <c r="B601" s="11"/>
      <c r="C601" s="24"/>
      <c r="D601" s="24"/>
      <c r="E601" s="51"/>
      <c r="F601" s="51"/>
      <c r="G601" s="51"/>
      <c r="H601" s="51"/>
      <c r="I601" s="51"/>
      <c r="J601" s="51"/>
      <c r="K601" s="51"/>
      <c r="L601" s="51"/>
      <c r="M601" s="51"/>
      <c r="N601" s="49"/>
      <c r="O601" s="24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24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24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24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24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24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24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24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24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24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24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24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24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24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24"/>
      <c r="FN601" s="51"/>
      <c r="FO601" s="51"/>
      <c r="FP601" s="51"/>
      <c r="FQ601" s="51"/>
      <c r="FR601" s="51"/>
      <c r="FS601" s="51"/>
      <c r="FT601" s="51"/>
      <c r="FU601" s="51"/>
      <c r="FV601" s="51"/>
      <c r="FW601" s="51"/>
      <c r="FX601" s="24"/>
      <c r="GH601" s="52"/>
      <c r="GI601" s="53"/>
      <c r="GS601" s="52"/>
    </row>
    <row r="602" spans="1:201" ht="12.75" x14ac:dyDescent="0.2">
      <c r="A602" s="49"/>
      <c r="B602" s="11"/>
      <c r="C602" s="24"/>
      <c r="D602" s="24"/>
      <c r="E602" s="51"/>
      <c r="F602" s="51"/>
      <c r="G602" s="51"/>
      <c r="H602" s="51"/>
      <c r="I602" s="51"/>
      <c r="J602" s="51"/>
      <c r="K602" s="51"/>
      <c r="L602" s="51"/>
      <c r="M602" s="51"/>
      <c r="N602" s="49"/>
      <c r="O602" s="24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24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24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24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24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24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24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24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24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24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24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24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24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24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24"/>
      <c r="FN602" s="51"/>
      <c r="FO602" s="51"/>
      <c r="FP602" s="51"/>
      <c r="FQ602" s="51"/>
      <c r="FR602" s="51"/>
      <c r="FS602" s="51"/>
      <c r="FT602" s="51"/>
      <c r="FU602" s="51"/>
      <c r="FV602" s="51"/>
      <c r="FW602" s="51"/>
      <c r="FX602" s="24"/>
      <c r="GH602" s="52"/>
      <c r="GI602" s="53"/>
      <c r="GS602" s="52"/>
    </row>
    <row r="603" spans="1:201" ht="12.75" x14ac:dyDescent="0.2">
      <c r="A603" s="49"/>
      <c r="B603" s="11"/>
      <c r="C603" s="24"/>
      <c r="D603" s="24"/>
      <c r="E603" s="51"/>
      <c r="F603" s="51"/>
      <c r="G603" s="51"/>
      <c r="H603" s="51"/>
      <c r="I603" s="51"/>
      <c r="J603" s="51"/>
      <c r="K603" s="51"/>
      <c r="L603" s="51"/>
      <c r="M603" s="51"/>
      <c r="N603" s="49"/>
      <c r="O603" s="24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24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24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24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24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24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24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24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24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24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24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24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24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24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24"/>
      <c r="FN603" s="51"/>
      <c r="FO603" s="51"/>
      <c r="FP603" s="51"/>
      <c r="FQ603" s="51"/>
      <c r="FR603" s="51"/>
      <c r="FS603" s="51"/>
      <c r="FT603" s="51"/>
      <c r="FU603" s="51"/>
      <c r="FV603" s="51"/>
      <c r="FW603" s="51"/>
      <c r="FX603" s="24"/>
      <c r="GH603" s="52"/>
      <c r="GI603" s="53"/>
      <c r="GS603" s="52"/>
    </row>
    <row r="604" spans="1:201" ht="12.75" x14ac:dyDescent="0.2">
      <c r="A604" s="49"/>
      <c r="B604" s="11"/>
      <c r="C604" s="24"/>
      <c r="D604" s="24"/>
      <c r="E604" s="51"/>
      <c r="F604" s="51"/>
      <c r="G604" s="51"/>
      <c r="H604" s="51"/>
      <c r="I604" s="51"/>
      <c r="J604" s="51"/>
      <c r="K604" s="51"/>
      <c r="L604" s="51"/>
      <c r="M604" s="51"/>
      <c r="N604" s="49"/>
      <c r="O604" s="24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24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24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24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24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24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24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24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24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24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24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24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24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24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24"/>
      <c r="FN604" s="51"/>
      <c r="FO604" s="51"/>
      <c r="FP604" s="51"/>
      <c r="FQ604" s="51"/>
      <c r="FR604" s="51"/>
      <c r="FS604" s="51"/>
      <c r="FT604" s="51"/>
      <c r="FU604" s="51"/>
      <c r="FV604" s="51"/>
      <c r="FW604" s="51"/>
      <c r="FX604" s="24"/>
      <c r="GH604" s="52"/>
      <c r="GI604" s="53"/>
      <c r="GS604" s="52"/>
    </row>
    <row r="605" spans="1:201" ht="12.75" x14ac:dyDescent="0.2">
      <c r="A605" s="49"/>
      <c r="B605" s="11"/>
      <c r="C605" s="24"/>
      <c r="D605" s="24"/>
      <c r="E605" s="51"/>
      <c r="F605" s="51"/>
      <c r="G605" s="51"/>
      <c r="H605" s="51"/>
      <c r="I605" s="51"/>
      <c r="J605" s="51"/>
      <c r="K605" s="51"/>
      <c r="L605" s="51"/>
      <c r="M605" s="51"/>
      <c r="N605" s="49"/>
      <c r="O605" s="24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24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24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24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24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24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24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24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24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24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24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24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24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24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24"/>
      <c r="FN605" s="51"/>
      <c r="FO605" s="51"/>
      <c r="FP605" s="51"/>
      <c r="FQ605" s="51"/>
      <c r="FR605" s="51"/>
      <c r="FS605" s="51"/>
      <c r="FT605" s="51"/>
      <c r="FU605" s="51"/>
      <c r="FV605" s="51"/>
      <c r="FW605" s="51"/>
      <c r="FX605" s="24"/>
      <c r="GH605" s="52"/>
      <c r="GI605" s="53"/>
      <c r="GS605" s="52"/>
    </row>
    <row r="606" spans="1:201" ht="12.75" x14ac:dyDescent="0.2">
      <c r="A606" s="49"/>
      <c r="B606" s="11"/>
      <c r="C606" s="24"/>
      <c r="D606" s="24"/>
      <c r="E606" s="51"/>
      <c r="F606" s="51"/>
      <c r="G606" s="51"/>
      <c r="H606" s="51"/>
      <c r="I606" s="51"/>
      <c r="J606" s="51"/>
      <c r="K606" s="51"/>
      <c r="L606" s="51"/>
      <c r="M606" s="51"/>
      <c r="N606" s="49"/>
      <c r="O606" s="24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24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24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24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24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24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24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24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24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24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24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24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24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24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24"/>
      <c r="FN606" s="51"/>
      <c r="FO606" s="51"/>
      <c r="FP606" s="51"/>
      <c r="FQ606" s="51"/>
      <c r="FR606" s="51"/>
      <c r="FS606" s="51"/>
      <c r="FT606" s="51"/>
      <c r="FU606" s="51"/>
      <c r="FV606" s="51"/>
      <c r="FW606" s="51"/>
      <c r="FX606" s="24"/>
      <c r="GH606" s="52"/>
      <c r="GI606" s="53"/>
      <c r="GS606" s="52"/>
    </row>
    <row r="607" spans="1:201" ht="12.75" x14ac:dyDescent="0.2">
      <c r="A607" s="49"/>
      <c r="B607" s="11"/>
      <c r="C607" s="24"/>
      <c r="D607" s="24"/>
      <c r="E607" s="51"/>
      <c r="F607" s="51"/>
      <c r="G607" s="51"/>
      <c r="H607" s="51"/>
      <c r="I607" s="51"/>
      <c r="J607" s="51"/>
      <c r="K607" s="51"/>
      <c r="L607" s="51"/>
      <c r="M607" s="51"/>
      <c r="N607" s="49"/>
      <c r="O607" s="24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24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24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24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24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24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24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24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24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24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24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24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24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24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24"/>
      <c r="FN607" s="51"/>
      <c r="FO607" s="51"/>
      <c r="FP607" s="51"/>
      <c r="FQ607" s="51"/>
      <c r="FR607" s="51"/>
      <c r="FS607" s="51"/>
      <c r="FT607" s="51"/>
      <c r="FU607" s="51"/>
      <c r="FV607" s="51"/>
      <c r="FW607" s="51"/>
      <c r="FX607" s="24"/>
      <c r="GH607" s="52"/>
      <c r="GI607" s="53"/>
      <c r="GS607" s="52"/>
    </row>
    <row r="608" spans="1:201" ht="12.75" x14ac:dyDescent="0.2">
      <c r="A608" s="49"/>
      <c r="B608" s="11"/>
      <c r="C608" s="24"/>
      <c r="D608" s="24"/>
      <c r="E608" s="51"/>
      <c r="F608" s="51"/>
      <c r="G608" s="51"/>
      <c r="H608" s="51"/>
      <c r="I608" s="51"/>
      <c r="J608" s="51"/>
      <c r="K608" s="51"/>
      <c r="L608" s="51"/>
      <c r="M608" s="51"/>
      <c r="N608" s="49"/>
      <c r="O608" s="24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24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24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24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24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24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24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24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24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24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24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24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24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24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24"/>
      <c r="FN608" s="51"/>
      <c r="FO608" s="51"/>
      <c r="FP608" s="51"/>
      <c r="FQ608" s="51"/>
      <c r="FR608" s="51"/>
      <c r="FS608" s="51"/>
      <c r="FT608" s="51"/>
      <c r="FU608" s="51"/>
      <c r="FV608" s="51"/>
      <c r="FW608" s="51"/>
      <c r="FX608" s="24"/>
      <c r="GH608" s="52"/>
      <c r="GI608" s="53"/>
      <c r="GS608" s="52"/>
    </row>
    <row r="609" spans="1:201" ht="12.75" x14ac:dyDescent="0.2">
      <c r="A609" s="49"/>
      <c r="B609" s="11"/>
      <c r="C609" s="24"/>
      <c r="D609" s="24"/>
      <c r="E609" s="51"/>
      <c r="F609" s="51"/>
      <c r="G609" s="51"/>
      <c r="H609" s="51"/>
      <c r="I609" s="51"/>
      <c r="J609" s="51"/>
      <c r="K609" s="51"/>
      <c r="L609" s="51"/>
      <c r="M609" s="51"/>
      <c r="N609" s="49"/>
      <c r="O609" s="24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24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24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24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24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24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24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24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24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24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24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24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24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24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24"/>
      <c r="FN609" s="51"/>
      <c r="FO609" s="51"/>
      <c r="FP609" s="51"/>
      <c r="FQ609" s="51"/>
      <c r="FR609" s="51"/>
      <c r="FS609" s="51"/>
      <c r="FT609" s="51"/>
      <c r="FU609" s="51"/>
      <c r="FV609" s="51"/>
      <c r="FW609" s="51"/>
      <c r="FX609" s="24"/>
      <c r="GH609" s="52"/>
      <c r="GI609" s="53"/>
      <c r="GS609" s="52"/>
    </row>
    <row r="610" spans="1:201" ht="12.75" x14ac:dyDescent="0.2">
      <c r="A610" s="49"/>
      <c r="B610" s="11"/>
      <c r="C610" s="24"/>
      <c r="D610" s="24"/>
      <c r="E610" s="51"/>
      <c r="F610" s="51"/>
      <c r="G610" s="51"/>
      <c r="H610" s="51"/>
      <c r="I610" s="51"/>
      <c r="J610" s="51"/>
      <c r="K610" s="51"/>
      <c r="L610" s="51"/>
      <c r="M610" s="51"/>
      <c r="N610" s="49"/>
      <c r="O610" s="24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24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24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24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24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24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24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24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24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24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24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24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24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24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24"/>
      <c r="FN610" s="51"/>
      <c r="FO610" s="51"/>
      <c r="FP610" s="51"/>
      <c r="FQ610" s="51"/>
      <c r="FR610" s="51"/>
      <c r="FS610" s="51"/>
      <c r="FT610" s="51"/>
      <c r="FU610" s="51"/>
      <c r="FV610" s="51"/>
      <c r="FW610" s="51"/>
      <c r="FX610" s="24"/>
      <c r="GH610" s="52"/>
      <c r="GI610" s="53"/>
      <c r="GS610" s="52"/>
    </row>
    <row r="611" spans="1:201" ht="12.75" x14ac:dyDescent="0.2">
      <c r="A611" s="49"/>
      <c r="B611" s="11"/>
      <c r="C611" s="24"/>
      <c r="D611" s="24"/>
      <c r="E611" s="51"/>
      <c r="F611" s="51"/>
      <c r="G611" s="51"/>
      <c r="H611" s="51"/>
      <c r="I611" s="51"/>
      <c r="J611" s="51"/>
      <c r="K611" s="51"/>
      <c r="L611" s="51"/>
      <c r="M611" s="51"/>
      <c r="N611" s="49"/>
      <c r="O611" s="24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24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24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24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24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24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24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24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24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24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24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24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24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24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24"/>
      <c r="FN611" s="51"/>
      <c r="FO611" s="51"/>
      <c r="FP611" s="51"/>
      <c r="FQ611" s="51"/>
      <c r="FR611" s="51"/>
      <c r="FS611" s="51"/>
      <c r="FT611" s="51"/>
      <c r="FU611" s="51"/>
      <c r="FV611" s="51"/>
      <c r="FW611" s="51"/>
      <c r="FX611" s="24"/>
      <c r="GH611" s="52"/>
      <c r="GI611" s="53"/>
      <c r="GS611" s="52"/>
    </row>
    <row r="612" spans="1:201" ht="12.75" x14ac:dyDescent="0.2">
      <c r="A612" s="49"/>
      <c r="B612" s="11"/>
      <c r="C612" s="24"/>
      <c r="D612" s="24"/>
      <c r="E612" s="51"/>
      <c r="F612" s="51"/>
      <c r="G612" s="51"/>
      <c r="H612" s="51"/>
      <c r="I612" s="51"/>
      <c r="J612" s="51"/>
      <c r="K612" s="51"/>
      <c r="L612" s="51"/>
      <c r="M612" s="51"/>
      <c r="N612" s="49"/>
      <c r="O612" s="24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24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24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24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24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24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24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24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24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24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24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24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24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24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24"/>
      <c r="FN612" s="51"/>
      <c r="FO612" s="51"/>
      <c r="FP612" s="51"/>
      <c r="FQ612" s="51"/>
      <c r="FR612" s="51"/>
      <c r="FS612" s="51"/>
      <c r="FT612" s="51"/>
      <c r="FU612" s="51"/>
      <c r="FV612" s="51"/>
      <c r="FW612" s="51"/>
      <c r="FX612" s="24"/>
      <c r="GH612" s="52"/>
      <c r="GI612" s="53"/>
      <c r="GS612" s="52"/>
    </row>
    <row r="613" spans="1:201" ht="12.75" x14ac:dyDescent="0.2">
      <c r="A613" s="49"/>
      <c r="B613" s="11"/>
      <c r="C613" s="24"/>
      <c r="D613" s="24"/>
      <c r="E613" s="51"/>
      <c r="F613" s="51"/>
      <c r="G613" s="51"/>
      <c r="H613" s="51"/>
      <c r="I613" s="51"/>
      <c r="J613" s="51"/>
      <c r="K613" s="51"/>
      <c r="L613" s="51"/>
      <c r="M613" s="51"/>
      <c r="N613" s="49"/>
      <c r="O613" s="24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24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24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24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24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24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24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24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24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24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24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24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24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24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24"/>
      <c r="FN613" s="51"/>
      <c r="FO613" s="51"/>
      <c r="FP613" s="51"/>
      <c r="FQ613" s="51"/>
      <c r="FR613" s="51"/>
      <c r="FS613" s="51"/>
      <c r="FT613" s="51"/>
      <c r="FU613" s="51"/>
      <c r="FV613" s="51"/>
      <c r="FW613" s="51"/>
      <c r="FX613" s="24"/>
      <c r="GH613" s="52"/>
      <c r="GI613" s="53"/>
      <c r="GS613" s="52"/>
    </row>
    <row r="614" spans="1:201" ht="12.75" x14ac:dyDescent="0.2">
      <c r="A614" s="49"/>
      <c r="B614" s="11"/>
      <c r="C614" s="24"/>
      <c r="D614" s="24"/>
      <c r="E614" s="51"/>
      <c r="F614" s="51"/>
      <c r="G614" s="51"/>
      <c r="H614" s="51"/>
      <c r="I614" s="51"/>
      <c r="J614" s="51"/>
      <c r="K614" s="51"/>
      <c r="L614" s="51"/>
      <c r="M614" s="51"/>
      <c r="N614" s="49"/>
      <c r="O614" s="24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24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24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24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24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24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24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24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24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24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24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24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24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24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24"/>
      <c r="FN614" s="51"/>
      <c r="FO614" s="51"/>
      <c r="FP614" s="51"/>
      <c r="FQ614" s="51"/>
      <c r="FR614" s="51"/>
      <c r="FS614" s="51"/>
      <c r="FT614" s="51"/>
      <c r="FU614" s="51"/>
      <c r="FV614" s="51"/>
      <c r="FW614" s="51"/>
      <c r="FX614" s="24"/>
      <c r="GH614" s="52"/>
      <c r="GI614" s="53"/>
      <c r="GS614" s="52"/>
    </row>
    <row r="615" spans="1:201" ht="12.75" x14ac:dyDescent="0.2">
      <c r="A615" s="49"/>
      <c r="B615" s="11"/>
      <c r="C615" s="24"/>
      <c r="D615" s="24"/>
      <c r="E615" s="51"/>
      <c r="F615" s="51"/>
      <c r="G615" s="51"/>
      <c r="H615" s="51"/>
      <c r="I615" s="51"/>
      <c r="J615" s="51"/>
      <c r="K615" s="51"/>
      <c r="L615" s="51"/>
      <c r="M615" s="51"/>
      <c r="N615" s="49"/>
      <c r="O615" s="24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24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24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24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24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24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24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24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24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24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24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24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24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24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24"/>
      <c r="FN615" s="51"/>
      <c r="FO615" s="51"/>
      <c r="FP615" s="51"/>
      <c r="FQ615" s="51"/>
      <c r="FR615" s="51"/>
      <c r="FS615" s="51"/>
      <c r="FT615" s="51"/>
      <c r="FU615" s="51"/>
      <c r="FV615" s="51"/>
      <c r="FW615" s="51"/>
      <c r="FX615" s="24"/>
      <c r="GH615" s="52"/>
      <c r="GI615" s="53"/>
      <c r="GS615" s="52"/>
    </row>
    <row r="616" spans="1:201" ht="12.75" x14ac:dyDescent="0.2">
      <c r="A616" s="49"/>
      <c r="B616" s="11"/>
      <c r="C616" s="24"/>
      <c r="D616" s="24"/>
      <c r="E616" s="51"/>
      <c r="F616" s="51"/>
      <c r="G616" s="51"/>
      <c r="H616" s="51"/>
      <c r="I616" s="51"/>
      <c r="J616" s="51"/>
      <c r="K616" s="51"/>
      <c r="L616" s="51"/>
      <c r="M616" s="51"/>
      <c r="N616" s="49"/>
      <c r="O616" s="24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24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24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24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24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24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24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24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24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24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24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24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24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24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24"/>
      <c r="FN616" s="51"/>
      <c r="FO616" s="51"/>
      <c r="FP616" s="51"/>
      <c r="FQ616" s="51"/>
      <c r="FR616" s="51"/>
      <c r="FS616" s="51"/>
      <c r="FT616" s="51"/>
      <c r="FU616" s="51"/>
      <c r="FV616" s="51"/>
      <c r="FW616" s="51"/>
      <c r="FX616" s="24"/>
      <c r="GH616" s="52"/>
      <c r="GI616" s="53"/>
      <c r="GS616" s="52"/>
    </row>
    <row r="617" spans="1:201" ht="12.75" x14ac:dyDescent="0.2">
      <c r="A617" s="49"/>
      <c r="B617" s="11"/>
      <c r="C617" s="24"/>
      <c r="D617" s="24"/>
      <c r="E617" s="51"/>
      <c r="F617" s="51"/>
      <c r="G617" s="51"/>
      <c r="H617" s="51"/>
      <c r="I617" s="51"/>
      <c r="J617" s="51"/>
      <c r="K617" s="51"/>
      <c r="L617" s="51"/>
      <c r="M617" s="51"/>
      <c r="N617" s="49"/>
      <c r="O617" s="24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24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24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24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24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24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24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24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24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24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24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24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24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24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24"/>
      <c r="FN617" s="51"/>
      <c r="FO617" s="51"/>
      <c r="FP617" s="51"/>
      <c r="FQ617" s="51"/>
      <c r="FR617" s="51"/>
      <c r="FS617" s="51"/>
      <c r="FT617" s="51"/>
      <c r="FU617" s="51"/>
      <c r="FV617" s="51"/>
      <c r="FW617" s="51"/>
      <c r="FX617" s="24"/>
      <c r="GH617" s="52"/>
      <c r="GI617" s="53"/>
      <c r="GS617" s="52"/>
    </row>
    <row r="618" spans="1:201" ht="12.75" x14ac:dyDescent="0.2">
      <c r="A618" s="49"/>
      <c r="B618" s="11"/>
      <c r="C618" s="24"/>
      <c r="D618" s="24"/>
      <c r="E618" s="51"/>
      <c r="F618" s="51"/>
      <c r="G618" s="51"/>
      <c r="H618" s="51"/>
      <c r="I618" s="51"/>
      <c r="J618" s="51"/>
      <c r="K618" s="51"/>
      <c r="L618" s="51"/>
      <c r="M618" s="51"/>
      <c r="N618" s="49"/>
      <c r="O618" s="24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24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24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24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24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24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24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24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24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24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24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24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24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24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24"/>
      <c r="FN618" s="51"/>
      <c r="FO618" s="51"/>
      <c r="FP618" s="51"/>
      <c r="FQ618" s="51"/>
      <c r="FR618" s="51"/>
      <c r="FS618" s="51"/>
      <c r="FT618" s="51"/>
      <c r="FU618" s="51"/>
      <c r="FV618" s="51"/>
      <c r="FW618" s="51"/>
      <c r="FX618" s="24"/>
      <c r="GH618" s="52"/>
      <c r="GI618" s="53"/>
      <c r="GS618" s="52"/>
    </row>
    <row r="619" spans="1:201" ht="12.75" x14ac:dyDescent="0.2">
      <c r="A619" s="49"/>
      <c r="B619" s="11"/>
      <c r="C619" s="24"/>
      <c r="D619" s="24"/>
      <c r="E619" s="51"/>
      <c r="F619" s="51"/>
      <c r="G619" s="51"/>
      <c r="H619" s="51"/>
      <c r="I619" s="51"/>
      <c r="J619" s="51"/>
      <c r="K619" s="51"/>
      <c r="L619" s="51"/>
      <c r="M619" s="51"/>
      <c r="N619" s="49"/>
      <c r="O619" s="24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24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24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24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24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24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24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24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24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24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24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24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24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24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24"/>
      <c r="FN619" s="51"/>
      <c r="FO619" s="51"/>
      <c r="FP619" s="51"/>
      <c r="FQ619" s="51"/>
      <c r="FR619" s="51"/>
      <c r="FS619" s="51"/>
      <c r="FT619" s="51"/>
      <c r="FU619" s="51"/>
      <c r="FV619" s="51"/>
      <c r="FW619" s="51"/>
      <c r="FX619" s="24"/>
      <c r="GH619" s="52"/>
      <c r="GI619" s="53"/>
      <c r="GS619" s="52"/>
    </row>
    <row r="620" spans="1:201" ht="12.75" x14ac:dyDescent="0.2">
      <c r="A620" s="49"/>
      <c r="B620" s="11"/>
      <c r="C620" s="24"/>
      <c r="D620" s="24"/>
      <c r="E620" s="51"/>
      <c r="F620" s="51"/>
      <c r="G620" s="51"/>
      <c r="H620" s="51"/>
      <c r="I620" s="51"/>
      <c r="J620" s="51"/>
      <c r="K620" s="51"/>
      <c r="L620" s="51"/>
      <c r="M620" s="51"/>
      <c r="N620" s="49"/>
      <c r="O620" s="24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24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24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24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24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24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24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24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24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24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24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24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24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24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24"/>
      <c r="FN620" s="51"/>
      <c r="FO620" s="51"/>
      <c r="FP620" s="51"/>
      <c r="FQ620" s="51"/>
      <c r="FR620" s="51"/>
      <c r="FS620" s="51"/>
      <c r="FT620" s="51"/>
      <c r="FU620" s="51"/>
      <c r="FV620" s="51"/>
      <c r="FW620" s="51"/>
      <c r="FX620" s="24"/>
      <c r="GH620" s="52"/>
      <c r="GI620" s="53"/>
      <c r="GS620" s="52"/>
    </row>
    <row r="621" spans="1:201" ht="12.75" x14ac:dyDescent="0.2">
      <c r="A621" s="49"/>
      <c r="B621" s="11"/>
      <c r="C621" s="24"/>
      <c r="D621" s="24"/>
      <c r="E621" s="51"/>
      <c r="F621" s="51"/>
      <c r="G621" s="51"/>
      <c r="H621" s="51"/>
      <c r="I621" s="51"/>
      <c r="J621" s="51"/>
      <c r="K621" s="51"/>
      <c r="L621" s="51"/>
      <c r="M621" s="51"/>
      <c r="N621" s="49"/>
      <c r="O621" s="24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24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24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24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24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24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24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24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24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24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24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24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24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24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24"/>
      <c r="FN621" s="51"/>
      <c r="FO621" s="51"/>
      <c r="FP621" s="51"/>
      <c r="FQ621" s="51"/>
      <c r="FR621" s="51"/>
      <c r="FS621" s="51"/>
      <c r="FT621" s="51"/>
      <c r="FU621" s="51"/>
      <c r="FV621" s="51"/>
      <c r="FW621" s="51"/>
      <c r="FX621" s="24"/>
      <c r="GH621" s="52"/>
      <c r="GI621" s="53"/>
      <c r="GS621" s="52"/>
    </row>
    <row r="622" spans="1:201" ht="12.75" x14ac:dyDescent="0.2">
      <c r="A622" s="49"/>
      <c r="B622" s="11"/>
      <c r="C622" s="24"/>
      <c r="D622" s="24"/>
      <c r="E622" s="51"/>
      <c r="F622" s="51"/>
      <c r="G622" s="51"/>
      <c r="H622" s="51"/>
      <c r="I622" s="51"/>
      <c r="J622" s="51"/>
      <c r="K622" s="51"/>
      <c r="L622" s="51"/>
      <c r="M622" s="51"/>
      <c r="N622" s="49"/>
      <c r="O622" s="24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24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24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24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24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24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24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24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24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24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24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24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24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24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24"/>
      <c r="FN622" s="51"/>
      <c r="FO622" s="51"/>
      <c r="FP622" s="51"/>
      <c r="FQ622" s="51"/>
      <c r="FR622" s="51"/>
      <c r="FS622" s="51"/>
      <c r="FT622" s="51"/>
      <c r="FU622" s="51"/>
      <c r="FV622" s="51"/>
      <c r="FW622" s="51"/>
      <c r="FX622" s="24"/>
      <c r="GH622" s="52"/>
      <c r="GI622" s="53"/>
      <c r="GS622" s="52"/>
    </row>
    <row r="623" spans="1:201" ht="12.75" x14ac:dyDescent="0.2">
      <c r="A623" s="49"/>
      <c r="B623" s="11"/>
      <c r="C623" s="24"/>
      <c r="D623" s="24"/>
      <c r="E623" s="51"/>
      <c r="F623" s="51"/>
      <c r="G623" s="51"/>
      <c r="H623" s="51"/>
      <c r="I623" s="51"/>
      <c r="J623" s="51"/>
      <c r="K623" s="51"/>
      <c r="L623" s="51"/>
      <c r="M623" s="51"/>
      <c r="N623" s="49"/>
      <c r="O623" s="24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24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24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24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24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24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24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24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24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24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24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24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24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24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24"/>
      <c r="FN623" s="51"/>
      <c r="FO623" s="51"/>
      <c r="FP623" s="51"/>
      <c r="FQ623" s="51"/>
      <c r="FR623" s="51"/>
      <c r="FS623" s="51"/>
      <c r="FT623" s="51"/>
      <c r="FU623" s="51"/>
      <c r="FV623" s="51"/>
      <c r="FW623" s="51"/>
      <c r="FX623" s="24"/>
      <c r="GH623" s="52"/>
      <c r="GI623" s="53"/>
      <c r="GS623" s="52"/>
    </row>
    <row r="624" spans="1:201" ht="12.75" x14ac:dyDescent="0.2">
      <c r="A624" s="49"/>
      <c r="B624" s="11"/>
      <c r="C624" s="24"/>
      <c r="D624" s="24"/>
      <c r="E624" s="51"/>
      <c r="F624" s="51"/>
      <c r="G624" s="51"/>
      <c r="H624" s="51"/>
      <c r="I624" s="51"/>
      <c r="J624" s="51"/>
      <c r="K624" s="51"/>
      <c r="L624" s="51"/>
      <c r="M624" s="51"/>
      <c r="N624" s="49"/>
      <c r="O624" s="24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24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24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24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24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24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24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24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24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24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24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24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24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24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24"/>
      <c r="FN624" s="51"/>
      <c r="FO624" s="51"/>
      <c r="FP624" s="51"/>
      <c r="FQ624" s="51"/>
      <c r="FR624" s="51"/>
      <c r="FS624" s="51"/>
      <c r="FT624" s="51"/>
      <c r="FU624" s="51"/>
      <c r="FV624" s="51"/>
      <c r="FW624" s="51"/>
      <c r="FX624" s="24"/>
      <c r="GH624" s="52"/>
      <c r="GI624" s="53"/>
      <c r="GS624" s="52"/>
    </row>
    <row r="625" spans="1:201" ht="12.75" x14ac:dyDescent="0.2">
      <c r="A625" s="49"/>
      <c r="B625" s="11"/>
      <c r="C625" s="24"/>
      <c r="D625" s="24"/>
      <c r="E625" s="51"/>
      <c r="F625" s="51"/>
      <c r="G625" s="51"/>
      <c r="H625" s="51"/>
      <c r="I625" s="51"/>
      <c r="J625" s="51"/>
      <c r="K625" s="51"/>
      <c r="L625" s="51"/>
      <c r="M625" s="51"/>
      <c r="N625" s="49"/>
      <c r="O625" s="24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24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24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24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24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24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24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24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24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24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24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24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24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24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24"/>
      <c r="FN625" s="51"/>
      <c r="FO625" s="51"/>
      <c r="FP625" s="51"/>
      <c r="FQ625" s="51"/>
      <c r="FR625" s="51"/>
      <c r="FS625" s="51"/>
      <c r="FT625" s="51"/>
      <c r="FU625" s="51"/>
      <c r="FV625" s="51"/>
      <c r="FW625" s="51"/>
      <c r="FX625" s="24"/>
      <c r="GH625" s="52"/>
      <c r="GI625" s="53"/>
      <c r="GS625" s="52"/>
    </row>
    <row r="626" spans="1:201" ht="12.75" x14ac:dyDescent="0.2">
      <c r="A626" s="49"/>
      <c r="B626" s="11"/>
      <c r="C626" s="24"/>
      <c r="D626" s="24"/>
      <c r="E626" s="51"/>
      <c r="F626" s="51"/>
      <c r="G626" s="51"/>
      <c r="H626" s="51"/>
      <c r="I626" s="51"/>
      <c r="J626" s="51"/>
      <c r="K626" s="51"/>
      <c r="L626" s="51"/>
      <c r="M626" s="51"/>
      <c r="N626" s="49"/>
      <c r="O626" s="24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24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24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24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24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24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24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24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24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24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24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24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24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24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24"/>
      <c r="FN626" s="51"/>
      <c r="FO626" s="51"/>
      <c r="FP626" s="51"/>
      <c r="FQ626" s="51"/>
      <c r="FR626" s="51"/>
      <c r="FS626" s="51"/>
      <c r="FT626" s="51"/>
      <c r="FU626" s="51"/>
      <c r="FV626" s="51"/>
      <c r="FW626" s="51"/>
      <c r="FX626" s="24"/>
      <c r="GH626" s="52"/>
      <c r="GI626" s="53"/>
      <c r="GS626" s="52"/>
    </row>
    <row r="627" spans="1:201" ht="12.75" x14ac:dyDescent="0.2">
      <c r="A627" s="49"/>
      <c r="B627" s="11"/>
      <c r="C627" s="24"/>
      <c r="D627" s="24"/>
      <c r="E627" s="51"/>
      <c r="F627" s="51"/>
      <c r="G627" s="51"/>
      <c r="H627" s="51"/>
      <c r="I627" s="51"/>
      <c r="J627" s="51"/>
      <c r="K627" s="51"/>
      <c r="L627" s="51"/>
      <c r="M627" s="51"/>
      <c r="N627" s="49"/>
      <c r="O627" s="24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24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24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24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24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24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24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24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24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24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24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24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24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24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24"/>
      <c r="FN627" s="51"/>
      <c r="FO627" s="51"/>
      <c r="FP627" s="51"/>
      <c r="FQ627" s="51"/>
      <c r="FR627" s="51"/>
      <c r="FS627" s="51"/>
      <c r="FT627" s="51"/>
      <c r="FU627" s="51"/>
      <c r="FV627" s="51"/>
      <c r="FW627" s="51"/>
      <c r="FX627" s="24"/>
      <c r="GH627" s="52"/>
      <c r="GI627" s="53"/>
      <c r="GS627" s="52"/>
    </row>
    <row r="628" spans="1:201" ht="12.75" x14ac:dyDescent="0.2">
      <c r="A628" s="49"/>
      <c r="B628" s="11"/>
      <c r="C628" s="24"/>
      <c r="D628" s="24"/>
      <c r="E628" s="51"/>
      <c r="F628" s="51"/>
      <c r="G628" s="51"/>
      <c r="H628" s="51"/>
      <c r="I628" s="51"/>
      <c r="J628" s="51"/>
      <c r="K628" s="51"/>
      <c r="L628" s="51"/>
      <c r="M628" s="51"/>
      <c r="N628" s="49"/>
      <c r="O628" s="24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24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24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24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24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24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24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24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24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24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24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24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24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24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24"/>
      <c r="FN628" s="51"/>
      <c r="FO628" s="51"/>
      <c r="FP628" s="51"/>
      <c r="FQ628" s="51"/>
      <c r="FR628" s="51"/>
      <c r="FS628" s="51"/>
      <c r="FT628" s="51"/>
      <c r="FU628" s="51"/>
      <c r="FV628" s="51"/>
      <c r="FW628" s="51"/>
      <c r="FX628" s="24"/>
      <c r="GH628" s="52"/>
      <c r="GI628" s="53"/>
      <c r="GS628" s="52"/>
    </row>
    <row r="629" spans="1:201" ht="12.75" x14ac:dyDescent="0.2">
      <c r="A629" s="49"/>
      <c r="B629" s="11"/>
      <c r="C629" s="24"/>
      <c r="D629" s="24"/>
      <c r="E629" s="51"/>
      <c r="F629" s="51"/>
      <c r="G629" s="51"/>
      <c r="H629" s="51"/>
      <c r="I629" s="51"/>
      <c r="J629" s="51"/>
      <c r="K629" s="51"/>
      <c r="L629" s="51"/>
      <c r="M629" s="51"/>
      <c r="N629" s="49"/>
      <c r="O629" s="24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24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24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24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24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24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24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24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24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24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24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24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24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24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24"/>
      <c r="FN629" s="51"/>
      <c r="FO629" s="51"/>
      <c r="FP629" s="51"/>
      <c r="FQ629" s="51"/>
      <c r="FR629" s="51"/>
      <c r="FS629" s="51"/>
      <c r="FT629" s="51"/>
      <c r="FU629" s="51"/>
      <c r="FV629" s="51"/>
      <c r="FW629" s="51"/>
      <c r="FX629" s="24"/>
      <c r="GH629" s="52"/>
      <c r="GI629" s="53"/>
      <c r="GS629" s="52"/>
    </row>
    <row r="630" spans="1:201" ht="12.75" x14ac:dyDescent="0.2">
      <c r="A630" s="49"/>
      <c r="B630" s="11"/>
      <c r="C630" s="24"/>
      <c r="D630" s="24"/>
      <c r="E630" s="51"/>
      <c r="F630" s="51"/>
      <c r="G630" s="51"/>
      <c r="H630" s="51"/>
      <c r="I630" s="51"/>
      <c r="J630" s="51"/>
      <c r="K630" s="51"/>
      <c r="L630" s="51"/>
      <c r="M630" s="51"/>
      <c r="N630" s="49"/>
      <c r="O630" s="24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24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24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24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24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24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24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24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24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24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24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24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24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24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24"/>
      <c r="FN630" s="51"/>
      <c r="FO630" s="51"/>
      <c r="FP630" s="51"/>
      <c r="FQ630" s="51"/>
      <c r="FR630" s="51"/>
      <c r="FS630" s="51"/>
      <c r="FT630" s="51"/>
      <c r="FU630" s="51"/>
      <c r="FV630" s="51"/>
      <c r="FW630" s="51"/>
      <c r="FX630" s="24"/>
      <c r="GH630" s="52"/>
      <c r="GI630" s="53"/>
      <c r="GS630" s="52"/>
    </row>
    <row r="631" spans="1:201" ht="12.75" x14ac:dyDescent="0.2">
      <c r="A631" s="49"/>
      <c r="B631" s="11"/>
      <c r="C631" s="24"/>
      <c r="D631" s="24"/>
      <c r="E631" s="51"/>
      <c r="F631" s="51"/>
      <c r="G631" s="51"/>
      <c r="H631" s="51"/>
      <c r="I631" s="51"/>
      <c r="J631" s="51"/>
      <c r="K631" s="51"/>
      <c r="L631" s="51"/>
      <c r="M631" s="51"/>
      <c r="N631" s="49"/>
      <c r="O631" s="24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24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24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24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24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24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24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24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24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24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24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24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24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24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24"/>
      <c r="FN631" s="51"/>
      <c r="FO631" s="51"/>
      <c r="FP631" s="51"/>
      <c r="FQ631" s="51"/>
      <c r="FR631" s="51"/>
      <c r="FS631" s="51"/>
      <c r="FT631" s="51"/>
      <c r="FU631" s="51"/>
      <c r="FV631" s="51"/>
      <c r="FW631" s="51"/>
      <c r="FX631" s="24"/>
      <c r="GH631" s="52"/>
      <c r="GI631" s="53"/>
      <c r="GS631" s="52"/>
    </row>
    <row r="632" spans="1:201" ht="12.75" x14ac:dyDescent="0.2">
      <c r="A632" s="49"/>
      <c r="B632" s="11"/>
      <c r="C632" s="24"/>
      <c r="D632" s="24"/>
      <c r="E632" s="51"/>
      <c r="F632" s="51"/>
      <c r="G632" s="51"/>
      <c r="H632" s="51"/>
      <c r="I632" s="51"/>
      <c r="J632" s="51"/>
      <c r="K632" s="51"/>
      <c r="L632" s="51"/>
      <c r="M632" s="51"/>
      <c r="N632" s="49"/>
      <c r="O632" s="24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24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24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24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24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24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24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24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24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24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24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24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24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24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24"/>
      <c r="FN632" s="51"/>
      <c r="FO632" s="51"/>
      <c r="FP632" s="51"/>
      <c r="FQ632" s="51"/>
      <c r="FR632" s="51"/>
      <c r="FS632" s="51"/>
      <c r="FT632" s="51"/>
      <c r="FU632" s="51"/>
      <c r="FV632" s="51"/>
      <c r="FW632" s="51"/>
      <c r="FX632" s="24"/>
      <c r="GH632" s="52"/>
      <c r="GI632" s="53"/>
      <c r="GS632" s="52"/>
    </row>
    <row r="633" spans="1:201" ht="12.75" x14ac:dyDescent="0.2">
      <c r="A633" s="49"/>
      <c r="B633" s="11"/>
      <c r="C633" s="24"/>
      <c r="D633" s="24"/>
      <c r="E633" s="51"/>
      <c r="F633" s="51"/>
      <c r="G633" s="51"/>
      <c r="H633" s="51"/>
      <c r="I633" s="51"/>
      <c r="J633" s="51"/>
      <c r="K633" s="51"/>
      <c r="L633" s="51"/>
      <c r="M633" s="51"/>
      <c r="N633" s="49"/>
      <c r="O633" s="24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24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24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24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24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24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24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24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24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24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24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24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24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24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24"/>
      <c r="FN633" s="51"/>
      <c r="FO633" s="51"/>
      <c r="FP633" s="51"/>
      <c r="FQ633" s="51"/>
      <c r="FR633" s="51"/>
      <c r="FS633" s="51"/>
      <c r="FT633" s="51"/>
      <c r="FU633" s="51"/>
      <c r="FV633" s="51"/>
      <c r="FW633" s="51"/>
      <c r="FX633" s="24"/>
      <c r="GH633" s="52"/>
      <c r="GI633" s="53"/>
      <c r="GS633" s="52"/>
    </row>
    <row r="634" spans="1:201" ht="12.75" x14ac:dyDescent="0.2">
      <c r="A634" s="49"/>
      <c r="B634" s="11"/>
      <c r="C634" s="24"/>
      <c r="D634" s="24"/>
      <c r="E634" s="51"/>
      <c r="F634" s="51"/>
      <c r="G634" s="51"/>
      <c r="H634" s="51"/>
      <c r="I634" s="51"/>
      <c r="J634" s="51"/>
      <c r="K634" s="51"/>
      <c r="L634" s="51"/>
      <c r="M634" s="51"/>
      <c r="N634" s="49"/>
      <c r="O634" s="24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24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24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24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24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24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24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24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24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24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24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24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24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24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24"/>
      <c r="FN634" s="51"/>
      <c r="FO634" s="51"/>
      <c r="FP634" s="51"/>
      <c r="FQ634" s="51"/>
      <c r="FR634" s="51"/>
      <c r="FS634" s="51"/>
      <c r="FT634" s="51"/>
      <c r="FU634" s="51"/>
      <c r="FV634" s="51"/>
      <c r="FW634" s="51"/>
      <c r="FX634" s="24"/>
      <c r="GH634" s="52"/>
      <c r="GI634" s="53"/>
      <c r="GS634" s="52"/>
    </row>
    <row r="635" spans="1:201" ht="12.75" x14ac:dyDescent="0.2">
      <c r="A635" s="49"/>
      <c r="B635" s="11"/>
      <c r="C635" s="24"/>
      <c r="D635" s="24"/>
      <c r="E635" s="51"/>
      <c r="F635" s="51"/>
      <c r="G635" s="51"/>
      <c r="H635" s="51"/>
      <c r="I635" s="51"/>
      <c r="J635" s="51"/>
      <c r="K635" s="51"/>
      <c r="L635" s="51"/>
      <c r="M635" s="51"/>
      <c r="N635" s="49"/>
      <c r="O635" s="24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24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24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24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24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24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24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24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24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24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24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24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24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24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24"/>
      <c r="FN635" s="51"/>
      <c r="FO635" s="51"/>
      <c r="FP635" s="51"/>
      <c r="FQ635" s="51"/>
      <c r="FR635" s="51"/>
      <c r="FS635" s="51"/>
      <c r="FT635" s="51"/>
      <c r="FU635" s="51"/>
      <c r="FV635" s="51"/>
      <c r="FW635" s="51"/>
      <c r="FX635" s="24"/>
      <c r="GH635" s="52"/>
      <c r="GI635" s="53"/>
      <c r="GS635" s="52"/>
    </row>
    <row r="636" spans="1:201" ht="12.75" x14ac:dyDescent="0.2">
      <c r="A636" s="49"/>
      <c r="B636" s="11"/>
      <c r="C636" s="24"/>
      <c r="D636" s="24"/>
      <c r="E636" s="51"/>
      <c r="F636" s="51"/>
      <c r="G636" s="51"/>
      <c r="H636" s="51"/>
      <c r="I636" s="51"/>
      <c r="J636" s="51"/>
      <c r="K636" s="51"/>
      <c r="L636" s="51"/>
      <c r="M636" s="51"/>
      <c r="N636" s="49"/>
      <c r="O636" s="24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24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24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24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24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24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24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24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24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24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24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24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24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24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24"/>
      <c r="FN636" s="51"/>
      <c r="FO636" s="51"/>
      <c r="FP636" s="51"/>
      <c r="FQ636" s="51"/>
      <c r="FR636" s="51"/>
      <c r="FS636" s="51"/>
      <c r="FT636" s="51"/>
      <c r="FU636" s="51"/>
      <c r="FV636" s="51"/>
      <c r="FW636" s="51"/>
      <c r="FX636" s="24"/>
      <c r="GH636" s="52"/>
      <c r="GI636" s="53"/>
      <c r="GS636" s="52"/>
    </row>
    <row r="637" spans="1:201" ht="12.75" x14ac:dyDescent="0.2">
      <c r="A637" s="49"/>
      <c r="B637" s="11"/>
      <c r="C637" s="24"/>
      <c r="D637" s="24"/>
      <c r="E637" s="51"/>
      <c r="F637" s="51"/>
      <c r="G637" s="51"/>
      <c r="H637" s="51"/>
      <c r="I637" s="51"/>
      <c r="J637" s="51"/>
      <c r="K637" s="51"/>
      <c r="L637" s="51"/>
      <c r="M637" s="51"/>
      <c r="N637" s="49"/>
      <c r="O637" s="24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24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24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24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24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24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24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24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24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24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24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24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24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24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24"/>
      <c r="FN637" s="51"/>
      <c r="FO637" s="51"/>
      <c r="FP637" s="51"/>
      <c r="FQ637" s="51"/>
      <c r="FR637" s="51"/>
      <c r="FS637" s="51"/>
      <c r="FT637" s="51"/>
      <c r="FU637" s="51"/>
      <c r="FV637" s="51"/>
      <c r="FW637" s="51"/>
      <c r="FX637" s="24"/>
      <c r="GH637" s="52"/>
      <c r="GI637" s="53"/>
      <c r="GS637" s="52"/>
    </row>
    <row r="638" spans="1:201" ht="12.75" x14ac:dyDescent="0.2">
      <c r="A638" s="49"/>
      <c r="B638" s="11"/>
      <c r="C638" s="24"/>
      <c r="D638" s="24"/>
      <c r="E638" s="51"/>
      <c r="F638" s="51"/>
      <c r="G638" s="51"/>
      <c r="H638" s="51"/>
      <c r="I638" s="51"/>
      <c r="J638" s="51"/>
      <c r="K638" s="51"/>
      <c r="L638" s="51"/>
      <c r="M638" s="51"/>
      <c r="N638" s="49"/>
      <c r="O638" s="24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24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24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24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24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24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24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24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24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24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24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24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24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24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24"/>
      <c r="FN638" s="51"/>
      <c r="FO638" s="51"/>
      <c r="FP638" s="51"/>
      <c r="FQ638" s="51"/>
      <c r="FR638" s="51"/>
      <c r="FS638" s="51"/>
      <c r="FT638" s="51"/>
      <c r="FU638" s="51"/>
      <c r="FV638" s="51"/>
      <c r="FW638" s="51"/>
      <c r="FX638" s="24"/>
      <c r="GH638" s="52"/>
      <c r="GI638" s="53"/>
      <c r="GS638" s="52"/>
    </row>
    <row r="639" spans="1:201" ht="12.75" x14ac:dyDescent="0.2">
      <c r="A639" s="49"/>
      <c r="B639" s="11"/>
      <c r="C639" s="24"/>
      <c r="D639" s="24"/>
      <c r="E639" s="51"/>
      <c r="F639" s="51"/>
      <c r="G639" s="51"/>
      <c r="H639" s="51"/>
      <c r="I639" s="51"/>
      <c r="J639" s="51"/>
      <c r="K639" s="51"/>
      <c r="L639" s="51"/>
      <c r="M639" s="51"/>
      <c r="N639" s="49"/>
      <c r="O639" s="24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24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24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24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24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24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24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24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24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24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24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24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24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24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24"/>
      <c r="FN639" s="51"/>
      <c r="FO639" s="51"/>
      <c r="FP639" s="51"/>
      <c r="FQ639" s="51"/>
      <c r="FR639" s="51"/>
      <c r="FS639" s="51"/>
      <c r="FT639" s="51"/>
      <c r="FU639" s="51"/>
      <c r="FV639" s="51"/>
      <c r="FW639" s="51"/>
      <c r="FX639" s="24"/>
      <c r="GH639" s="52"/>
      <c r="GI639" s="53"/>
      <c r="GS639" s="52"/>
    </row>
    <row r="640" spans="1:201" ht="12.75" x14ac:dyDescent="0.2">
      <c r="A640" s="49"/>
      <c r="B640" s="11"/>
      <c r="C640" s="24"/>
      <c r="D640" s="24"/>
      <c r="E640" s="51"/>
      <c r="F640" s="51"/>
      <c r="G640" s="51"/>
      <c r="H640" s="51"/>
      <c r="I640" s="51"/>
      <c r="J640" s="51"/>
      <c r="K640" s="51"/>
      <c r="L640" s="51"/>
      <c r="M640" s="51"/>
      <c r="N640" s="49"/>
      <c r="O640" s="24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24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24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24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24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24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24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24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24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24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24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24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24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24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24"/>
      <c r="FN640" s="51"/>
      <c r="FO640" s="51"/>
      <c r="FP640" s="51"/>
      <c r="FQ640" s="51"/>
      <c r="FR640" s="51"/>
      <c r="FS640" s="51"/>
      <c r="FT640" s="51"/>
      <c r="FU640" s="51"/>
      <c r="FV640" s="51"/>
      <c r="FW640" s="51"/>
      <c r="FX640" s="24"/>
      <c r="GH640" s="52"/>
      <c r="GI640" s="53"/>
      <c r="GS640" s="52"/>
    </row>
    <row r="641" spans="1:201" ht="12.75" x14ac:dyDescent="0.2">
      <c r="A641" s="49"/>
      <c r="B641" s="11"/>
      <c r="C641" s="24"/>
      <c r="D641" s="24"/>
      <c r="E641" s="51"/>
      <c r="F641" s="51"/>
      <c r="G641" s="51"/>
      <c r="H641" s="51"/>
      <c r="I641" s="51"/>
      <c r="J641" s="51"/>
      <c r="K641" s="51"/>
      <c r="L641" s="51"/>
      <c r="M641" s="51"/>
      <c r="N641" s="49"/>
      <c r="O641" s="24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24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24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24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24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24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24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24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24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24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24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24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24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24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24"/>
      <c r="FN641" s="51"/>
      <c r="FO641" s="51"/>
      <c r="FP641" s="51"/>
      <c r="FQ641" s="51"/>
      <c r="FR641" s="51"/>
      <c r="FS641" s="51"/>
      <c r="FT641" s="51"/>
      <c r="FU641" s="51"/>
      <c r="FV641" s="51"/>
      <c r="FW641" s="51"/>
      <c r="FX641" s="24"/>
      <c r="GH641" s="52"/>
      <c r="GI641" s="53"/>
      <c r="GS641" s="52"/>
    </row>
    <row r="642" spans="1:201" ht="12.75" x14ac:dyDescent="0.2">
      <c r="A642" s="49"/>
      <c r="B642" s="11"/>
      <c r="C642" s="24"/>
      <c r="D642" s="24"/>
      <c r="E642" s="51"/>
      <c r="F642" s="51"/>
      <c r="G642" s="51"/>
      <c r="H642" s="51"/>
      <c r="I642" s="51"/>
      <c r="J642" s="51"/>
      <c r="K642" s="51"/>
      <c r="L642" s="51"/>
      <c r="M642" s="51"/>
      <c r="N642" s="49"/>
      <c r="O642" s="24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24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24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24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24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24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24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24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24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24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24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24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24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24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24"/>
      <c r="FN642" s="51"/>
      <c r="FO642" s="51"/>
      <c r="FP642" s="51"/>
      <c r="FQ642" s="51"/>
      <c r="FR642" s="51"/>
      <c r="FS642" s="51"/>
      <c r="FT642" s="51"/>
      <c r="FU642" s="51"/>
      <c r="FV642" s="51"/>
      <c r="FW642" s="51"/>
      <c r="FX642" s="24"/>
      <c r="GH642" s="52"/>
      <c r="GI642" s="53"/>
      <c r="GS642" s="52"/>
    </row>
    <row r="643" spans="1:201" ht="12.75" x14ac:dyDescent="0.2">
      <c r="A643" s="49"/>
      <c r="B643" s="11"/>
      <c r="C643" s="24"/>
      <c r="D643" s="24"/>
      <c r="E643" s="51"/>
      <c r="F643" s="51"/>
      <c r="G643" s="51"/>
      <c r="H643" s="51"/>
      <c r="I643" s="51"/>
      <c r="J643" s="51"/>
      <c r="K643" s="51"/>
      <c r="L643" s="51"/>
      <c r="M643" s="51"/>
      <c r="N643" s="49"/>
      <c r="O643" s="24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24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24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24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24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24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24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24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24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24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24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24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24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24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24"/>
      <c r="FN643" s="51"/>
      <c r="FO643" s="51"/>
      <c r="FP643" s="51"/>
      <c r="FQ643" s="51"/>
      <c r="FR643" s="51"/>
      <c r="FS643" s="51"/>
      <c r="FT643" s="51"/>
      <c r="FU643" s="51"/>
      <c r="FV643" s="51"/>
      <c r="FW643" s="51"/>
      <c r="FX643" s="24"/>
      <c r="GH643" s="52"/>
      <c r="GI643" s="53"/>
      <c r="GS643" s="52"/>
    </row>
    <row r="644" spans="1:201" ht="12.75" x14ac:dyDescent="0.2">
      <c r="A644" s="49"/>
      <c r="B644" s="11"/>
      <c r="C644" s="24"/>
      <c r="D644" s="24"/>
      <c r="E644" s="51"/>
      <c r="F644" s="51"/>
      <c r="G644" s="51"/>
      <c r="H644" s="51"/>
      <c r="I644" s="51"/>
      <c r="J644" s="51"/>
      <c r="K644" s="51"/>
      <c r="L644" s="51"/>
      <c r="M644" s="51"/>
      <c r="N644" s="49"/>
      <c r="O644" s="24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24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24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24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24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24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24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24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24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24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24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24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24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24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24"/>
      <c r="FN644" s="51"/>
      <c r="FO644" s="51"/>
      <c r="FP644" s="51"/>
      <c r="FQ644" s="51"/>
      <c r="FR644" s="51"/>
      <c r="FS644" s="51"/>
      <c r="FT644" s="51"/>
      <c r="FU644" s="51"/>
      <c r="FV644" s="51"/>
      <c r="FW644" s="51"/>
      <c r="FX644" s="24"/>
      <c r="GH644" s="52"/>
      <c r="GI644" s="53"/>
      <c r="GS644" s="52"/>
    </row>
    <row r="645" spans="1:201" ht="12.75" x14ac:dyDescent="0.2">
      <c r="A645" s="49"/>
      <c r="B645" s="11"/>
      <c r="C645" s="24"/>
      <c r="D645" s="24"/>
      <c r="E645" s="51"/>
      <c r="F645" s="51"/>
      <c r="G645" s="51"/>
      <c r="H645" s="51"/>
      <c r="I645" s="51"/>
      <c r="J645" s="51"/>
      <c r="K645" s="51"/>
      <c r="L645" s="51"/>
      <c r="M645" s="51"/>
      <c r="N645" s="49"/>
      <c r="O645" s="24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24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24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24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24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24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24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24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24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24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24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24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24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24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24"/>
      <c r="FN645" s="51"/>
      <c r="FO645" s="51"/>
      <c r="FP645" s="51"/>
      <c r="FQ645" s="51"/>
      <c r="FR645" s="51"/>
      <c r="FS645" s="51"/>
      <c r="FT645" s="51"/>
      <c r="FU645" s="51"/>
      <c r="FV645" s="51"/>
      <c r="FW645" s="51"/>
      <c r="FX645" s="24"/>
      <c r="GH645" s="52"/>
      <c r="GI645" s="53"/>
      <c r="GS645" s="52"/>
    </row>
    <row r="646" spans="1:201" ht="12.75" x14ac:dyDescent="0.2">
      <c r="A646" s="49"/>
      <c r="B646" s="11"/>
      <c r="C646" s="24"/>
      <c r="D646" s="24"/>
      <c r="E646" s="51"/>
      <c r="F646" s="51"/>
      <c r="G646" s="51"/>
      <c r="H646" s="51"/>
      <c r="I646" s="51"/>
      <c r="J646" s="51"/>
      <c r="K646" s="51"/>
      <c r="L646" s="51"/>
      <c r="M646" s="51"/>
      <c r="N646" s="49"/>
      <c r="O646" s="24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24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24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24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24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24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24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24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24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24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24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24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24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24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24"/>
      <c r="FN646" s="51"/>
      <c r="FO646" s="51"/>
      <c r="FP646" s="51"/>
      <c r="FQ646" s="51"/>
      <c r="FR646" s="51"/>
      <c r="FS646" s="51"/>
      <c r="FT646" s="51"/>
      <c r="FU646" s="51"/>
      <c r="FV646" s="51"/>
      <c r="FW646" s="51"/>
      <c r="FX646" s="24"/>
      <c r="GH646" s="52"/>
      <c r="GI646" s="53"/>
      <c r="GS646" s="52"/>
    </row>
    <row r="647" spans="1:201" ht="12.75" x14ac:dyDescent="0.2">
      <c r="A647" s="49"/>
      <c r="B647" s="11"/>
      <c r="C647" s="24"/>
      <c r="D647" s="24"/>
      <c r="E647" s="51"/>
      <c r="F647" s="51"/>
      <c r="G647" s="51"/>
      <c r="H647" s="51"/>
      <c r="I647" s="51"/>
      <c r="J647" s="51"/>
      <c r="K647" s="51"/>
      <c r="L647" s="51"/>
      <c r="M647" s="51"/>
      <c r="N647" s="49"/>
      <c r="O647" s="24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24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24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24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24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24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24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24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24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24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24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24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24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24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24"/>
      <c r="FN647" s="51"/>
      <c r="FO647" s="51"/>
      <c r="FP647" s="51"/>
      <c r="FQ647" s="51"/>
      <c r="FR647" s="51"/>
      <c r="FS647" s="51"/>
      <c r="FT647" s="51"/>
      <c r="FU647" s="51"/>
      <c r="FV647" s="51"/>
      <c r="FW647" s="51"/>
      <c r="FX647" s="24"/>
      <c r="GH647" s="52"/>
      <c r="GI647" s="53"/>
      <c r="GS647" s="52"/>
    </row>
    <row r="648" spans="1:201" ht="12.75" x14ac:dyDescent="0.2">
      <c r="A648" s="49"/>
      <c r="B648" s="11"/>
      <c r="C648" s="24"/>
      <c r="D648" s="24"/>
      <c r="E648" s="51"/>
      <c r="F648" s="51"/>
      <c r="G648" s="51"/>
      <c r="H648" s="51"/>
      <c r="I648" s="51"/>
      <c r="J648" s="51"/>
      <c r="K648" s="51"/>
      <c r="L648" s="51"/>
      <c r="M648" s="51"/>
      <c r="N648" s="49"/>
      <c r="O648" s="24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24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24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24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24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24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24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24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24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24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24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24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24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24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24"/>
      <c r="FN648" s="51"/>
      <c r="FO648" s="51"/>
      <c r="FP648" s="51"/>
      <c r="FQ648" s="51"/>
      <c r="FR648" s="51"/>
      <c r="FS648" s="51"/>
      <c r="FT648" s="51"/>
      <c r="FU648" s="51"/>
      <c r="FV648" s="51"/>
      <c r="FW648" s="51"/>
      <c r="FX648" s="24"/>
      <c r="GH648" s="52"/>
      <c r="GI648" s="53"/>
      <c r="GS648" s="52"/>
    </row>
    <row r="649" spans="1:201" ht="12.75" x14ac:dyDescent="0.2">
      <c r="A649" s="49"/>
      <c r="B649" s="11"/>
      <c r="C649" s="24"/>
      <c r="D649" s="24"/>
      <c r="E649" s="51"/>
      <c r="F649" s="51"/>
      <c r="G649" s="51"/>
      <c r="H649" s="51"/>
      <c r="I649" s="51"/>
      <c r="J649" s="51"/>
      <c r="K649" s="51"/>
      <c r="L649" s="51"/>
      <c r="M649" s="51"/>
      <c r="N649" s="49"/>
      <c r="O649" s="24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24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24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24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24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24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24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24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24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24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24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24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24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24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24"/>
      <c r="FN649" s="51"/>
      <c r="FO649" s="51"/>
      <c r="FP649" s="51"/>
      <c r="FQ649" s="51"/>
      <c r="FR649" s="51"/>
      <c r="FS649" s="51"/>
      <c r="FT649" s="51"/>
      <c r="FU649" s="51"/>
      <c r="FV649" s="51"/>
      <c r="FW649" s="51"/>
      <c r="FX649" s="24"/>
      <c r="GH649" s="52"/>
      <c r="GI649" s="53"/>
      <c r="GS649" s="52"/>
    </row>
    <row r="650" spans="1:201" ht="12.75" x14ac:dyDescent="0.2">
      <c r="A650" s="49"/>
      <c r="B650" s="11"/>
      <c r="C650" s="24"/>
      <c r="D650" s="24"/>
      <c r="E650" s="51"/>
      <c r="F650" s="51"/>
      <c r="G650" s="51"/>
      <c r="H650" s="51"/>
      <c r="I650" s="51"/>
      <c r="J650" s="51"/>
      <c r="K650" s="51"/>
      <c r="L650" s="51"/>
      <c r="M650" s="51"/>
      <c r="N650" s="49"/>
      <c r="O650" s="24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24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24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24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24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24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24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24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24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24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24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24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24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24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24"/>
      <c r="FN650" s="51"/>
      <c r="FO650" s="51"/>
      <c r="FP650" s="51"/>
      <c r="FQ650" s="51"/>
      <c r="FR650" s="51"/>
      <c r="FS650" s="51"/>
      <c r="FT650" s="51"/>
      <c r="FU650" s="51"/>
      <c r="FV650" s="51"/>
      <c r="FW650" s="51"/>
      <c r="FX650" s="24"/>
      <c r="GH650" s="52"/>
      <c r="GI650" s="53"/>
      <c r="GS650" s="52"/>
    </row>
    <row r="651" spans="1:201" ht="12.75" x14ac:dyDescent="0.2">
      <c r="A651" s="49"/>
      <c r="B651" s="11"/>
      <c r="C651" s="24"/>
      <c r="D651" s="24"/>
      <c r="E651" s="51"/>
      <c r="F651" s="51"/>
      <c r="G651" s="51"/>
      <c r="H651" s="51"/>
      <c r="I651" s="51"/>
      <c r="J651" s="51"/>
      <c r="K651" s="51"/>
      <c r="L651" s="51"/>
      <c r="M651" s="51"/>
      <c r="N651" s="49"/>
      <c r="O651" s="24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24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24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24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24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24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24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24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24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24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24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24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24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24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24"/>
      <c r="FN651" s="51"/>
      <c r="FO651" s="51"/>
      <c r="FP651" s="51"/>
      <c r="FQ651" s="51"/>
      <c r="FR651" s="51"/>
      <c r="FS651" s="51"/>
      <c r="FT651" s="51"/>
      <c r="FU651" s="51"/>
      <c r="FV651" s="51"/>
      <c r="FW651" s="51"/>
      <c r="FX651" s="24"/>
      <c r="GH651" s="52"/>
      <c r="GI651" s="53"/>
      <c r="GS651" s="52"/>
    </row>
    <row r="652" spans="1:201" ht="12.75" x14ac:dyDescent="0.2">
      <c r="A652" s="49"/>
      <c r="B652" s="11"/>
      <c r="C652" s="24"/>
      <c r="D652" s="24"/>
      <c r="E652" s="51"/>
      <c r="F652" s="51"/>
      <c r="G652" s="51"/>
      <c r="H652" s="51"/>
      <c r="I652" s="51"/>
      <c r="J652" s="51"/>
      <c r="K652" s="51"/>
      <c r="L652" s="51"/>
      <c r="M652" s="51"/>
      <c r="N652" s="49"/>
      <c r="O652" s="24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24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24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24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24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24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24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24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24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24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24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24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24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24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24"/>
      <c r="FN652" s="51"/>
      <c r="FO652" s="51"/>
      <c r="FP652" s="51"/>
      <c r="FQ652" s="51"/>
      <c r="FR652" s="51"/>
      <c r="FS652" s="51"/>
      <c r="FT652" s="51"/>
      <c r="FU652" s="51"/>
      <c r="FV652" s="51"/>
      <c r="FW652" s="51"/>
      <c r="FX652" s="24"/>
      <c r="GH652" s="52"/>
      <c r="GI652" s="53"/>
      <c r="GS652" s="52"/>
    </row>
    <row r="653" spans="1:201" ht="12.75" x14ac:dyDescent="0.2">
      <c r="A653" s="49"/>
      <c r="B653" s="11"/>
      <c r="C653" s="24"/>
      <c r="D653" s="24"/>
      <c r="E653" s="51"/>
      <c r="F653" s="51"/>
      <c r="G653" s="51"/>
      <c r="H653" s="51"/>
      <c r="I653" s="51"/>
      <c r="J653" s="51"/>
      <c r="K653" s="51"/>
      <c r="L653" s="51"/>
      <c r="M653" s="51"/>
      <c r="N653" s="49"/>
      <c r="O653" s="24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24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24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24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24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24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24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24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24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24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24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24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24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24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24"/>
      <c r="FN653" s="51"/>
      <c r="FO653" s="51"/>
      <c r="FP653" s="51"/>
      <c r="FQ653" s="51"/>
      <c r="FR653" s="51"/>
      <c r="FS653" s="51"/>
      <c r="FT653" s="51"/>
      <c r="FU653" s="51"/>
      <c r="FV653" s="51"/>
      <c r="FW653" s="51"/>
      <c r="FX653" s="24"/>
      <c r="GH653" s="52"/>
      <c r="GI653" s="53"/>
      <c r="GS653" s="52"/>
    </row>
    <row r="654" spans="1:201" ht="12.75" x14ac:dyDescent="0.2">
      <c r="A654" s="49"/>
      <c r="B654" s="11"/>
      <c r="C654" s="24"/>
      <c r="D654" s="24"/>
      <c r="E654" s="51"/>
      <c r="F654" s="51"/>
      <c r="G654" s="51"/>
      <c r="H654" s="51"/>
      <c r="I654" s="51"/>
      <c r="J654" s="51"/>
      <c r="K654" s="51"/>
      <c r="L654" s="51"/>
      <c r="M654" s="51"/>
      <c r="N654" s="49"/>
      <c r="O654" s="24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24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24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24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24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24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24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24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24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24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24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24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24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24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24"/>
      <c r="FN654" s="51"/>
      <c r="FO654" s="51"/>
      <c r="FP654" s="51"/>
      <c r="FQ654" s="51"/>
      <c r="FR654" s="51"/>
      <c r="FS654" s="51"/>
      <c r="FT654" s="51"/>
      <c r="FU654" s="51"/>
      <c r="FV654" s="51"/>
      <c r="FW654" s="51"/>
      <c r="FX654" s="24"/>
      <c r="GH654" s="52"/>
      <c r="GI654" s="53"/>
      <c r="GS654" s="52"/>
    </row>
    <row r="655" spans="1:201" ht="12.75" x14ac:dyDescent="0.2">
      <c r="A655" s="49"/>
      <c r="B655" s="11"/>
      <c r="C655" s="24"/>
      <c r="D655" s="24"/>
      <c r="E655" s="51"/>
      <c r="F655" s="51"/>
      <c r="G655" s="51"/>
      <c r="H655" s="51"/>
      <c r="I655" s="51"/>
      <c r="J655" s="51"/>
      <c r="K655" s="51"/>
      <c r="L655" s="51"/>
      <c r="M655" s="51"/>
      <c r="N655" s="49"/>
      <c r="O655" s="24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24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24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24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24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24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24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24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24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24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24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24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24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24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24"/>
      <c r="FN655" s="51"/>
      <c r="FO655" s="51"/>
      <c r="FP655" s="51"/>
      <c r="FQ655" s="51"/>
      <c r="FR655" s="51"/>
      <c r="FS655" s="51"/>
      <c r="FT655" s="51"/>
      <c r="FU655" s="51"/>
      <c r="FV655" s="51"/>
      <c r="FW655" s="51"/>
      <c r="FX655" s="24"/>
      <c r="GH655" s="52"/>
      <c r="GI655" s="53"/>
      <c r="GS655" s="52"/>
    </row>
    <row r="656" spans="1:201" ht="12.75" x14ac:dyDescent="0.2">
      <c r="A656" s="49"/>
      <c r="B656" s="11"/>
      <c r="C656" s="24"/>
      <c r="D656" s="24"/>
      <c r="E656" s="51"/>
      <c r="F656" s="51"/>
      <c r="G656" s="51"/>
      <c r="H656" s="51"/>
      <c r="I656" s="51"/>
      <c r="J656" s="51"/>
      <c r="K656" s="51"/>
      <c r="L656" s="51"/>
      <c r="M656" s="51"/>
      <c r="N656" s="49"/>
      <c r="O656" s="24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24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24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24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24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24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24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24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24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24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24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24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24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24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24"/>
      <c r="FN656" s="51"/>
      <c r="FO656" s="51"/>
      <c r="FP656" s="51"/>
      <c r="FQ656" s="51"/>
      <c r="FR656" s="51"/>
      <c r="FS656" s="51"/>
      <c r="FT656" s="51"/>
      <c r="FU656" s="51"/>
      <c r="FV656" s="51"/>
      <c r="FW656" s="51"/>
      <c r="FX656" s="24"/>
      <c r="GH656" s="52"/>
      <c r="GI656" s="53"/>
      <c r="GS656" s="52"/>
    </row>
    <row r="657" spans="1:201" ht="12.75" x14ac:dyDescent="0.2">
      <c r="A657" s="49"/>
      <c r="B657" s="11"/>
      <c r="C657" s="24"/>
      <c r="D657" s="24"/>
      <c r="E657" s="51"/>
      <c r="F657" s="51"/>
      <c r="G657" s="51"/>
      <c r="H657" s="51"/>
      <c r="I657" s="51"/>
      <c r="J657" s="51"/>
      <c r="K657" s="51"/>
      <c r="L657" s="51"/>
      <c r="M657" s="51"/>
      <c r="N657" s="49"/>
      <c r="O657" s="24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24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24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24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24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24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24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24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24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24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24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24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24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24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24"/>
      <c r="FN657" s="51"/>
      <c r="FO657" s="51"/>
      <c r="FP657" s="51"/>
      <c r="FQ657" s="51"/>
      <c r="FR657" s="51"/>
      <c r="FS657" s="51"/>
      <c r="FT657" s="51"/>
      <c r="FU657" s="51"/>
      <c r="FV657" s="51"/>
      <c r="FW657" s="51"/>
      <c r="FX657" s="24"/>
      <c r="GH657" s="52"/>
      <c r="GI657" s="53"/>
      <c r="GS657" s="52"/>
    </row>
    <row r="658" spans="1:201" ht="12.75" x14ac:dyDescent="0.2">
      <c r="A658" s="49"/>
      <c r="B658" s="11"/>
      <c r="C658" s="24"/>
      <c r="D658" s="24"/>
      <c r="E658" s="51"/>
      <c r="F658" s="51"/>
      <c r="G658" s="51"/>
      <c r="H658" s="51"/>
      <c r="I658" s="51"/>
      <c r="J658" s="51"/>
      <c r="K658" s="51"/>
      <c r="L658" s="51"/>
      <c r="M658" s="51"/>
      <c r="N658" s="49"/>
      <c r="O658" s="24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24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24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24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24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24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24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24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24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24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24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24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24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24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24"/>
      <c r="FN658" s="51"/>
      <c r="FO658" s="51"/>
      <c r="FP658" s="51"/>
      <c r="FQ658" s="51"/>
      <c r="FR658" s="51"/>
      <c r="FS658" s="51"/>
      <c r="FT658" s="51"/>
      <c r="FU658" s="51"/>
      <c r="FV658" s="51"/>
      <c r="FW658" s="51"/>
      <c r="FX658" s="24"/>
      <c r="GH658" s="52"/>
      <c r="GI658" s="53"/>
      <c r="GS658" s="52"/>
    </row>
    <row r="659" spans="1:201" ht="12.75" x14ac:dyDescent="0.2">
      <c r="A659" s="49"/>
      <c r="B659" s="11"/>
      <c r="C659" s="24"/>
      <c r="D659" s="24"/>
      <c r="E659" s="51"/>
      <c r="F659" s="51"/>
      <c r="G659" s="51"/>
      <c r="H659" s="51"/>
      <c r="I659" s="51"/>
      <c r="J659" s="51"/>
      <c r="K659" s="51"/>
      <c r="L659" s="51"/>
      <c r="M659" s="51"/>
      <c r="N659" s="49"/>
      <c r="O659" s="24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24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24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24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24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24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24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24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24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24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24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24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24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24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24"/>
      <c r="FN659" s="51"/>
      <c r="FO659" s="51"/>
      <c r="FP659" s="51"/>
      <c r="FQ659" s="51"/>
      <c r="FR659" s="51"/>
      <c r="FS659" s="51"/>
      <c r="FT659" s="51"/>
      <c r="FU659" s="51"/>
      <c r="FV659" s="51"/>
      <c r="FW659" s="51"/>
      <c r="FX659" s="24"/>
      <c r="GH659" s="52"/>
      <c r="GI659" s="53"/>
      <c r="GS659" s="52"/>
    </row>
    <row r="660" spans="1:201" ht="12.75" x14ac:dyDescent="0.2">
      <c r="A660" s="49"/>
      <c r="B660" s="11"/>
      <c r="C660" s="24"/>
      <c r="D660" s="24"/>
      <c r="E660" s="51"/>
      <c r="F660" s="51"/>
      <c r="G660" s="51"/>
      <c r="H660" s="51"/>
      <c r="I660" s="51"/>
      <c r="J660" s="51"/>
      <c r="K660" s="51"/>
      <c r="L660" s="51"/>
      <c r="M660" s="51"/>
      <c r="N660" s="49"/>
      <c r="O660" s="24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24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24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24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24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24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24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24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24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24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24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24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24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24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24"/>
      <c r="FN660" s="51"/>
      <c r="FO660" s="51"/>
      <c r="FP660" s="51"/>
      <c r="FQ660" s="51"/>
      <c r="FR660" s="51"/>
      <c r="FS660" s="51"/>
      <c r="FT660" s="51"/>
      <c r="FU660" s="51"/>
      <c r="FV660" s="51"/>
      <c r="FW660" s="51"/>
      <c r="FX660" s="24"/>
      <c r="GH660" s="52"/>
      <c r="GI660" s="53"/>
      <c r="GS660" s="52"/>
    </row>
    <row r="661" spans="1:201" ht="12.75" x14ac:dyDescent="0.2">
      <c r="A661" s="49"/>
      <c r="B661" s="11"/>
      <c r="C661" s="24"/>
      <c r="D661" s="24"/>
      <c r="E661" s="51"/>
      <c r="F661" s="51"/>
      <c r="G661" s="51"/>
      <c r="H661" s="51"/>
      <c r="I661" s="51"/>
      <c r="J661" s="51"/>
      <c r="K661" s="51"/>
      <c r="L661" s="51"/>
      <c r="M661" s="51"/>
      <c r="N661" s="49"/>
      <c r="O661" s="24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24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24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24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24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24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24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24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24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24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24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24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24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24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24"/>
      <c r="FN661" s="51"/>
      <c r="FO661" s="51"/>
      <c r="FP661" s="51"/>
      <c r="FQ661" s="51"/>
      <c r="FR661" s="51"/>
      <c r="FS661" s="51"/>
      <c r="FT661" s="51"/>
      <c r="FU661" s="51"/>
      <c r="FV661" s="51"/>
      <c r="FW661" s="51"/>
      <c r="FX661" s="24"/>
      <c r="GH661" s="52"/>
      <c r="GI661" s="53"/>
      <c r="GS661" s="52"/>
    </row>
    <row r="662" spans="1:201" ht="12.75" x14ac:dyDescent="0.2">
      <c r="A662" s="49"/>
      <c r="B662" s="11"/>
      <c r="C662" s="24"/>
      <c r="D662" s="24"/>
      <c r="E662" s="51"/>
      <c r="F662" s="51"/>
      <c r="G662" s="51"/>
      <c r="H662" s="51"/>
      <c r="I662" s="51"/>
      <c r="J662" s="51"/>
      <c r="K662" s="51"/>
      <c r="L662" s="51"/>
      <c r="M662" s="51"/>
      <c r="N662" s="49"/>
      <c r="O662" s="24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24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24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24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24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24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24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24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24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24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24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24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24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24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24"/>
      <c r="FN662" s="51"/>
      <c r="FO662" s="51"/>
      <c r="FP662" s="51"/>
      <c r="FQ662" s="51"/>
      <c r="FR662" s="51"/>
      <c r="FS662" s="51"/>
      <c r="FT662" s="51"/>
      <c r="FU662" s="51"/>
      <c r="FV662" s="51"/>
      <c r="FW662" s="51"/>
      <c r="FX662" s="24"/>
      <c r="GH662" s="52"/>
      <c r="GI662" s="53"/>
      <c r="GS662" s="52"/>
    </row>
    <row r="663" spans="1:201" ht="12.75" x14ac:dyDescent="0.2">
      <c r="A663" s="49"/>
      <c r="B663" s="11"/>
      <c r="C663" s="24"/>
      <c r="D663" s="24"/>
      <c r="E663" s="51"/>
      <c r="F663" s="51"/>
      <c r="G663" s="51"/>
      <c r="H663" s="51"/>
      <c r="I663" s="51"/>
      <c r="J663" s="51"/>
      <c r="K663" s="51"/>
      <c r="L663" s="51"/>
      <c r="M663" s="51"/>
      <c r="N663" s="49"/>
      <c r="O663" s="24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24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24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24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24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24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24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24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24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24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24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24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24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24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24"/>
      <c r="FN663" s="51"/>
      <c r="FO663" s="51"/>
      <c r="FP663" s="51"/>
      <c r="FQ663" s="51"/>
      <c r="FR663" s="51"/>
      <c r="FS663" s="51"/>
      <c r="FT663" s="51"/>
      <c r="FU663" s="51"/>
      <c r="FV663" s="51"/>
      <c r="FW663" s="51"/>
      <c r="FX663" s="24"/>
      <c r="GH663" s="52"/>
      <c r="GI663" s="53"/>
      <c r="GS663" s="52"/>
    </row>
    <row r="664" spans="1:201" ht="12.75" x14ac:dyDescent="0.2">
      <c r="A664" s="49"/>
      <c r="B664" s="11"/>
      <c r="C664" s="24"/>
      <c r="D664" s="24"/>
      <c r="E664" s="51"/>
      <c r="F664" s="51"/>
      <c r="G664" s="51"/>
      <c r="H664" s="51"/>
      <c r="I664" s="51"/>
      <c r="J664" s="51"/>
      <c r="K664" s="51"/>
      <c r="L664" s="51"/>
      <c r="M664" s="51"/>
      <c r="N664" s="49"/>
      <c r="O664" s="24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24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24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24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24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24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24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24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24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24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24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24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24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24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24"/>
      <c r="FN664" s="51"/>
      <c r="FO664" s="51"/>
      <c r="FP664" s="51"/>
      <c r="FQ664" s="51"/>
      <c r="FR664" s="51"/>
      <c r="FS664" s="51"/>
      <c r="FT664" s="51"/>
      <c r="FU664" s="51"/>
      <c r="FV664" s="51"/>
      <c r="FW664" s="51"/>
      <c r="FX664" s="24"/>
      <c r="GH664" s="52"/>
      <c r="GI664" s="53"/>
      <c r="GS664" s="52"/>
    </row>
    <row r="665" spans="1:201" ht="12.75" x14ac:dyDescent="0.2">
      <c r="A665" s="49"/>
      <c r="B665" s="11"/>
      <c r="C665" s="24"/>
      <c r="D665" s="24"/>
      <c r="E665" s="51"/>
      <c r="F665" s="51"/>
      <c r="G665" s="51"/>
      <c r="H665" s="51"/>
      <c r="I665" s="51"/>
      <c r="J665" s="51"/>
      <c r="K665" s="51"/>
      <c r="L665" s="51"/>
      <c r="M665" s="51"/>
      <c r="N665" s="49"/>
      <c r="O665" s="24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24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24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24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24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24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24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24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24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24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24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24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24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24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24"/>
      <c r="FN665" s="51"/>
      <c r="FO665" s="51"/>
      <c r="FP665" s="51"/>
      <c r="FQ665" s="51"/>
      <c r="FR665" s="51"/>
      <c r="FS665" s="51"/>
      <c r="FT665" s="51"/>
      <c r="FU665" s="51"/>
      <c r="FV665" s="51"/>
      <c r="FW665" s="51"/>
      <c r="FX665" s="24"/>
      <c r="GH665" s="52"/>
      <c r="GI665" s="53"/>
      <c r="GS665" s="52"/>
    </row>
    <row r="666" spans="1:201" ht="12.75" x14ac:dyDescent="0.2">
      <c r="A666" s="49"/>
      <c r="B666" s="11"/>
      <c r="C666" s="24"/>
      <c r="D666" s="24"/>
      <c r="E666" s="51"/>
      <c r="F666" s="51"/>
      <c r="G666" s="51"/>
      <c r="H666" s="51"/>
      <c r="I666" s="51"/>
      <c r="J666" s="51"/>
      <c r="K666" s="51"/>
      <c r="L666" s="51"/>
      <c r="M666" s="51"/>
      <c r="N666" s="49"/>
      <c r="O666" s="24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24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24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24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24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24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24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24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24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24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24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24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24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24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24"/>
      <c r="FN666" s="51"/>
      <c r="FO666" s="51"/>
      <c r="FP666" s="51"/>
      <c r="FQ666" s="51"/>
      <c r="FR666" s="51"/>
      <c r="FS666" s="51"/>
      <c r="FT666" s="51"/>
      <c r="FU666" s="51"/>
      <c r="FV666" s="51"/>
      <c r="FW666" s="51"/>
      <c r="FX666" s="24"/>
      <c r="GH666" s="52"/>
      <c r="GI666" s="53"/>
      <c r="GS666" s="52"/>
    </row>
    <row r="667" spans="1:201" ht="12.75" x14ac:dyDescent="0.2">
      <c r="A667" s="49"/>
      <c r="B667" s="11"/>
      <c r="C667" s="24"/>
      <c r="D667" s="24"/>
      <c r="E667" s="51"/>
      <c r="F667" s="51"/>
      <c r="G667" s="51"/>
      <c r="H667" s="51"/>
      <c r="I667" s="51"/>
      <c r="J667" s="51"/>
      <c r="K667" s="51"/>
      <c r="L667" s="51"/>
      <c r="M667" s="51"/>
      <c r="N667" s="49"/>
      <c r="O667" s="24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24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24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24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24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24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24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24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24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24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24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24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24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24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24"/>
      <c r="FN667" s="51"/>
      <c r="FO667" s="51"/>
      <c r="FP667" s="51"/>
      <c r="FQ667" s="51"/>
      <c r="FR667" s="51"/>
      <c r="FS667" s="51"/>
      <c r="FT667" s="51"/>
      <c r="FU667" s="51"/>
      <c r="FV667" s="51"/>
      <c r="FW667" s="51"/>
      <c r="FX667" s="24"/>
      <c r="GH667" s="52"/>
      <c r="GI667" s="53"/>
      <c r="GS667" s="52"/>
    </row>
    <row r="668" spans="1:201" ht="12.75" x14ac:dyDescent="0.2">
      <c r="A668" s="49"/>
      <c r="B668" s="11"/>
      <c r="C668" s="24"/>
      <c r="D668" s="24"/>
      <c r="E668" s="51"/>
      <c r="F668" s="51"/>
      <c r="G668" s="51"/>
      <c r="H668" s="51"/>
      <c r="I668" s="51"/>
      <c r="J668" s="51"/>
      <c r="K668" s="51"/>
      <c r="L668" s="51"/>
      <c r="M668" s="51"/>
      <c r="N668" s="49"/>
      <c r="O668" s="24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24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24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24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24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24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24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24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24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24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24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24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24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24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24"/>
      <c r="FN668" s="51"/>
      <c r="FO668" s="51"/>
      <c r="FP668" s="51"/>
      <c r="FQ668" s="51"/>
      <c r="FR668" s="51"/>
      <c r="FS668" s="51"/>
      <c r="FT668" s="51"/>
      <c r="FU668" s="51"/>
      <c r="FV668" s="51"/>
      <c r="FW668" s="51"/>
      <c r="FX668" s="24"/>
      <c r="GH668" s="52"/>
      <c r="GI668" s="53"/>
      <c r="GS668" s="52"/>
    </row>
    <row r="669" spans="1:201" ht="12.75" x14ac:dyDescent="0.2">
      <c r="A669" s="49"/>
      <c r="B669" s="11"/>
      <c r="C669" s="24"/>
      <c r="D669" s="24"/>
      <c r="E669" s="51"/>
      <c r="F669" s="51"/>
      <c r="G669" s="51"/>
      <c r="H669" s="51"/>
      <c r="I669" s="51"/>
      <c r="J669" s="51"/>
      <c r="K669" s="51"/>
      <c r="L669" s="51"/>
      <c r="M669" s="51"/>
      <c r="N669" s="49"/>
      <c r="O669" s="24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24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24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24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24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24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24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24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24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24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24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24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24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24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24"/>
      <c r="FN669" s="51"/>
      <c r="FO669" s="51"/>
      <c r="FP669" s="51"/>
      <c r="FQ669" s="51"/>
      <c r="FR669" s="51"/>
      <c r="FS669" s="51"/>
      <c r="FT669" s="51"/>
      <c r="FU669" s="51"/>
      <c r="FV669" s="51"/>
      <c r="FW669" s="51"/>
      <c r="FX669" s="24"/>
      <c r="GH669" s="52"/>
      <c r="GI669" s="53"/>
      <c r="GS669" s="52"/>
    </row>
    <row r="670" spans="1:201" ht="12.75" x14ac:dyDescent="0.2">
      <c r="A670" s="49"/>
      <c r="B670" s="11"/>
      <c r="C670" s="24"/>
      <c r="D670" s="24"/>
      <c r="E670" s="51"/>
      <c r="F670" s="51"/>
      <c r="G670" s="51"/>
      <c r="H670" s="51"/>
      <c r="I670" s="51"/>
      <c r="J670" s="51"/>
      <c r="K670" s="51"/>
      <c r="L670" s="51"/>
      <c r="M670" s="51"/>
      <c r="N670" s="49"/>
      <c r="O670" s="24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24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24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24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24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24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24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24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24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24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24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24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24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24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24"/>
      <c r="FN670" s="51"/>
      <c r="FO670" s="51"/>
      <c r="FP670" s="51"/>
      <c r="FQ670" s="51"/>
      <c r="FR670" s="51"/>
      <c r="FS670" s="51"/>
      <c r="FT670" s="51"/>
      <c r="FU670" s="51"/>
      <c r="FV670" s="51"/>
      <c r="FW670" s="51"/>
      <c r="FX670" s="24"/>
      <c r="GH670" s="52"/>
      <c r="GI670" s="53"/>
      <c r="GS670" s="52"/>
    </row>
    <row r="671" spans="1:201" ht="12.75" x14ac:dyDescent="0.2">
      <c r="A671" s="49"/>
      <c r="B671" s="11"/>
      <c r="C671" s="24"/>
      <c r="D671" s="24"/>
      <c r="E671" s="51"/>
      <c r="F671" s="51"/>
      <c r="G671" s="51"/>
      <c r="H671" s="51"/>
      <c r="I671" s="51"/>
      <c r="J671" s="51"/>
      <c r="K671" s="51"/>
      <c r="L671" s="51"/>
      <c r="M671" s="51"/>
      <c r="N671" s="49"/>
      <c r="O671" s="24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24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24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24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24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24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24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24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24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24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24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24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24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24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24"/>
      <c r="FN671" s="51"/>
      <c r="FO671" s="51"/>
      <c r="FP671" s="51"/>
      <c r="FQ671" s="51"/>
      <c r="FR671" s="51"/>
      <c r="FS671" s="51"/>
      <c r="FT671" s="51"/>
      <c r="FU671" s="51"/>
      <c r="FV671" s="51"/>
      <c r="FW671" s="51"/>
      <c r="FX671" s="24"/>
      <c r="GH671" s="52"/>
      <c r="GI671" s="53"/>
      <c r="GS671" s="52"/>
    </row>
    <row r="672" spans="1:201" ht="12.75" x14ac:dyDescent="0.2">
      <c r="A672" s="49"/>
      <c r="B672" s="11"/>
      <c r="C672" s="24"/>
      <c r="D672" s="24"/>
      <c r="E672" s="51"/>
      <c r="F672" s="51"/>
      <c r="G672" s="51"/>
      <c r="H672" s="51"/>
      <c r="I672" s="51"/>
      <c r="J672" s="51"/>
      <c r="K672" s="51"/>
      <c r="L672" s="51"/>
      <c r="M672" s="51"/>
      <c r="N672" s="49"/>
      <c r="O672" s="24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24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24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24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24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24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24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24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24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24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24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24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24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24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24"/>
      <c r="FN672" s="51"/>
      <c r="FO672" s="51"/>
      <c r="FP672" s="51"/>
      <c r="FQ672" s="51"/>
      <c r="FR672" s="51"/>
      <c r="FS672" s="51"/>
      <c r="FT672" s="51"/>
      <c r="FU672" s="51"/>
      <c r="FV672" s="51"/>
      <c r="FW672" s="51"/>
      <c r="FX672" s="24"/>
      <c r="GH672" s="52"/>
      <c r="GI672" s="53"/>
      <c r="GS672" s="52"/>
    </row>
    <row r="673" spans="1:201" ht="12.75" x14ac:dyDescent="0.2">
      <c r="A673" s="49"/>
      <c r="B673" s="11"/>
      <c r="C673" s="24"/>
      <c r="D673" s="24"/>
      <c r="E673" s="51"/>
      <c r="F673" s="51"/>
      <c r="G673" s="51"/>
      <c r="H673" s="51"/>
      <c r="I673" s="51"/>
      <c r="J673" s="51"/>
      <c r="K673" s="51"/>
      <c r="L673" s="51"/>
      <c r="M673" s="51"/>
      <c r="N673" s="49"/>
      <c r="O673" s="24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24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24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24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24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24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24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24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24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24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24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24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24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24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24"/>
      <c r="FN673" s="51"/>
      <c r="FO673" s="51"/>
      <c r="FP673" s="51"/>
      <c r="FQ673" s="51"/>
      <c r="FR673" s="51"/>
      <c r="FS673" s="51"/>
      <c r="FT673" s="51"/>
      <c r="FU673" s="51"/>
      <c r="FV673" s="51"/>
      <c r="FW673" s="51"/>
      <c r="FX673" s="24"/>
      <c r="GH673" s="52"/>
      <c r="GI673" s="53"/>
      <c r="GS673" s="52"/>
    </row>
    <row r="674" spans="1:201" ht="12.75" x14ac:dyDescent="0.2">
      <c r="A674" s="49"/>
      <c r="B674" s="11"/>
      <c r="C674" s="24"/>
      <c r="D674" s="24"/>
      <c r="E674" s="51"/>
      <c r="F674" s="51"/>
      <c r="G674" s="51"/>
      <c r="H674" s="51"/>
      <c r="I674" s="51"/>
      <c r="J674" s="51"/>
      <c r="K674" s="51"/>
      <c r="L674" s="51"/>
      <c r="M674" s="51"/>
      <c r="N674" s="49"/>
      <c r="O674" s="24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24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24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24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24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24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24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24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24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24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24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24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24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24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24"/>
      <c r="FN674" s="51"/>
      <c r="FO674" s="51"/>
      <c r="FP674" s="51"/>
      <c r="FQ674" s="51"/>
      <c r="FR674" s="51"/>
      <c r="FS674" s="51"/>
      <c r="FT674" s="51"/>
      <c r="FU674" s="51"/>
      <c r="FV674" s="51"/>
      <c r="FW674" s="51"/>
      <c r="FX674" s="24"/>
      <c r="GH674" s="52"/>
      <c r="GI674" s="53"/>
      <c r="GS674" s="52"/>
    </row>
    <row r="675" spans="1:201" ht="12.75" x14ac:dyDescent="0.2">
      <c r="A675" s="49"/>
      <c r="B675" s="11"/>
      <c r="C675" s="24"/>
      <c r="D675" s="24"/>
      <c r="E675" s="51"/>
      <c r="F675" s="51"/>
      <c r="G675" s="51"/>
      <c r="H675" s="51"/>
      <c r="I675" s="51"/>
      <c r="J675" s="51"/>
      <c r="K675" s="51"/>
      <c r="L675" s="51"/>
      <c r="M675" s="51"/>
      <c r="N675" s="49"/>
      <c r="O675" s="24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24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24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24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24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24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24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24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24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24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24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24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24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24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24"/>
      <c r="FN675" s="51"/>
      <c r="FO675" s="51"/>
      <c r="FP675" s="51"/>
      <c r="FQ675" s="51"/>
      <c r="FR675" s="51"/>
      <c r="FS675" s="51"/>
      <c r="FT675" s="51"/>
      <c r="FU675" s="51"/>
      <c r="FV675" s="51"/>
      <c r="FW675" s="51"/>
      <c r="FX675" s="24"/>
      <c r="GH675" s="52"/>
      <c r="GI675" s="53"/>
      <c r="GS675" s="52"/>
    </row>
    <row r="676" spans="1:201" ht="12.75" x14ac:dyDescent="0.2">
      <c r="A676" s="49"/>
      <c r="B676" s="11"/>
      <c r="C676" s="24"/>
      <c r="D676" s="24"/>
      <c r="E676" s="51"/>
      <c r="F676" s="51"/>
      <c r="G676" s="51"/>
      <c r="H676" s="51"/>
      <c r="I676" s="51"/>
      <c r="J676" s="51"/>
      <c r="K676" s="51"/>
      <c r="L676" s="51"/>
      <c r="M676" s="51"/>
      <c r="N676" s="49"/>
      <c r="O676" s="24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24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24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24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24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24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24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24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24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24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24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24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24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24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24"/>
      <c r="FN676" s="51"/>
      <c r="FO676" s="51"/>
      <c r="FP676" s="51"/>
      <c r="FQ676" s="51"/>
      <c r="FR676" s="51"/>
      <c r="FS676" s="51"/>
      <c r="FT676" s="51"/>
      <c r="FU676" s="51"/>
      <c r="FV676" s="51"/>
      <c r="FW676" s="51"/>
      <c r="FX676" s="24"/>
      <c r="GH676" s="52"/>
      <c r="GI676" s="53"/>
      <c r="GS676" s="52"/>
    </row>
    <row r="677" spans="1:201" ht="12.75" x14ac:dyDescent="0.2">
      <c r="A677" s="49"/>
      <c r="B677" s="11"/>
      <c r="C677" s="24"/>
      <c r="D677" s="24"/>
      <c r="E677" s="51"/>
      <c r="F677" s="51"/>
      <c r="G677" s="51"/>
      <c r="H677" s="51"/>
      <c r="I677" s="51"/>
      <c r="J677" s="51"/>
      <c r="K677" s="51"/>
      <c r="L677" s="51"/>
      <c r="M677" s="51"/>
      <c r="N677" s="49"/>
      <c r="O677" s="24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24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24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24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24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24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24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24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24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24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24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24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24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24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24"/>
      <c r="FN677" s="51"/>
      <c r="FO677" s="51"/>
      <c r="FP677" s="51"/>
      <c r="FQ677" s="51"/>
      <c r="FR677" s="51"/>
      <c r="FS677" s="51"/>
      <c r="FT677" s="51"/>
      <c r="FU677" s="51"/>
      <c r="FV677" s="51"/>
      <c r="FW677" s="51"/>
      <c r="FX677" s="24"/>
      <c r="GH677" s="52"/>
      <c r="GI677" s="53"/>
      <c r="GS677" s="52"/>
    </row>
    <row r="678" spans="1:201" ht="12.75" x14ac:dyDescent="0.2">
      <c r="A678" s="49"/>
      <c r="B678" s="11"/>
      <c r="C678" s="24"/>
      <c r="D678" s="24"/>
      <c r="E678" s="51"/>
      <c r="F678" s="51"/>
      <c r="G678" s="51"/>
      <c r="H678" s="51"/>
      <c r="I678" s="51"/>
      <c r="J678" s="51"/>
      <c r="K678" s="51"/>
      <c r="L678" s="51"/>
      <c r="M678" s="51"/>
      <c r="N678" s="49"/>
      <c r="O678" s="24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24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24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24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24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24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24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24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24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24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24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24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24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24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24"/>
      <c r="FN678" s="51"/>
      <c r="FO678" s="51"/>
      <c r="FP678" s="51"/>
      <c r="FQ678" s="51"/>
      <c r="FR678" s="51"/>
      <c r="FS678" s="51"/>
      <c r="FT678" s="51"/>
      <c r="FU678" s="51"/>
      <c r="FV678" s="51"/>
      <c r="FW678" s="51"/>
      <c r="FX678" s="24"/>
      <c r="GH678" s="52"/>
      <c r="GI678" s="53"/>
      <c r="GS678" s="52"/>
    </row>
    <row r="679" spans="1:201" ht="12.75" x14ac:dyDescent="0.2">
      <c r="A679" s="49"/>
      <c r="B679" s="11"/>
      <c r="C679" s="24"/>
      <c r="D679" s="24"/>
      <c r="E679" s="51"/>
      <c r="F679" s="51"/>
      <c r="G679" s="51"/>
      <c r="H679" s="51"/>
      <c r="I679" s="51"/>
      <c r="J679" s="51"/>
      <c r="K679" s="51"/>
      <c r="L679" s="51"/>
      <c r="M679" s="51"/>
      <c r="N679" s="49"/>
      <c r="O679" s="24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24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24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24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24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24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24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24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24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24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24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24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24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24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24"/>
      <c r="FN679" s="51"/>
      <c r="FO679" s="51"/>
      <c r="FP679" s="51"/>
      <c r="FQ679" s="51"/>
      <c r="FR679" s="51"/>
      <c r="FS679" s="51"/>
      <c r="FT679" s="51"/>
      <c r="FU679" s="51"/>
      <c r="FV679" s="51"/>
      <c r="FW679" s="51"/>
      <c r="FX679" s="24"/>
      <c r="GH679" s="52"/>
      <c r="GI679" s="53"/>
      <c r="GS679" s="52"/>
    </row>
    <row r="680" spans="1:201" ht="12.75" x14ac:dyDescent="0.2">
      <c r="A680" s="49"/>
      <c r="B680" s="11"/>
      <c r="C680" s="24"/>
      <c r="D680" s="24"/>
      <c r="E680" s="51"/>
      <c r="F680" s="51"/>
      <c r="G680" s="51"/>
      <c r="H680" s="51"/>
      <c r="I680" s="51"/>
      <c r="J680" s="51"/>
      <c r="K680" s="51"/>
      <c r="L680" s="51"/>
      <c r="M680" s="51"/>
      <c r="N680" s="49"/>
      <c r="O680" s="24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24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24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24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24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24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24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24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24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24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24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24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24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24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24"/>
      <c r="FN680" s="51"/>
      <c r="FO680" s="51"/>
      <c r="FP680" s="51"/>
      <c r="FQ680" s="51"/>
      <c r="FR680" s="51"/>
      <c r="FS680" s="51"/>
      <c r="FT680" s="51"/>
      <c r="FU680" s="51"/>
      <c r="FV680" s="51"/>
      <c r="FW680" s="51"/>
      <c r="FX680" s="24"/>
      <c r="GH680" s="52"/>
      <c r="GI680" s="53"/>
      <c r="GS680" s="52"/>
    </row>
    <row r="681" spans="1:201" ht="12.75" x14ac:dyDescent="0.2">
      <c r="A681" s="49"/>
      <c r="B681" s="11"/>
      <c r="C681" s="24"/>
      <c r="D681" s="24"/>
      <c r="E681" s="51"/>
      <c r="F681" s="51"/>
      <c r="G681" s="51"/>
      <c r="H681" s="51"/>
      <c r="I681" s="51"/>
      <c r="J681" s="51"/>
      <c r="K681" s="51"/>
      <c r="L681" s="51"/>
      <c r="M681" s="51"/>
      <c r="N681" s="49"/>
      <c r="O681" s="24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24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24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24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24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24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24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24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24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24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24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24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24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24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24"/>
      <c r="FN681" s="51"/>
      <c r="FO681" s="51"/>
      <c r="FP681" s="51"/>
      <c r="FQ681" s="51"/>
      <c r="FR681" s="51"/>
      <c r="FS681" s="51"/>
      <c r="FT681" s="51"/>
      <c r="FU681" s="51"/>
      <c r="FV681" s="51"/>
      <c r="FW681" s="51"/>
      <c r="FX681" s="24"/>
      <c r="GH681" s="52"/>
      <c r="GI681" s="53"/>
      <c r="GS681" s="52"/>
    </row>
    <row r="682" spans="1:201" ht="12.75" x14ac:dyDescent="0.2">
      <c r="A682" s="49"/>
      <c r="B682" s="11"/>
      <c r="C682" s="24"/>
      <c r="D682" s="24"/>
      <c r="E682" s="51"/>
      <c r="F682" s="51"/>
      <c r="G682" s="51"/>
      <c r="H682" s="51"/>
      <c r="I682" s="51"/>
      <c r="J682" s="51"/>
      <c r="K682" s="51"/>
      <c r="L682" s="51"/>
      <c r="M682" s="51"/>
      <c r="N682" s="49"/>
      <c r="O682" s="24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24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24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24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24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24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24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24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24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24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24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24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24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24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24"/>
      <c r="FN682" s="51"/>
      <c r="FO682" s="51"/>
      <c r="FP682" s="51"/>
      <c r="FQ682" s="51"/>
      <c r="FR682" s="51"/>
      <c r="FS682" s="51"/>
      <c r="FT682" s="51"/>
      <c r="FU682" s="51"/>
      <c r="FV682" s="51"/>
      <c r="FW682" s="51"/>
      <c r="FX682" s="24"/>
      <c r="GH682" s="52"/>
      <c r="GI682" s="53"/>
      <c r="GS682" s="52"/>
    </row>
    <row r="683" spans="1:201" ht="12.75" x14ac:dyDescent="0.2">
      <c r="A683" s="49"/>
      <c r="B683" s="11"/>
      <c r="C683" s="24"/>
      <c r="D683" s="24"/>
      <c r="E683" s="51"/>
      <c r="F683" s="51"/>
      <c r="G683" s="51"/>
      <c r="H683" s="51"/>
      <c r="I683" s="51"/>
      <c r="J683" s="51"/>
      <c r="K683" s="51"/>
      <c r="L683" s="51"/>
      <c r="M683" s="51"/>
      <c r="N683" s="49"/>
      <c r="O683" s="24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24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24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24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24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24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24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24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24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24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24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24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24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24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24"/>
      <c r="FN683" s="51"/>
      <c r="FO683" s="51"/>
      <c r="FP683" s="51"/>
      <c r="FQ683" s="51"/>
      <c r="FR683" s="51"/>
      <c r="FS683" s="51"/>
      <c r="FT683" s="51"/>
      <c r="FU683" s="51"/>
      <c r="FV683" s="51"/>
      <c r="FW683" s="51"/>
      <c r="FX683" s="24"/>
      <c r="GH683" s="52"/>
      <c r="GI683" s="53"/>
      <c r="GS683" s="52"/>
    </row>
    <row r="684" spans="1:201" ht="12.75" x14ac:dyDescent="0.2">
      <c r="A684" s="49"/>
      <c r="B684" s="11"/>
      <c r="C684" s="24"/>
      <c r="D684" s="24"/>
      <c r="E684" s="51"/>
      <c r="F684" s="51"/>
      <c r="G684" s="51"/>
      <c r="H684" s="51"/>
      <c r="I684" s="51"/>
      <c r="J684" s="51"/>
      <c r="K684" s="51"/>
      <c r="L684" s="51"/>
      <c r="M684" s="51"/>
      <c r="N684" s="49"/>
      <c r="O684" s="24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24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24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24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24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24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24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24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24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24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24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24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24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24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24"/>
      <c r="FN684" s="51"/>
      <c r="FO684" s="51"/>
      <c r="FP684" s="51"/>
      <c r="FQ684" s="51"/>
      <c r="FR684" s="51"/>
      <c r="FS684" s="51"/>
      <c r="FT684" s="51"/>
      <c r="FU684" s="51"/>
      <c r="FV684" s="51"/>
      <c r="FW684" s="51"/>
      <c r="FX684" s="24"/>
      <c r="GH684" s="52"/>
      <c r="GI684" s="53"/>
      <c r="GS684" s="52"/>
    </row>
    <row r="685" spans="1:201" ht="12.75" x14ac:dyDescent="0.2">
      <c r="A685" s="49"/>
      <c r="B685" s="11"/>
      <c r="C685" s="24"/>
      <c r="D685" s="24"/>
      <c r="E685" s="51"/>
      <c r="F685" s="51"/>
      <c r="G685" s="51"/>
      <c r="H685" s="51"/>
      <c r="I685" s="51"/>
      <c r="J685" s="51"/>
      <c r="K685" s="51"/>
      <c r="L685" s="51"/>
      <c r="M685" s="51"/>
      <c r="N685" s="49"/>
      <c r="O685" s="24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24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24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24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24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24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24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24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24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24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24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24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24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24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24"/>
      <c r="FN685" s="51"/>
      <c r="FO685" s="51"/>
      <c r="FP685" s="51"/>
      <c r="FQ685" s="51"/>
      <c r="FR685" s="51"/>
      <c r="FS685" s="51"/>
      <c r="FT685" s="51"/>
      <c r="FU685" s="51"/>
      <c r="FV685" s="51"/>
      <c r="FW685" s="51"/>
      <c r="FX685" s="24"/>
      <c r="GH685" s="52"/>
      <c r="GI685" s="53"/>
      <c r="GS685" s="52"/>
    </row>
    <row r="686" spans="1:201" ht="12.75" x14ac:dyDescent="0.2">
      <c r="A686" s="49"/>
      <c r="B686" s="11"/>
      <c r="C686" s="24"/>
      <c r="D686" s="24"/>
      <c r="E686" s="51"/>
      <c r="F686" s="51"/>
      <c r="G686" s="51"/>
      <c r="H686" s="51"/>
      <c r="I686" s="51"/>
      <c r="J686" s="51"/>
      <c r="K686" s="51"/>
      <c r="L686" s="51"/>
      <c r="M686" s="51"/>
      <c r="N686" s="49"/>
      <c r="O686" s="24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24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24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24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24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24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24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24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24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24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24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24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24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24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24"/>
      <c r="FN686" s="51"/>
      <c r="FO686" s="51"/>
      <c r="FP686" s="51"/>
      <c r="FQ686" s="51"/>
      <c r="FR686" s="51"/>
      <c r="FS686" s="51"/>
      <c r="FT686" s="51"/>
      <c r="FU686" s="51"/>
      <c r="FV686" s="51"/>
      <c r="FW686" s="51"/>
      <c r="FX686" s="24"/>
      <c r="GH686" s="52"/>
      <c r="GI686" s="53"/>
      <c r="GS686" s="52"/>
    </row>
    <row r="687" spans="1:201" ht="12.75" x14ac:dyDescent="0.2">
      <c r="A687" s="49"/>
      <c r="B687" s="11"/>
      <c r="C687" s="24"/>
      <c r="D687" s="24"/>
      <c r="E687" s="51"/>
      <c r="F687" s="51"/>
      <c r="G687" s="51"/>
      <c r="H687" s="51"/>
      <c r="I687" s="51"/>
      <c r="J687" s="51"/>
      <c r="K687" s="51"/>
      <c r="L687" s="51"/>
      <c r="M687" s="51"/>
      <c r="N687" s="49"/>
      <c r="O687" s="24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24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24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24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24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24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24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24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24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24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24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24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24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24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24"/>
      <c r="FN687" s="51"/>
      <c r="FO687" s="51"/>
      <c r="FP687" s="51"/>
      <c r="FQ687" s="51"/>
      <c r="FR687" s="51"/>
      <c r="FS687" s="51"/>
      <c r="FT687" s="51"/>
      <c r="FU687" s="51"/>
      <c r="FV687" s="51"/>
      <c r="FW687" s="51"/>
      <c r="FX687" s="24"/>
      <c r="GH687" s="52"/>
      <c r="GI687" s="53"/>
      <c r="GS687" s="52"/>
    </row>
    <row r="688" spans="1:201" ht="12.75" x14ac:dyDescent="0.2">
      <c r="A688" s="49"/>
      <c r="B688" s="11"/>
      <c r="C688" s="24"/>
      <c r="D688" s="24"/>
      <c r="E688" s="51"/>
      <c r="F688" s="51"/>
      <c r="G688" s="51"/>
      <c r="H688" s="51"/>
      <c r="I688" s="51"/>
      <c r="J688" s="51"/>
      <c r="K688" s="51"/>
      <c r="L688" s="51"/>
      <c r="M688" s="51"/>
      <c r="N688" s="49"/>
      <c r="O688" s="24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24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24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24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24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24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24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24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24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24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24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24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24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24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24"/>
      <c r="FN688" s="51"/>
      <c r="FO688" s="51"/>
      <c r="FP688" s="51"/>
      <c r="FQ688" s="51"/>
      <c r="FR688" s="51"/>
      <c r="FS688" s="51"/>
      <c r="FT688" s="51"/>
      <c r="FU688" s="51"/>
      <c r="FV688" s="51"/>
      <c r="FW688" s="51"/>
      <c r="FX688" s="24"/>
      <c r="GH688" s="52"/>
      <c r="GI688" s="53"/>
      <c r="GS688" s="52"/>
    </row>
    <row r="689" spans="1:201" ht="12.75" x14ac:dyDescent="0.2">
      <c r="A689" s="49"/>
      <c r="B689" s="11"/>
      <c r="C689" s="24"/>
      <c r="D689" s="24"/>
      <c r="E689" s="51"/>
      <c r="F689" s="51"/>
      <c r="G689" s="51"/>
      <c r="H689" s="51"/>
      <c r="I689" s="51"/>
      <c r="J689" s="51"/>
      <c r="K689" s="51"/>
      <c r="L689" s="51"/>
      <c r="M689" s="51"/>
      <c r="N689" s="49"/>
      <c r="O689" s="24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24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24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24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24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24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24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24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24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24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24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24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24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24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24"/>
      <c r="FN689" s="51"/>
      <c r="FO689" s="51"/>
      <c r="FP689" s="51"/>
      <c r="FQ689" s="51"/>
      <c r="FR689" s="51"/>
      <c r="FS689" s="51"/>
      <c r="FT689" s="51"/>
      <c r="FU689" s="51"/>
      <c r="FV689" s="51"/>
      <c r="FW689" s="51"/>
      <c r="FX689" s="24"/>
      <c r="GH689" s="52"/>
      <c r="GI689" s="53"/>
      <c r="GS689" s="52"/>
    </row>
    <row r="690" spans="1:201" ht="12.75" x14ac:dyDescent="0.2">
      <c r="A690" s="49"/>
      <c r="B690" s="11"/>
      <c r="C690" s="24"/>
      <c r="D690" s="24"/>
      <c r="E690" s="51"/>
      <c r="F690" s="51"/>
      <c r="G690" s="51"/>
      <c r="H690" s="51"/>
      <c r="I690" s="51"/>
      <c r="J690" s="51"/>
      <c r="K690" s="51"/>
      <c r="L690" s="51"/>
      <c r="M690" s="51"/>
      <c r="N690" s="49"/>
      <c r="O690" s="24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24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24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24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24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24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24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24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24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24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24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24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24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24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24"/>
      <c r="FN690" s="51"/>
      <c r="FO690" s="51"/>
      <c r="FP690" s="51"/>
      <c r="FQ690" s="51"/>
      <c r="FR690" s="51"/>
      <c r="FS690" s="51"/>
      <c r="FT690" s="51"/>
      <c r="FU690" s="51"/>
      <c r="FV690" s="51"/>
      <c r="FW690" s="51"/>
      <c r="FX690" s="24"/>
      <c r="GH690" s="52"/>
      <c r="GI690" s="53"/>
      <c r="GS690" s="52"/>
    </row>
    <row r="691" spans="1:201" ht="12.75" x14ac:dyDescent="0.2">
      <c r="A691" s="49"/>
      <c r="B691" s="11"/>
      <c r="C691" s="24"/>
      <c r="D691" s="24"/>
      <c r="E691" s="51"/>
      <c r="F691" s="51"/>
      <c r="G691" s="51"/>
      <c r="H691" s="51"/>
      <c r="I691" s="51"/>
      <c r="J691" s="51"/>
      <c r="K691" s="51"/>
      <c r="L691" s="51"/>
      <c r="M691" s="51"/>
      <c r="N691" s="49"/>
      <c r="O691" s="24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24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24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24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24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24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24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24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24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24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24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24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24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24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24"/>
      <c r="FN691" s="51"/>
      <c r="FO691" s="51"/>
      <c r="FP691" s="51"/>
      <c r="FQ691" s="51"/>
      <c r="FR691" s="51"/>
      <c r="FS691" s="51"/>
      <c r="FT691" s="51"/>
      <c r="FU691" s="51"/>
      <c r="FV691" s="51"/>
      <c r="FW691" s="51"/>
      <c r="FX691" s="24"/>
      <c r="GH691" s="52"/>
      <c r="GI691" s="53"/>
      <c r="GS691" s="52"/>
    </row>
    <row r="692" spans="1:201" ht="12.75" x14ac:dyDescent="0.2">
      <c r="A692" s="49"/>
      <c r="B692" s="11"/>
      <c r="C692" s="24"/>
      <c r="D692" s="24"/>
      <c r="E692" s="51"/>
      <c r="F692" s="51"/>
      <c r="G692" s="51"/>
      <c r="H692" s="51"/>
      <c r="I692" s="51"/>
      <c r="J692" s="51"/>
      <c r="K692" s="51"/>
      <c r="L692" s="51"/>
      <c r="M692" s="51"/>
      <c r="N692" s="49"/>
      <c r="O692" s="24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24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24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24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24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24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24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24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24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24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24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24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24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24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24"/>
      <c r="FN692" s="51"/>
      <c r="FO692" s="51"/>
      <c r="FP692" s="51"/>
      <c r="FQ692" s="51"/>
      <c r="FR692" s="51"/>
      <c r="FS692" s="51"/>
      <c r="FT692" s="51"/>
      <c r="FU692" s="51"/>
      <c r="FV692" s="51"/>
      <c r="FW692" s="51"/>
      <c r="FX692" s="24"/>
      <c r="GH692" s="52"/>
      <c r="GI692" s="53"/>
      <c r="GS692" s="52"/>
    </row>
    <row r="693" spans="1:201" ht="12.75" x14ac:dyDescent="0.2">
      <c r="A693" s="49"/>
      <c r="B693" s="11"/>
      <c r="C693" s="24"/>
      <c r="D693" s="24"/>
      <c r="E693" s="51"/>
      <c r="F693" s="51"/>
      <c r="G693" s="51"/>
      <c r="H693" s="51"/>
      <c r="I693" s="51"/>
      <c r="J693" s="51"/>
      <c r="K693" s="51"/>
      <c r="L693" s="51"/>
      <c r="M693" s="51"/>
      <c r="N693" s="49"/>
      <c r="O693" s="24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24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24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24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24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24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24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24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24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24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24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24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24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24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24"/>
      <c r="FN693" s="51"/>
      <c r="FO693" s="51"/>
      <c r="FP693" s="51"/>
      <c r="FQ693" s="51"/>
      <c r="FR693" s="51"/>
      <c r="FS693" s="51"/>
      <c r="FT693" s="51"/>
      <c r="FU693" s="51"/>
      <c r="FV693" s="51"/>
      <c r="FW693" s="51"/>
      <c r="FX693" s="24"/>
      <c r="GH693" s="52"/>
      <c r="GI693" s="53"/>
      <c r="GS693" s="52"/>
    </row>
    <row r="694" spans="1:201" ht="12.75" x14ac:dyDescent="0.2">
      <c r="A694" s="49"/>
      <c r="B694" s="11"/>
      <c r="C694" s="24"/>
      <c r="D694" s="24"/>
      <c r="E694" s="51"/>
      <c r="F694" s="51"/>
      <c r="G694" s="51"/>
      <c r="H694" s="51"/>
      <c r="I694" s="51"/>
      <c r="J694" s="51"/>
      <c r="K694" s="51"/>
      <c r="L694" s="51"/>
      <c r="M694" s="51"/>
      <c r="N694" s="49"/>
      <c r="O694" s="24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24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24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24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24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24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24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24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24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24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24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24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24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24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24"/>
      <c r="FN694" s="51"/>
      <c r="FO694" s="51"/>
      <c r="FP694" s="51"/>
      <c r="FQ694" s="51"/>
      <c r="FR694" s="51"/>
      <c r="FS694" s="51"/>
      <c r="FT694" s="51"/>
      <c r="FU694" s="51"/>
      <c r="FV694" s="51"/>
      <c r="FW694" s="51"/>
      <c r="FX694" s="24"/>
      <c r="GH694" s="52"/>
      <c r="GI694" s="53"/>
      <c r="GS694" s="52"/>
    </row>
    <row r="695" spans="1:201" ht="12.75" x14ac:dyDescent="0.2">
      <c r="A695" s="49"/>
      <c r="B695" s="11"/>
      <c r="C695" s="24"/>
      <c r="D695" s="24"/>
      <c r="E695" s="51"/>
      <c r="F695" s="51"/>
      <c r="G695" s="51"/>
      <c r="H695" s="51"/>
      <c r="I695" s="51"/>
      <c r="J695" s="51"/>
      <c r="K695" s="51"/>
      <c r="L695" s="51"/>
      <c r="M695" s="51"/>
      <c r="N695" s="49"/>
      <c r="O695" s="24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24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24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24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24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24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24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24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24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24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24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24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24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24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24"/>
      <c r="FN695" s="51"/>
      <c r="FO695" s="51"/>
      <c r="FP695" s="51"/>
      <c r="FQ695" s="51"/>
      <c r="FR695" s="51"/>
      <c r="FS695" s="51"/>
      <c r="FT695" s="51"/>
      <c r="FU695" s="51"/>
      <c r="FV695" s="51"/>
      <c r="FW695" s="51"/>
      <c r="FX695" s="24"/>
      <c r="GH695" s="52"/>
      <c r="GI695" s="53"/>
      <c r="GS695" s="52"/>
    </row>
    <row r="696" spans="1:201" ht="12.75" x14ac:dyDescent="0.2">
      <c r="A696" s="49"/>
      <c r="B696" s="11"/>
      <c r="C696" s="24"/>
      <c r="D696" s="24"/>
      <c r="E696" s="51"/>
      <c r="F696" s="51"/>
      <c r="G696" s="51"/>
      <c r="H696" s="51"/>
      <c r="I696" s="51"/>
      <c r="J696" s="51"/>
      <c r="K696" s="51"/>
      <c r="L696" s="51"/>
      <c r="M696" s="51"/>
      <c r="N696" s="49"/>
      <c r="O696" s="24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24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24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24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24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24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24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24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24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24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24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24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24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24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24"/>
      <c r="FN696" s="51"/>
      <c r="FO696" s="51"/>
      <c r="FP696" s="51"/>
      <c r="FQ696" s="51"/>
      <c r="FR696" s="51"/>
      <c r="FS696" s="51"/>
      <c r="FT696" s="51"/>
      <c r="FU696" s="51"/>
      <c r="FV696" s="51"/>
      <c r="FW696" s="51"/>
      <c r="FX696" s="24"/>
      <c r="GH696" s="52"/>
      <c r="GI696" s="53"/>
      <c r="GS696" s="52"/>
    </row>
    <row r="697" spans="1:201" ht="12.75" x14ac:dyDescent="0.2">
      <c r="A697" s="49"/>
      <c r="B697" s="11"/>
      <c r="C697" s="24"/>
      <c r="D697" s="24"/>
      <c r="E697" s="51"/>
      <c r="F697" s="51"/>
      <c r="G697" s="51"/>
      <c r="H697" s="51"/>
      <c r="I697" s="51"/>
      <c r="J697" s="51"/>
      <c r="K697" s="51"/>
      <c r="L697" s="51"/>
      <c r="M697" s="51"/>
      <c r="N697" s="49"/>
      <c r="O697" s="24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24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24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24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24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24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24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24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24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24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24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24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24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24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24"/>
      <c r="FN697" s="51"/>
      <c r="FO697" s="51"/>
      <c r="FP697" s="51"/>
      <c r="FQ697" s="51"/>
      <c r="FR697" s="51"/>
      <c r="FS697" s="51"/>
      <c r="FT697" s="51"/>
      <c r="FU697" s="51"/>
      <c r="FV697" s="51"/>
      <c r="FW697" s="51"/>
      <c r="FX697" s="24"/>
      <c r="GH697" s="52"/>
      <c r="GI697" s="53"/>
      <c r="GS697" s="52"/>
    </row>
    <row r="698" spans="1:201" ht="12.75" x14ac:dyDescent="0.2">
      <c r="A698" s="49"/>
      <c r="B698" s="11"/>
      <c r="C698" s="24"/>
      <c r="D698" s="24"/>
      <c r="E698" s="51"/>
      <c r="F698" s="51"/>
      <c r="G698" s="51"/>
      <c r="H698" s="51"/>
      <c r="I698" s="51"/>
      <c r="J698" s="51"/>
      <c r="K698" s="51"/>
      <c r="L698" s="51"/>
      <c r="M698" s="51"/>
      <c r="N698" s="49"/>
      <c r="O698" s="24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24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24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24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24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24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24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24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24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24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24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24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24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24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24"/>
      <c r="FN698" s="51"/>
      <c r="FO698" s="51"/>
      <c r="FP698" s="51"/>
      <c r="FQ698" s="51"/>
      <c r="FR698" s="51"/>
      <c r="FS698" s="51"/>
      <c r="FT698" s="51"/>
      <c r="FU698" s="51"/>
      <c r="FV698" s="51"/>
      <c r="FW698" s="51"/>
      <c r="FX698" s="24"/>
      <c r="GH698" s="52"/>
      <c r="GI698" s="53"/>
      <c r="GS698" s="52"/>
    </row>
    <row r="699" spans="1:201" ht="12.75" x14ac:dyDescent="0.2">
      <c r="A699" s="49"/>
      <c r="B699" s="11"/>
      <c r="C699" s="24"/>
      <c r="D699" s="24"/>
      <c r="E699" s="51"/>
      <c r="F699" s="51"/>
      <c r="G699" s="51"/>
      <c r="H699" s="51"/>
      <c r="I699" s="51"/>
      <c r="J699" s="51"/>
      <c r="K699" s="51"/>
      <c r="L699" s="51"/>
      <c r="M699" s="51"/>
      <c r="N699" s="49"/>
      <c r="O699" s="24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24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24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24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24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24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24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24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24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24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24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24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24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24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24"/>
      <c r="FN699" s="51"/>
      <c r="FO699" s="51"/>
      <c r="FP699" s="51"/>
      <c r="FQ699" s="51"/>
      <c r="FR699" s="51"/>
      <c r="FS699" s="51"/>
      <c r="FT699" s="51"/>
      <c r="FU699" s="51"/>
      <c r="FV699" s="51"/>
      <c r="FW699" s="51"/>
      <c r="FX699" s="24"/>
      <c r="GH699" s="52"/>
      <c r="GI699" s="53"/>
      <c r="GS699" s="52"/>
    </row>
    <row r="700" spans="1:201" ht="12.75" x14ac:dyDescent="0.2">
      <c r="A700" s="49"/>
      <c r="B700" s="11"/>
      <c r="C700" s="24"/>
      <c r="D700" s="24"/>
      <c r="E700" s="51"/>
      <c r="F700" s="51"/>
      <c r="G700" s="51"/>
      <c r="H700" s="51"/>
      <c r="I700" s="51"/>
      <c r="J700" s="51"/>
      <c r="K700" s="51"/>
      <c r="L700" s="51"/>
      <c r="M700" s="51"/>
      <c r="N700" s="49"/>
      <c r="O700" s="24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24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24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24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24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24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24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24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24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24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24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24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24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24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24"/>
      <c r="FN700" s="51"/>
      <c r="FO700" s="51"/>
      <c r="FP700" s="51"/>
      <c r="FQ700" s="51"/>
      <c r="FR700" s="51"/>
      <c r="FS700" s="51"/>
      <c r="FT700" s="51"/>
      <c r="FU700" s="51"/>
      <c r="FV700" s="51"/>
      <c r="FW700" s="51"/>
      <c r="FX700" s="24"/>
      <c r="GH700" s="52"/>
      <c r="GI700" s="53"/>
      <c r="GS700" s="52"/>
    </row>
    <row r="701" spans="1:201" ht="12.75" x14ac:dyDescent="0.2">
      <c r="A701" s="49"/>
      <c r="B701" s="11"/>
      <c r="C701" s="24"/>
      <c r="D701" s="24"/>
      <c r="E701" s="51"/>
      <c r="F701" s="51"/>
      <c r="G701" s="51"/>
      <c r="H701" s="51"/>
      <c r="I701" s="51"/>
      <c r="J701" s="51"/>
      <c r="K701" s="51"/>
      <c r="L701" s="51"/>
      <c r="M701" s="51"/>
      <c r="N701" s="49"/>
      <c r="O701" s="24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24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24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24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24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24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24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24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24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24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24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24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24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24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24"/>
      <c r="FN701" s="51"/>
      <c r="FO701" s="51"/>
      <c r="FP701" s="51"/>
      <c r="FQ701" s="51"/>
      <c r="FR701" s="51"/>
      <c r="FS701" s="51"/>
      <c r="FT701" s="51"/>
      <c r="FU701" s="51"/>
      <c r="FV701" s="51"/>
      <c r="FW701" s="51"/>
      <c r="FX701" s="24"/>
      <c r="GH701" s="52"/>
      <c r="GI701" s="53"/>
      <c r="GS701" s="52"/>
    </row>
    <row r="702" spans="1:201" ht="12.75" x14ac:dyDescent="0.2">
      <c r="A702" s="49"/>
      <c r="B702" s="11"/>
      <c r="C702" s="24"/>
      <c r="D702" s="24"/>
      <c r="E702" s="51"/>
      <c r="F702" s="51"/>
      <c r="G702" s="51"/>
      <c r="H702" s="51"/>
      <c r="I702" s="51"/>
      <c r="J702" s="51"/>
      <c r="K702" s="51"/>
      <c r="L702" s="51"/>
      <c r="M702" s="51"/>
      <c r="N702" s="49"/>
      <c r="O702" s="24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24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24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24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24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24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24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24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24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24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24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24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24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24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24"/>
      <c r="FN702" s="51"/>
      <c r="FO702" s="51"/>
      <c r="FP702" s="51"/>
      <c r="FQ702" s="51"/>
      <c r="FR702" s="51"/>
      <c r="FS702" s="51"/>
      <c r="FT702" s="51"/>
      <c r="FU702" s="51"/>
      <c r="FV702" s="51"/>
      <c r="FW702" s="51"/>
      <c r="FX702" s="24"/>
      <c r="GH702" s="52"/>
      <c r="GI702" s="53"/>
      <c r="GS702" s="52"/>
    </row>
    <row r="703" spans="1:201" ht="12.75" x14ac:dyDescent="0.2">
      <c r="A703" s="49"/>
      <c r="B703" s="11"/>
      <c r="C703" s="24"/>
      <c r="D703" s="24"/>
      <c r="E703" s="51"/>
      <c r="F703" s="51"/>
      <c r="G703" s="51"/>
      <c r="H703" s="51"/>
      <c r="I703" s="51"/>
      <c r="J703" s="51"/>
      <c r="K703" s="51"/>
      <c r="L703" s="51"/>
      <c r="M703" s="51"/>
      <c r="N703" s="49"/>
      <c r="O703" s="24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24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24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24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24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24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24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24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24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24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24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24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24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24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24"/>
      <c r="FN703" s="51"/>
      <c r="FO703" s="51"/>
      <c r="FP703" s="51"/>
      <c r="FQ703" s="51"/>
      <c r="FR703" s="51"/>
      <c r="FS703" s="51"/>
      <c r="FT703" s="51"/>
      <c r="FU703" s="51"/>
      <c r="FV703" s="51"/>
      <c r="FW703" s="51"/>
      <c r="FX703" s="24"/>
      <c r="GH703" s="52"/>
      <c r="GI703" s="53"/>
      <c r="GS703" s="52"/>
    </row>
    <row r="704" spans="1:201" ht="12.75" x14ac:dyDescent="0.2">
      <c r="A704" s="49"/>
      <c r="B704" s="11"/>
      <c r="C704" s="24"/>
      <c r="D704" s="24"/>
      <c r="E704" s="51"/>
      <c r="F704" s="51"/>
      <c r="G704" s="51"/>
      <c r="H704" s="51"/>
      <c r="I704" s="51"/>
      <c r="J704" s="51"/>
      <c r="K704" s="51"/>
      <c r="L704" s="51"/>
      <c r="M704" s="51"/>
      <c r="N704" s="49"/>
      <c r="O704" s="24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24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24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24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24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24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24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24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24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24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24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24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24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24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24"/>
      <c r="FN704" s="51"/>
      <c r="FO704" s="51"/>
      <c r="FP704" s="51"/>
      <c r="FQ704" s="51"/>
      <c r="FR704" s="51"/>
      <c r="FS704" s="51"/>
      <c r="FT704" s="51"/>
      <c r="FU704" s="51"/>
      <c r="FV704" s="51"/>
      <c r="FW704" s="51"/>
      <c r="FX704" s="24"/>
      <c r="GH704" s="52"/>
      <c r="GI704" s="53"/>
      <c r="GS704" s="52"/>
    </row>
    <row r="705" spans="1:201" ht="12.75" x14ac:dyDescent="0.2">
      <c r="A705" s="49"/>
      <c r="B705" s="11"/>
      <c r="C705" s="24"/>
      <c r="D705" s="24"/>
      <c r="E705" s="51"/>
      <c r="F705" s="51"/>
      <c r="G705" s="51"/>
      <c r="H705" s="51"/>
      <c r="I705" s="51"/>
      <c r="J705" s="51"/>
      <c r="K705" s="51"/>
      <c r="L705" s="51"/>
      <c r="M705" s="51"/>
      <c r="N705" s="49"/>
      <c r="O705" s="24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24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24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24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24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24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24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24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24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24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24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24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24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24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24"/>
      <c r="FN705" s="51"/>
      <c r="FO705" s="51"/>
      <c r="FP705" s="51"/>
      <c r="FQ705" s="51"/>
      <c r="FR705" s="51"/>
      <c r="FS705" s="51"/>
      <c r="FT705" s="51"/>
      <c r="FU705" s="51"/>
      <c r="FV705" s="51"/>
      <c r="FW705" s="51"/>
      <c r="FX705" s="24"/>
      <c r="GH705" s="52"/>
      <c r="GI705" s="53"/>
      <c r="GS705" s="52"/>
    </row>
    <row r="706" spans="1:201" ht="12.75" x14ac:dyDescent="0.2">
      <c r="A706" s="49"/>
      <c r="B706" s="11"/>
      <c r="C706" s="24"/>
      <c r="D706" s="24"/>
      <c r="E706" s="51"/>
      <c r="F706" s="51"/>
      <c r="G706" s="51"/>
      <c r="H706" s="51"/>
      <c r="I706" s="51"/>
      <c r="J706" s="51"/>
      <c r="K706" s="51"/>
      <c r="L706" s="51"/>
      <c r="M706" s="51"/>
      <c r="N706" s="49"/>
      <c r="O706" s="24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24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24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24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24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24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24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24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24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24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24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24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24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24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24"/>
      <c r="FN706" s="51"/>
      <c r="FO706" s="51"/>
      <c r="FP706" s="51"/>
      <c r="FQ706" s="51"/>
      <c r="FR706" s="51"/>
      <c r="FS706" s="51"/>
      <c r="FT706" s="51"/>
      <c r="FU706" s="51"/>
      <c r="FV706" s="51"/>
      <c r="FW706" s="51"/>
      <c r="FX706" s="24"/>
      <c r="GH706" s="52"/>
      <c r="GI706" s="53"/>
      <c r="GS706" s="52"/>
    </row>
    <row r="707" spans="1:201" ht="12.75" x14ac:dyDescent="0.2">
      <c r="A707" s="49"/>
      <c r="B707" s="11"/>
      <c r="C707" s="24"/>
      <c r="D707" s="24"/>
      <c r="E707" s="51"/>
      <c r="F707" s="51"/>
      <c r="G707" s="51"/>
      <c r="H707" s="51"/>
      <c r="I707" s="51"/>
      <c r="J707" s="51"/>
      <c r="K707" s="51"/>
      <c r="L707" s="51"/>
      <c r="M707" s="51"/>
      <c r="N707" s="49"/>
      <c r="O707" s="24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24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24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24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24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24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24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24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24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24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24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24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24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24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24"/>
      <c r="FN707" s="51"/>
      <c r="FO707" s="51"/>
      <c r="FP707" s="51"/>
      <c r="FQ707" s="51"/>
      <c r="FR707" s="51"/>
      <c r="FS707" s="51"/>
      <c r="FT707" s="51"/>
      <c r="FU707" s="51"/>
      <c r="FV707" s="51"/>
      <c r="FW707" s="51"/>
      <c r="FX707" s="24"/>
      <c r="GH707" s="52"/>
      <c r="GI707" s="53"/>
      <c r="GS707" s="52"/>
    </row>
    <row r="708" spans="1:201" ht="12.75" x14ac:dyDescent="0.2">
      <c r="A708" s="49"/>
      <c r="B708" s="11"/>
      <c r="C708" s="24"/>
      <c r="D708" s="24"/>
      <c r="E708" s="51"/>
      <c r="F708" s="51"/>
      <c r="G708" s="51"/>
      <c r="H708" s="51"/>
      <c r="I708" s="51"/>
      <c r="J708" s="51"/>
      <c r="K708" s="51"/>
      <c r="L708" s="51"/>
      <c r="M708" s="51"/>
      <c r="N708" s="49"/>
      <c r="O708" s="24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24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24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24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24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24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24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24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24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24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24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24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24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24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24"/>
      <c r="FN708" s="51"/>
      <c r="FO708" s="51"/>
      <c r="FP708" s="51"/>
      <c r="FQ708" s="51"/>
      <c r="FR708" s="51"/>
      <c r="FS708" s="51"/>
      <c r="FT708" s="51"/>
      <c r="FU708" s="51"/>
      <c r="FV708" s="51"/>
      <c r="FW708" s="51"/>
      <c r="FX708" s="24"/>
      <c r="GH708" s="52"/>
      <c r="GI708" s="53"/>
      <c r="GS708" s="52"/>
    </row>
    <row r="709" spans="1:201" ht="12.75" x14ac:dyDescent="0.2">
      <c r="A709" s="49"/>
      <c r="B709" s="11"/>
      <c r="C709" s="24"/>
      <c r="D709" s="24"/>
      <c r="E709" s="51"/>
      <c r="F709" s="51"/>
      <c r="G709" s="51"/>
      <c r="H709" s="51"/>
      <c r="I709" s="51"/>
      <c r="J709" s="51"/>
      <c r="K709" s="51"/>
      <c r="L709" s="51"/>
      <c r="M709" s="51"/>
      <c r="N709" s="49"/>
      <c r="O709" s="24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24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24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24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24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24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24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24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24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24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24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24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24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24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24"/>
      <c r="FN709" s="51"/>
      <c r="FO709" s="51"/>
      <c r="FP709" s="51"/>
      <c r="FQ709" s="51"/>
      <c r="FR709" s="51"/>
      <c r="FS709" s="51"/>
      <c r="FT709" s="51"/>
      <c r="FU709" s="51"/>
      <c r="FV709" s="51"/>
      <c r="FW709" s="51"/>
      <c r="FX709" s="24"/>
      <c r="GH709" s="52"/>
      <c r="GI709" s="53"/>
      <c r="GS709" s="52"/>
    </row>
    <row r="710" spans="1:201" ht="12.75" x14ac:dyDescent="0.2">
      <c r="A710" s="49"/>
      <c r="B710" s="11"/>
      <c r="C710" s="24"/>
      <c r="D710" s="24"/>
      <c r="E710" s="51"/>
      <c r="F710" s="51"/>
      <c r="G710" s="51"/>
      <c r="H710" s="51"/>
      <c r="I710" s="51"/>
      <c r="J710" s="51"/>
      <c r="K710" s="51"/>
      <c r="L710" s="51"/>
      <c r="M710" s="51"/>
      <c r="N710" s="49"/>
      <c r="O710" s="24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24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24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24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24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24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24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24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24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24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24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24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24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24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24"/>
      <c r="FN710" s="51"/>
      <c r="FO710" s="51"/>
      <c r="FP710" s="51"/>
      <c r="FQ710" s="51"/>
      <c r="FR710" s="51"/>
      <c r="FS710" s="51"/>
      <c r="FT710" s="51"/>
      <c r="FU710" s="51"/>
      <c r="FV710" s="51"/>
      <c r="FW710" s="51"/>
      <c r="FX710" s="24"/>
      <c r="GH710" s="52"/>
      <c r="GI710" s="53"/>
      <c r="GS710" s="52"/>
    </row>
    <row r="711" spans="1:201" ht="12.75" x14ac:dyDescent="0.2">
      <c r="A711" s="49"/>
      <c r="B711" s="11"/>
      <c r="C711" s="24"/>
      <c r="D711" s="24"/>
      <c r="E711" s="51"/>
      <c r="F711" s="51"/>
      <c r="G711" s="51"/>
      <c r="H711" s="51"/>
      <c r="I711" s="51"/>
      <c r="J711" s="51"/>
      <c r="K711" s="51"/>
      <c r="L711" s="51"/>
      <c r="M711" s="51"/>
      <c r="N711" s="49"/>
      <c r="O711" s="24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24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24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24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24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24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24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24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24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24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24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24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24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24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24"/>
      <c r="FN711" s="51"/>
      <c r="FO711" s="51"/>
      <c r="FP711" s="51"/>
      <c r="FQ711" s="51"/>
      <c r="FR711" s="51"/>
      <c r="FS711" s="51"/>
      <c r="FT711" s="51"/>
      <c r="FU711" s="51"/>
      <c r="FV711" s="51"/>
      <c r="FW711" s="51"/>
      <c r="FX711" s="24"/>
      <c r="GH711" s="52"/>
      <c r="GI711" s="53"/>
      <c r="GS711" s="52"/>
    </row>
    <row r="712" spans="1:201" ht="12.75" x14ac:dyDescent="0.2">
      <c r="A712" s="49"/>
      <c r="B712" s="11"/>
      <c r="C712" s="24"/>
      <c r="D712" s="24"/>
      <c r="E712" s="51"/>
      <c r="F712" s="51"/>
      <c r="G712" s="51"/>
      <c r="H712" s="51"/>
      <c r="I712" s="51"/>
      <c r="J712" s="51"/>
      <c r="K712" s="51"/>
      <c r="L712" s="51"/>
      <c r="M712" s="51"/>
      <c r="N712" s="49"/>
      <c r="O712" s="24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24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24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24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24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24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24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24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24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24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24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24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24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24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24"/>
      <c r="FN712" s="51"/>
      <c r="FO712" s="51"/>
      <c r="FP712" s="51"/>
      <c r="FQ712" s="51"/>
      <c r="FR712" s="51"/>
      <c r="FS712" s="51"/>
      <c r="FT712" s="51"/>
      <c r="FU712" s="51"/>
      <c r="FV712" s="51"/>
      <c r="FW712" s="51"/>
      <c r="FX712" s="24"/>
      <c r="GH712" s="52"/>
      <c r="GI712" s="53"/>
      <c r="GS712" s="52"/>
    </row>
    <row r="713" spans="1:201" ht="12.75" x14ac:dyDescent="0.2">
      <c r="A713" s="49"/>
      <c r="B713" s="11"/>
      <c r="C713" s="24"/>
      <c r="D713" s="24"/>
      <c r="E713" s="51"/>
      <c r="F713" s="51"/>
      <c r="G713" s="51"/>
      <c r="H713" s="51"/>
      <c r="I713" s="51"/>
      <c r="J713" s="51"/>
      <c r="K713" s="51"/>
      <c r="L713" s="51"/>
      <c r="M713" s="51"/>
      <c r="N713" s="49"/>
      <c r="O713" s="24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24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24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24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24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24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24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24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24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24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24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24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24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24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24"/>
      <c r="FN713" s="51"/>
      <c r="FO713" s="51"/>
      <c r="FP713" s="51"/>
      <c r="FQ713" s="51"/>
      <c r="FR713" s="51"/>
      <c r="FS713" s="51"/>
      <c r="FT713" s="51"/>
      <c r="FU713" s="51"/>
      <c r="FV713" s="51"/>
      <c r="FW713" s="51"/>
      <c r="FX713" s="24"/>
      <c r="GH713" s="52"/>
      <c r="GI713" s="53"/>
      <c r="GS713" s="52"/>
    </row>
    <row r="714" spans="1:201" ht="12.75" x14ac:dyDescent="0.2">
      <c r="A714" s="49"/>
      <c r="B714" s="11"/>
      <c r="C714" s="24"/>
      <c r="D714" s="24"/>
      <c r="E714" s="51"/>
      <c r="F714" s="51"/>
      <c r="G714" s="51"/>
      <c r="H714" s="51"/>
      <c r="I714" s="51"/>
      <c r="J714" s="51"/>
      <c r="K714" s="51"/>
      <c r="L714" s="51"/>
      <c r="M714" s="51"/>
      <c r="N714" s="49"/>
      <c r="O714" s="24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24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24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24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24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24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24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24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24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24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24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24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24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24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24"/>
      <c r="FN714" s="51"/>
      <c r="FO714" s="51"/>
      <c r="FP714" s="51"/>
      <c r="FQ714" s="51"/>
      <c r="FR714" s="51"/>
      <c r="FS714" s="51"/>
      <c r="FT714" s="51"/>
      <c r="FU714" s="51"/>
      <c r="FV714" s="51"/>
      <c r="FW714" s="51"/>
      <c r="FX714" s="24"/>
      <c r="GH714" s="52"/>
      <c r="GI714" s="53"/>
      <c r="GS714" s="52"/>
    </row>
    <row r="715" spans="1:201" ht="12.75" x14ac:dyDescent="0.2">
      <c r="A715" s="49"/>
      <c r="B715" s="11"/>
      <c r="C715" s="24"/>
      <c r="D715" s="24"/>
      <c r="E715" s="51"/>
      <c r="F715" s="51"/>
      <c r="G715" s="51"/>
      <c r="H715" s="51"/>
      <c r="I715" s="51"/>
      <c r="J715" s="51"/>
      <c r="K715" s="51"/>
      <c r="L715" s="51"/>
      <c r="M715" s="51"/>
      <c r="N715" s="49"/>
      <c r="O715" s="24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24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24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24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24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24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24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24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24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24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24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24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24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24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24"/>
      <c r="FN715" s="51"/>
      <c r="FO715" s="51"/>
      <c r="FP715" s="51"/>
      <c r="FQ715" s="51"/>
      <c r="FR715" s="51"/>
      <c r="FS715" s="51"/>
      <c r="FT715" s="51"/>
      <c r="FU715" s="51"/>
      <c r="FV715" s="51"/>
      <c r="FW715" s="51"/>
      <c r="FX715" s="24"/>
      <c r="GH715" s="52"/>
      <c r="GI715" s="53"/>
      <c r="GS715" s="52"/>
    </row>
    <row r="716" spans="1:201" ht="12.75" x14ac:dyDescent="0.2">
      <c r="A716" s="49"/>
      <c r="B716" s="11"/>
      <c r="C716" s="24"/>
      <c r="D716" s="24"/>
      <c r="E716" s="51"/>
      <c r="F716" s="51"/>
      <c r="G716" s="51"/>
      <c r="H716" s="51"/>
      <c r="I716" s="51"/>
      <c r="J716" s="51"/>
      <c r="K716" s="51"/>
      <c r="L716" s="51"/>
      <c r="M716" s="51"/>
      <c r="N716" s="49"/>
      <c r="O716" s="24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24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24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24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24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24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24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24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24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24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24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24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24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24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24"/>
      <c r="FN716" s="51"/>
      <c r="FO716" s="51"/>
      <c r="FP716" s="51"/>
      <c r="FQ716" s="51"/>
      <c r="FR716" s="51"/>
      <c r="FS716" s="51"/>
      <c r="FT716" s="51"/>
      <c r="FU716" s="51"/>
      <c r="FV716" s="51"/>
      <c r="FW716" s="51"/>
      <c r="FX716" s="24"/>
      <c r="GH716" s="52"/>
      <c r="GI716" s="53"/>
      <c r="GS716" s="52"/>
    </row>
    <row r="717" spans="1:201" ht="12.75" x14ac:dyDescent="0.2">
      <c r="A717" s="49"/>
      <c r="B717" s="11"/>
      <c r="C717" s="24"/>
      <c r="D717" s="24"/>
      <c r="E717" s="51"/>
      <c r="F717" s="51"/>
      <c r="G717" s="51"/>
      <c r="H717" s="51"/>
      <c r="I717" s="51"/>
      <c r="J717" s="51"/>
      <c r="K717" s="51"/>
      <c r="L717" s="51"/>
      <c r="M717" s="51"/>
      <c r="N717" s="49"/>
      <c r="O717" s="24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24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24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24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24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24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24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24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24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24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24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24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24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24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24"/>
      <c r="FN717" s="51"/>
      <c r="FO717" s="51"/>
      <c r="FP717" s="51"/>
      <c r="FQ717" s="51"/>
      <c r="FR717" s="51"/>
      <c r="FS717" s="51"/>
      <c r="FT717" s="51"/>
      <c r="FU717" s="51"/>
      <c r="FV717" s="51"/>
      <c r="FW717" s="51"/>
      <c r="FX717" s="24"/>
      <c r="GH717" s="52"/>
      <c r="GI717" s="53"/>
      <c r="GS717" s="52"/>
    </row>
    <row r="718" spans="1:201" ht="12.75" x14ac:dyDescent="0.2">
      <c r="A718" s="49"/>
      <c r="B718" s="11"/>
      <c r="C718" s="24"/>
      <c r="D718" s="24"/>
      <c r="E718" s="51"/>
      <c r="F718" s="51"/>
      <c r="G718" s="51"/>
      <c r="H718" s="51"/>
      <c r="I718" s="51"/>
      <c r="J718" s="51"/>
      <c r="K718" s="51"/>
      <c r="L718" s="51"/>
      <c r="M718" s="51"/>
      <c r="N718" s="49"/>
      <c r="O718" s="24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24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24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24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24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24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24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24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24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24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24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24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24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24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24"/>
      <c r="FN718" s="51"/>
      <c r="FO718" s="51"/>
      <c r="FP718" s="51"/>
      <c r="FQ718" s="51"/>
      <c r="FR718" s="51"/>
      <c r="FS718" s="51"/>
      <c r="FT718" s="51"/>
      <c r="FU718" s="51"/>
      <c r="FV718" s="51"/>
      <c r="FW718" s="51"/>
      <c r="FX718" s="24"/>
      <c r="GH718" s="52"/>
      <c r="GI718" s="53"/>
      <c r="GS718" s="52"/>
    </row>
    <row r="719" spans="1:201" ht="12.75" x14ac:dyDescent="0.2">
      <c r="A719" s="49"/>
      <c r="B719" s="11"/>
      <c r="C719" s="24"/>
      <c r="D719" s="24"/>
      <c r="E719" s="51"/>
      <c r="F719" s="51"/>
      <c r="G719" s="51"/>
      <c r="H719" s="51"/>
      <c r="I719" s="51"/>
      <c r="J719" s="51"/>
      <c r="K719" s="51"/>
      <c r="L719" s="51"/>
      <c r="M719" s="51"/>
      <c r="N719" s="49"/>
      <c r="O719" s="24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24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24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24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24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24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24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24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24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24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24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24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24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24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24"/>
      <c r="FN719" s="51"/>
      <c r="FO719" s="51"/>
      <c r="FP719" s="51"/>
      <c r="FQ719" s="51"/>
      <c r="FR719" s="51"/>
      <c r="FS719" s="51"/>
      <c r="FT719" s="51"/>
      <c r="FU719" s="51"/>
      <c r="FV719" s="51"/>
      <c r="FW719" s="51"/>
      <c r="FX719" s="24"/>
      <c r="GH719" s="52"/>
      <c r="GI719" s="53"/>
      <c r="GS719" s="52"/>
    </row>
    <row r="720" spans="1:201" ht="12.75" x14ac:dyDescent="0.2">
      <c r="A720" s="49"/>
      <c r="B720" s="11"/>
      <c r="C720" s="24"/>
      <c r="D720" s="24"/>
      <c r="E720" s="51"/>
      <c r="F720" s="51"/>
      <c r="G720" s="51"/>
      <c r="H720" s="51"/>
      <c r="I720" s="51"/>
      <c r="J720" s="51"/>
      <c r="K720" s="51"/>
      <c r="L720" s="51"/>
      <c r="M720" s="51"/>
      <c r="N720" s="49"/>
      <c r="O720" s="24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24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24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24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24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24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24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24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24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24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24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24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24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24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24"/>
      <c r="FN720" s="51"/>
      <c r="FO720" s="51"/>
      <c r="FP720" s="51"/>
      <c r="FQ720" s="51"/>
      <c r="FR720" s="51"/>
      <c r="FS720" s="51"/>
      <c r="FT720" s="51"/>
      <c r="FU720" s="51"/>
      <c r="FV720" s="51"/>
      <c r="FW720" s="51"/>
      <c r="FX720" s="24"/>
      <c r="GH720" s="52"/>
      <c r="GI720" s="53"/>
      <c r="GS720" s="52"/>
    </row>
    <row r="721" spans="1:201" ht="12.75" x14ac:dyDescent="0.2">
      <c r="A721" s="49"/>
      <c r="B721" s="11"/>
      <c r="C721" s="24"/>
      <c r="D721" s="24"/>
      <c r="E721" s="51"/>
      <c r="F721" s="51"/>
      <c r="G721" s="51"/>
      <c r="H721" s="51"/>
      <c r="I721" s="51"/>
      <c r="J721" s="51"/>
      <c r="K721" s="51"/>
      <c r="L721" s="51"/>
      <c r="M721" s="51"/>
      <c r="N721" s="49"/>
      <c r="O721" s="24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24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24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24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24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24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24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24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24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24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24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24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24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24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24"/>
      <c r="FN721" s="51"/>
      <c r="FO721" s="51"/>
      <c r="FP721" s="51"/>
      <c r="FQ721" s="51"/>
      <c r="FR721" s="51"/>
      <c r="FS721" s="51"/>
      <c r="FT721" s="51"/>
      <c r="FU721" s="51"/>
      <c r="FV721" s="51"/>
      <c r="FW721" s="51"/>
      <c r="FX721" s="24"/>
      <c r="GH721" s="52"/>
      <c r="GI721" s="53"/>
      <c r="GS721" s="52"/>
    </row>
    <row r="722" spans="1:201" ht="12.75" x14ac:dyDescent="0.2">
      <c r="A722" s="49"/>
      <c r="B722" s="11"/>
      <c r="C722" s="24"/>
      <c r="D722" s="24"/>
      <c r="E722" s="51"/>
      <c r="F722" s="51"/>
      <c r="G722" s="51"/>
      <c r="H722" s="51"/>
      <c r="I722" s="51"/>
      <c r="J722" s="51"/>
      <c r="K722" s="51"/>
      <c r="L722" s="51"/>
      <c r="M722" s="51"/>
      <c r="N722" s="49"/>
      <c r="O722" s="24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24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24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24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24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24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24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24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24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24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24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24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24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24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24"/>
      <c r="FN722" s="51"/>
      <c r="FO722" s="51"/>
      <c r="FP722" s="51"/>
      <c r="FQ722" s="51"/>
      <c r="FR722" s="51"/>
      <c r="FS722" s="51"/>
      <c r="FT722" s="51"/>
      <c r="FU722" s="51"/>
      <c r="FV722" s="51"/>
      <c r="FW722" s="51"/>
      <c r="FX722" s="24"/>
      <c r="GH722" s="52"/>
      <c r="GI722" s="53"/>
      <c r="GS722" s="52"/>
    </row>
    <row r="723" spans="1:201" ht="12.75" x14ac:dyDescent="0.2">
      <c r="A723" s="49"/>
      <c r="B723" s="11"/>
      <c r="C723" s="24"/>
      <c r="D723" s="24"/>
      <c r="E723" s="51"/>
      <c r="F723" s="51"/>
      <c r="G723" s="51"/>
      <c r="H723" s="51"/>
      <c r="I723" s="51"/>
      <c r="J723" s="51"/>
      <c r="K723" s="51"/>
      <c r="L723" s="51"/>
      <c r="M723" s="51"/>
      <c r="N723" s="49"/>
      <c r="O723" s="24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24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24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24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24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24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24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24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24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24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24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24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24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24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24"/>
      <c r="FN723" s="51"/>
      <c r="FO723" s="51"/>
      <c r="FP723" s="51"/>
      <c r="FQ723" s="51"/>
      <c r="FR723" s="51"/>
      <c r="FS723" s="51"/>
      <c r="FT723" s="51"/>
      <c r="FU723" s="51"/>
      <c r="FV723" s="51"/>
      <c r="FW723" s="51"/>
      <c r="FX723" s="24"/>
      <c r="GH723" s="52"/>
      <c r="GI723" s="53"/>
      <c r="GS723" s="52"/>
    </row>
    <row r="724" spans="1:201" ht="12.75" x14ac:dyDescent="0.2">
      <c r="A724" s="49"/>
      <c r="B724" s="11"/>
      <c r="C724" s="24"/>
      <c r="D724" s="24"/>
      <c r="E724" s="51"/>
      <c r="F724" s="51"/>
      <c r="G724" s="51"/>
      <c r="H724" s="51"/>
      <c r="I724" s="51"/>
      <c r="J724" s="51"/>
      <c r="K724" s="51"/>
      <c r="L724" s="51"/>
      <c r="M724" s="51"/>
      <c r="N724" s="49"/>
      <c r="O724" s="24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24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24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24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24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24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24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24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24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24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24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24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24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24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24"/>
      <c r="FN724" s="51"/>
      <c r="FO724" s="51"/>
      <c r="FP724" s="51"/>
      <c r="FQ724" s="51"/>
      <c r="FR724" s="51"/>
      <c r="FS724" s="51"/>
      <c r="FT724" s="51"/>
      <c r="FU724" s="51"/>
      <c r="FV724" s="51"/>
      <c r="FW724" s="51"/>
      <c r="FX724" s="24"/>
      <c r="GH724" s="52"/>
      <c r="GI724" s="53"/>
      <c r="GS724" s="52"/>
    </row>
    <row r="725" spans="1:201" ht="12.75" x14ac:dyDescent="0.2">
      <c r="A725" s="49"/>
      <c r="B725" s="11"/>
      <c r="C725" s="24"/>
      <c r="D725" s="24"/>
      <c r="E725" s="51"/>
      <c r="F725" s="51"/>
      <c r="G725" s="51"/>
      <c r="H725" s="51"/>
      <c r="I725" s="51"/>
      <c r="J725" s="51"/>
      <c r="K725" s="51"/>
      <c r="L725" s="51"/>
      <c r="M725" s="51"/>
      <c r="N725" s="49"/>
      <c r="O725" s="24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24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24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24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24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24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24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24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24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24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24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24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24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24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24"/>
      <c r="FN725" s="51"/>
      <c r="FO725" s="51"/>
      <c r="FP725" s="51"/>
      <c r="FQ725" s="51"/>
      <c r="FR725" s="51"/>
      <c r="FS725" s="51"/>
      <c r="FT725" s="51"/>
      <c r="FU725" s="51"/>
      <c r="FV725" s="51"/>
      <c r="FW725" s="51"/>
      <c r="FX725" s="24"/>
      <c r="GH725" s="52"/>
      <c r="GI725" s="53"/>
      <c r="GS725" s="52"/>
    </row>
    <row r="726" spans="1:201" ht="12.75" x14ac:dyDescent="0.2">
      <c r="A726" s="49"/>
      <c r="B726" s="11"/>
      <c r="C726" s="24"/>
      <c r="D726" s="24"/>
      <c r="E726" s="51"/>
      <c r="F726" s="51"/>
      <c r="G726" s="51"/>
      <c r="H726" s="51"/>
      <c r="I726" s="51"/>
      <c r="J726" s="51"/>
      <c r="K726" s="51"/>
      <c r="L726" s="51"/>
      <c r="M726" s="51"/>
      <c r="N726" s="49"/>
      <c r="O726" s="24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24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24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24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24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24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24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24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24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24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24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24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24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24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24"/>
      <c r="FN726" s="51"/>
      <c r="FO726" s="51"/>
      <c r="FP726" s="51"/>
      <c r="FQ726" s="51"/>
      <c r="FR726" s="51"/>
      <c r="FS726" s="51"/>
      <c r="FT726" s="51"/>
      <c r="FU726" s="51"/>
      <c r="FV726" s="51"/>
      <c r="FW726" s="51"/>
      <c r="FX726" s="24"/>
      <c r="GH726" s="52"/>
      <c r="GI726" s="53"/>
      <c r="GS726" s="52"/>
    </row>
    <row r="727" spans="1:201" ht="12.75" x14ac:dyDescent="0.2">
      <c r="A727" s="49"/>
      <c r="B727" s="11"/>
      <c r="C727" s="24"/>
      <c r="D727" s="24"/>
      <c r="E727" s="51"/>
      <c r="F727" s="51"/>
      <c r="G727" s="51"/>
      <c r="H727" s="51"/>
      <c r="I727" s="51"/>
      <c r="J727" s="51"/>
      <c r="K727" s="51"/>
      <c r="L727" s="51"/>
      <c r="M727" s="51"/>
      <c r="N727" s="49"/>
      <c r="O727" s="24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24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24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24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24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24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24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24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24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24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24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24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24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24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24"/>
      <c r="FN727" s="51"/>
      <c r="FO727" s="51"/>
      <c r="FP727" s="51"/>
      <c r="FQ727" s="51"/>
      <c r="FR727" s="51"/>
      <c r="FS727" s="51"/>
      <c r="FT727" s="51"/>
      <c r="FU727" s="51"/>
      <c r="FV727" s="51"/>
      <c r="FW727" s="51"/>
      <c r="FX727" s="24"/>
      <c r="GH727" s="52"/>
      <c r="GI727" s="53"/>
      <c r="GS727" s="52"/>
    </row>
    <row r="728" spans="1:201" ht="12.75" x14ac:dyDescent="0.2">
      <c r="A728" s="49"/>
      <c r="B728" s="11"/>
      <c r="C728" s="24"/>
      <c r="D728" s="24"/>
      <c r="E728" s="51"/>
      <c r="F728" s="51"/>
      <c r="G728" s="51"/>
      <c r="H728" s="51"/>
      <c r="I728" s="51"/>
      <c r="J728" s="51"/>
      <c r="K728" s="51"/>
      <c r="L728" s="51"/>
      <c r="M728" s="51"/>
      <c r="N728" s="49"/>
      <c r="O728" s="24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24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24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24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24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24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24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24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24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24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24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24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24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24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24"/>
      <c r="FN728" s="51"/>
      <c r="FO728" s="51"/>
      <c r="FP728" s="51"/>
      <c r="FQ728" s="51"/>
      <c r="FR728" s="51"/>
      <c r="FS728" s="51"/>
      <c r="FT728" s="51"/>
      <c r="FU728" s="51"/>
      <c r="FV728" s="51"/>
      <c r="FW728" s="51"/>
      <c r="FX728" s="24"/>
      <c r="GH728" s="52"/>
      <c r="GI728" s="53"/>
      <c r="GS728" s="52"/>
    </row>
    <row r="729" spans="1:201" ht="12.75" x14ac:dyDescent="0.2">
      <c r="A729" s="49"/>
      <c r="B729" s="11"/>
      <c r="C729" s="24"/>
      <c r="D729" s="24"/>
      <c r="E729" s="51"/>
      <c r="F729" s="51"/>
      <c r="G729" s="51"/>
      <c r="H729" s="51"/>
      <c r="I729" s="51"/>
      <c r="J729" s="51"/>
      <c r="K729" s="51"/>
      <c r="L729" s="51"/>
      <c r="M729" s="51"/>
      <c r="N729" s="49"/>
      <c r="O729" s="24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24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24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24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24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24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24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24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24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24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24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24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24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24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24"/>
      <c r="FN729" s="51"/>
      <c r="FO729" s="51"/>
      <c r="FP729" s="51"/>
      <c r="FQ729" s="51"/>
      <c r="FR729" s="51"/>
      <c r="FS729" s="51"/>
      <c r="FT729" s="51"/>
      <c r="FU729" s="51"/>
      <c r="FV729" s="51"/>
      <c r="FW729" s="51"/>
      <c r="FX729" s="24"/>
      <c r="GH729" s="52"/>
      <c r="GI729" s="53"/>
      <c r="GS729" s="52"/>
    </row>
    <row r="730" spans="1:201" ht="12.75" x14ac:dyDescent="0.2">
      <c r="A730" s="49"/>
      <c r="B730" s="11"/>
      <c r="C730" s="24"/>
      <c r="D730" s="24"/>
      <c r="E730" s="51"/>
      <c r="F730" s="51"/>
      <c r="G730" s="51"/>
      <c r="H730" s="51"/>
      <c r="I730" s="51"/>
      <c r="J730" s="51"/>
      <c r="K730" s="51"/>
      <c r="L730" s="51"/>
      <c r="M730" s="51"/>
      <c r="N730" s="49"/>
      <c r="O730" s="24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24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24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24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24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24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24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24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24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24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24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24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24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24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24"/>
      <c r="FN730" s="51"/>
      <c r="FO730" s="51"/>
      <c r="FP730" s="51"/>
      <c r="FQ730" s="51"/>
      <c r="FR730" s="51"/>
      <c r="FS730" s="51"/>
      <c r="FT730" s="51"/>
      <c r="FU730" s="51"/>
      <c r="FV730" s="51"/>
      <c r="FW730" s="51"/>
      <c r="FX730" s="24"/>
      <c r="GH730" s="52"/>
      <c r="GI730" s="53"/>
      <c r="GS730" s="52"/>
    </row>
    <row r="731" spans="1:201" ht="12.75" x14ac:dyDescent="0.2">
      <c r="A731" s="49"/>
      <c r="B731" s="11"/>
      <c r="C731" s="24"/>
      <c r="D731" s="24"/>
      <c r="E731" s="51"/>
      <c r="F731" s="51"/>
      <c r="G731" s="51"/>
      <c r="H731" s="51"/>
      <c r="I731" s="51"/>
      <c r="J731" s="51"/>
      <c r="K731" s="51"/>
      <c r="L731" s="51"/>
      <c r="M731" s="51"/>
      <c r="N731" s="49"/>
      <c r="O731" s="24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24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24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24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24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24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24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24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24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24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24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24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24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24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24"/>
      <c r="FN731" s="51"/>
      <c r="FO731" s="51"/>
      <c r="FP731" s="51"/>
      <c r="FQ731" s="51"/>
      <c r="FR731" s="51"/>
      <c r="FS731" s="51"/>
      <c r="FT731" s="51"/>
      <c r="FU731" s="51"/>
      <c r="FV731" s="51"/>
      <c r="FW731" s="51"/>
      <c r="FX731" s="24"/>
      <c r="GH731" s="52"/>
      <c r="GI731" s="53"/>
      <c r="GS731" s="52"/>
    </row>
    <row r="732" spans="1:201" ht="12.75" x14ac:dyDescent="0.2">
      <c r="A732" s="49"/>
      <c r="B732" s="11"/>
      <c r="C732" s="24"/>
      <c r="D732" s="24"/>
      <c r="E732" s="51"/>
      <c r="F732" s="51"/>
      <c r="G732" s="51"/>
      <c r="H732" s="51"/>
      <c r="I732" s="51"/>
      <c r="J732" s="51"/>
      <c r="K732" s="51"/>
      <c r="L732" s="51"/>
      <c r="M732" s="51"/>
      <c r="N732" s="49"/>
      <c r="O732" s="24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24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24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24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24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24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24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24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24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24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24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24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24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24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24"/>
      <c r="FN732" s="51"/>
      <c r="FO732" s="51"/>
      <c r="FP732" s="51"/>
      <c r="FQ732" s="51"/>
      <c r="FR732" s="51"/>
      <c r="FS732" s="51"/>
      <c r="FT732" s="51"/>
      <c r="FU732" s="51"/>
      <c r="FV732" s="51"/>
      <c r="FW732" s="51"/>
      <c r="FX732" s="24"/>
      <c r="GH732" s="52"/>
      <c r="GI732" s="53"/>
      <c r="GS732" s="52"/>
    </row>
    <row r="733" spans="1:201" ht="12.75" x14ac:dyDescent="0.2">
      <c r="A733" s="49"/>
      <c r="B733" s="11"/>
      <c r="C733" s="24"/>
      <c r="D733" s="24"/>
      <c r="E733" s="51"/>
      <c r="F733" s="51"/>
      <c r="G733" s="51"/>
      <c r="H733" s="51"/>
      <c r="I733" s="51"/>
      <c r="J733" s="51"/>
      <c r="K733" s="51"/>
      <c r="L733" s="51"/>
      <c r="M733" s="51"/>
      <c r="N733" s="49"/>
      <c r="O733" s="24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24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24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24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24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24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24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24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24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24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24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24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24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24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24"/>
      <c r="FN733" s="51"/>
      <c r="FO733" s="51"/>
      <c r="FP733" s="51"/>
      <c r="FQ733" s="51"/>
      <c r="FR733" s="51"/>
      <c r="FS733" s="51"/>
      <c r="FT733" s="51"/>
      <c r="FU733" s="51"/>
      <c r="FV733" s="51"/>
      <c r="FW733" s="51"/>
      <c r="FX733" s="24"/>
      <c r="GH733" s="52"/>
      <c r="GI733" s="53"/>
      <c r="GS733" s="52"/>
    </row>
    <row r="734" spans="1:201" ht="12.75" x14ac:dyDescent="0.2">
      <c r="A734" s="49"/>
      <c r="B734" s="11"/>
      <c r="C734" s="24"/>
      <c r="D734" s="24"/>
      <c r="E734" s="51"/>
      <c r="F734" s="51"/>
      <c r="G734" s="51"/>
      <c r="H734" s="51"/>
      <c r="I734" s="51"/>
      <c r="J734" s="51"/>
      <c r="K734" s="51"/>
      <c r="L734" s="51"/>
      <c r="M734" s="51"/>
      <c r="N734" s="49"/>
      <c r="O734" s="24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24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24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24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24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24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24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24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24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24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24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24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24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24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24"/>
      <c r="FN734" s="51"/>
      <c r="FO734" s="51"/>
      <c r="FP734" s="51"/>
      <c r="FQ734" s="51"/>
      <c r="FR734" s="51"/>
      <c r="FS734" s="51"/>
      <c r="FT734" s="51"/>
      <c r="FU734" s="51"/>
      <c r="FV734" s="51"/>
      <c r="FW734" s="51"/>
      <c r="FX734" s="24"/>
      <c r="GH734" s="52"/>
      <c r="GI734" s="53"/>
      <c r="GS734" s="52"/>
    </row>
    <row r="735" spans="1:201" ht="12.75" x14ac:dyDescent="0.2">
      <c r="A735" s="49"/>
      <c r="B735" s="11"/>
      <c r="C735" s="24"/>
      <c r="D735" s="24"/>
      <c r="E735" s="51"/>
      <c r="F735" s="51"/>
      <c r="G735" s="51"/>
      <c r="H735" s="51"/>
      <c r="I735" s="51"/>
      <c r="J735" s="51"/>
      <c r="K735" s="51"/>
      <c r="L735" s="51"/>
      <c r="M735" s="51"/>
      <c r="N735" s="49"/>
      <c r="O735" s="24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24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24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24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24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24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24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24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24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24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24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24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24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24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24"/>
      <c r="FN735" s="51"/>
      <c r="FO735" s="51"/>
      <c r="FP735" s="51"/>
      <c r="FQ735" s="51"/>
      <c r="FR735" s="51"/>
      <c r="FS735" s="51"/>
      <c r="FT735" s="51"/>
      <c r="FU735" s="51"/>
      <c r="FV735" s="51"/>
      <c r="FW735" s="51"/>
      <c r="FX735" s="24"/>
      <c r="GH735" s="52"/>
      <c r="GI735" s="53"/>
      <c r="GS735" s="52"/>
    </row>
    <row r="736" spans="1:201" ht="12.75" x14ac:dyDescent="0.2">
      <c r="A736" s="49"/>
      <c r="B736" s="11"/>
      <c r="C736" s="24"/>
      <c r="D736" s="24"/>
      <c r="E736" s="51"/>
      <c r="F736" s="51"/>
      <c r="G736" s="51"/>
      <c r="H736" s="51"/>
      <c r="I736" s="51"/>
      <c r="J736" s="51"/>
      <c r="K736" s="51"/>
      <c r="L736" s="51"/>
      <c r="M736" s="51"/>
      <c r="N736" s="49"/>
      <c r="O736" s="24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24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24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24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24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24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24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24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24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24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24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24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24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24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24"/>
      <c r="FN736" s="51"/>
      <c r="FO736" s="51"/>
      <c r="FP736" s="51"/>
      <c r="FQ736" s="51"/>
      <c r="FR736" s="51"/>
      <c r="FS736" s="51"/>
      <c r="FT736" s="51"/>
      <c r="FU736" s="51"/>
      <c r="FV736" s="51"/>
      <c r="FW736" s="51"/>
      <c r="FX736" s="24"/>
      <c r="GH736" s="52"/>
      <c r="GI736" s="53"/>
      <c r="GS736" s="52"/>
    </row>
    <row r="737" spans="1:201" ht="12.75" x14ac:dyDescent="0.2">
      <c r="A737" s="49"/>
      <c r="B737" s="11"/>
      <c r="C737" s="24"/>
      <c r="D737" s="24"/>
      <c r="E737" s="51"/>
      <c r="F737" s="51"/>
      <c r="G737" s="51"/>
      <c r="H737" s="51"/>
      <c r="I737" s="51"/>
      <c r="J737" s="51"/>
      <c r="K737" s="51"/>
      <c r="L737" s="51"/>
      <c r="M737" s="51"/>
      <c r="N737" s="49"/>
      <c r="O737" s="24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24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24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24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24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24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24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24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24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24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24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24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24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24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24"/>
      <c r="FN737" s="51"/>
      <c r="FO737" s="51"/>
      <c r="FP737" s="51"/>
      <c r="FQ737" s="51"/>
      <c r="FR737" s="51"/>
      <c r="FS737" s="51"/>
      <c r="FT737" s="51"/>
      <c r="FU737" s="51"/>
      <c r="FV737" s="51"/>
      <c r="FW737" s="51"/>
      <c r="FX737" s="24"/>
      <c r="GH737" s="52"/>
      <c r="GI737" s="53"/>
      <c r="GS737" s="52"/>
    </row>
    <row r="738" spans="1:201" ht="12.75" x14ac:dyDescent="0.2">
      <c r="A738" s="49"/>
      <c r="B738" s="11"/>
      <c r="C738" s="24"/>
      <c r="D738" s="24"/>
      <c r="E738" s="51"/>
      <c r="F738" s="51"/>
      <c r="G738" s="51"/>
      <c r="H738" s="51"/>
      <c r="I738" s="51"/>
      <c r="J738" s="51"/>
      <c r="K738" s="51"/>
      <c r="L738" s="51"/>
      <c r="M738" s="51"/>
      <c r="N738" s="49"/>
      <c r="O738" s="24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24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24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24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24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24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24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24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24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24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24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24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24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24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24"/>
      <c r="FN738" s="51"/>
      <c r="FO738" s="51"/>
      <c r="FP738" s="51"/>
      <c r="FQ738" s="51"/>
      <c r="FR738" s="51"/>
      <c r="FS738" s="51"/>
      <c r="FT738" s="51"/>
      <c r="FU738" s="51"/>
      <c r="FV738" s="51"/>
      <c r="FW738" s="51"/>
      <c r="FX738" s="24"/>
      <c r="GH738" s="52"/>
      <c r="GI738" s="53"/>
      <c r="GS738" s="52"/>
    </row>
    <row r="739" spans="1:201" ht="12.75" x14ac:dyDescent="0.2">
      <c r="A739" s="49"/>
      <c r="B739" s="11"/>
      <c r="C739" s="24"/>
      <c r="D739" s="24"/>
      <c r="E739" s="51"/>
      <c r="F739" s="51"/>
      <c r="G739" s="51"/>
      <c r="H739" s="51"/>
      <c r="I739" s="51"/>
      <c r="J739" s="51"/>
      <c r="K739" s="51"/>
      <c r="L739" s="51"/>
      <c r="M739" s="51"/>
      <c r="N739" s="49"/>
      <c r="O739" s="24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24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24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24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24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24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24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24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24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24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24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24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24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24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24"/>
      <c r="FN739" s="51"/>
      <c r="FO739" s="51"/>
      <c r="FP739" s="51"/>
      <c r="FQ739" s="51"/>
      <c r="FR739" s="51"/>
      <c r="FS739" s="51"/>
      <c r="FT739" s="51"/>
      <c r="FU739" s="51"/>
      <c r="FV739" s="51"/>
      <c r="FW739" s="51"/>
      <c r="FX739" s="24"/>
      <c r="GH739" s="52"/>
      <c r="GI739" s="53"/>
      <c r="GS739" s="52"/>
    </row>
    <row r="740" spans="1:201" ht="12.75" x14ac:dyDescent="0.2">
      <c r="A740" s="49"/>
      <c r="B740" s="11"/>
      <c r="C740" s="24"/>
      <c r="D740" s="24"/>
      <c r="E740" s="51"/>
      <c r="F740" s="51"/>
      <c r="G740" s="51"/>
      <c r="H740" s="51"/>
      <c r="I740" s="51"/>
      <c r="J740" s="51"/>
      <c r="K740" s="51"/>
      <c r="L740" s="51"/>
      <c r="M740" s="51"/>
      <c r="N740" s="49"/>
      <c r="O740" s="24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24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24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24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24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24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24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24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24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24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24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24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24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24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24"/>
      <c r="FN740" s="51"/>
      <c r="FO740" s="51"/>
      <c r="FP740" s="51"/>
      <c r="FQ740" s="51"/>
      <c r="FR740" s="51"/>
      <c r="FS740" s="51"/>
      <c r="FT740" s="51"/>
      <c r="FU740" s="51"/>
      <c r="FV740" s="51"/>
      <c r="FW740" s="51"/>
      <c r="FX740" s="24"/>
      <c r="GH740" s="52"/>
      <c r="GI740" s="53"/>
      <c r="GS740" s="52"/>
    </row>
    <row r="741" spans="1:201" ht="12.75" x14ac:dyDescent="0.2">
      <c r="A741" s="49"/>
      <c r="B741" s="11"/>
      <c r="C741" s="24"/>
      <c r="D741" s="24"/>
      <c r="E741" s="51"/>
      <c r="F741" s="51"/>
      <c r="G741" s="51"/>
      <c r="H741" s="51"/>
      <c r="I741" s="51"/>
      <c r="J741" s="51"/>
      <c r="K741" s="51"/>
      <c r="L741" s="51"/>
      <c r="M741" s="51"/>
      <c r="N741" s="49"/>
      <c r="O741" s="24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24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24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24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24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24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24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24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24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24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24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24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24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24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24"/>
      <c r="FN741" s="51"/>
      <c r="FO741" s="51"/>
      <c r="FP741" s="51"/>
      <c r="FQ741" s="51"/>
      <c r="FR741" s="51"/>
      <c r="FS741" s="51"/>
      <c r="FT741" s="51"/>
      <c r="FU741" s="51"/>
      <c r="FV741" s="51"/>
      <c r="FW741" s="51"/>
      <c r="FX741" s="24"/>
      <c r="GH741" s="52"/>
      <c r="GI741" s="53"/>
      <c r="GS741" s="52"/>
    </row>
    <row r="742" spans="1:201" ht="12.75" x14ac:dyDescent="0.2">
      <c r="A742" s="49"/>
      <c r="B742" s="11"/>
      <c r="C742" s="24"/>
      <c r="D742" s="24"/>
      <c r="E742" s="51"/>
      <c r="F742" s="51"/>
      <c r="G742" s="51"/>
      <c r="H742" s="51"/>
      <c r="I742" s="51"/>
      <c r="J742" s="51"/>
      <c r="K742" s="51"/>
      <c r="L742" s="51"/>
      <c r="M742" s="51"/>
      <c r="N742" s="49"/>
      <c r="O742" s="24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24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24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24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24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24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24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24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24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24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24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24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24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24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24"/>
      <c r="FN742" s="51"/>
      <c r="FO742" s="51"/>
      <c r="FP742" s="51"/>
      <c r="FQ742" s="51"/>
      <c r="FR742" s="51"/>
      <c r="FS742" s="51"/>
      <c r="FT742" s="51"/>
      <c r="FU742" s="51"/>
      <c r="FV742" s="51"/>
      <c r="FW742" s="51"/>
      <c r="FX742" s="24"/>
      <c r="GH742" s="52"/>
      <c r="GI742" s="53"/>
      <c r="GS742" s="52"/>
    </row>
    <row r="743" spans="1:201" ht="12.75" x14ac:dyDescent="0.2">
      <c r="A743" s="49"/>
      <c r="B743" s="11"/>
      <c r="C743" s="24"/>
      <c r="D743" s="24"/>
      <c r="E743" s="51"/>
      <c r="F743" s="51"/>
      <c r="G743" s="51"/>
      <c r="H743" s="51"/>
      <c r="I743" s="51"/>
      <c r="J743" s="51"/>
      <c r="K743" s="51"/>
      <c r="L743" s="51"/>
      <c r="M743" s="51"/>
      <c r="N743" s="49"/>
      <c r="O743" s="24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24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24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24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24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24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24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24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24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24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24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24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24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24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24"/>
      <c r="FN743" s="51"/>
      <c r="FO743" s="51"/>
      <c r="FP743" s="51"/>
      <c r="FQ743" s="51"/>
      <c r="FR743" s="51"/>
      <c r="FS743" s="51"/>
      <c r="FT743" s="51"/>
      <c r="FU743" s="51"/>
      <c r="FV743" s="51"/>
      <c r="FW743" s="51"/>
      <c r="FX743" s="24"/>
      <c r="GH743" s="52"/>
      <c r="GI743" s="53"/>
      <c r="GS743" s="52"/>
    </row>
    <row r="744" spans="1:201" ht="12.75" x14ac:dyDescent="0.2">
      <c r="A744" s="49"/>
      <c r="B744" s="11"/>
      <c r="C744" s="24"/>
      <c r="D744" s="24"/>
      <c r="E744" s="51"/>
      <c r="F744" s="51"/>
      <c r="G744" s="51"/>
      <c r="H744" s="51"/>
      <c r="I744" s="51"/>
      <c r="J744" s="51"/>
      <c r="K744" s="51"/>
      <c r="L744" s="51"/>
      <c r="M744" s="51"/>
      <c r="N744" s="49"/>
      <c r="O744" s="24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24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24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24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24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24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24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24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24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24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24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24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24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24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24"/>
      <c r="FN744" s="51"/>
      <c r="FO744" s="51"/>
      <c r="FP744" s="51"/>
      <c r="FQ744" s="51"/>
      <c r="FR744" s="51"/>
      <c r="FS744" s="51"/>
      <c r="FT744" s="51"/>
      <c r="FU744" s="51"/>
      <c r="FV744" s="51"/>
      <c r="FW744" s="51"/>
      <c r="FX744" s="24"/>
      <c r="GH744" s="52"/>
      <c r="GI744" s="53"/>
      <c r="GS744" s="52"/>
    </row>
    <row r="745" spans="1:201" ht="12.75" x14ac:dyDescent="0.2">
      <c r="A745" s="49"/>
      <c r="B745" s="11"/>
      <c r="C745" s="24"/>
      <c r="D745" s="24"/>
      <c r="E745" s="51"/>
      <c r="F745" s="51"/>
      <c r="G745" s="51"/>
      <c r="H745" s="51"/>
      <c r="I745" s="51"/>
      <c r="J745" s="51"/>
      <c r="K745" s="51"/>
      <c r="L745" s="51"/>
      <c r="M745" s="51"/>
      <c r="N745" s="49"/>
      <c r="O745" s="24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24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24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24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24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24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24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24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24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24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24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24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24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24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24"/>
      <c r="FN745" s="51"/>
      <c r="FO745" s="51"/>
      <c r="FP745" s="51"/>
      <c r="FQ745" s="51"/>
      <c r="FR745" s="51"/>
      <c r="FS745" s="51"/>
      <c r="FT745" s="51"/>
      <c r="FU745" s="51"/>
      <c r="FV745" s="51"/>
      <c r="FW745" s="51"/>
      <c r="FX745" s="24"/>
      <c r="GH745" s="52"/>
      <c r="GI745" s="53"/>
      <c r="GS745" s="52"/>
    </row>
    <row r="746" spans="1:201" ht="12.75" x14ac:dyDescent="0.2">
      <c r="A746" s="49"/>
      <c r="B746" s="11"/>
      <c r="C746" s="24"/>
      <c r="D746" s="24"/>
      <c r="E746" s="51"/>
      <c r="F746" s="51"/>
      <c r="G746" s="51"/>
      <c r="H746" s="51"/>
      <c r="I746" s="51"/>
      <c r="J746" s="51"/>
      <c r="K746" s="51"/>
      <c r="L746" s="51"/>
      <c r="M746" s="51"/>
      <c r="N746" s="49"/>
      <c r="O746" s="24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24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24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24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24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24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24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24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24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24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24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24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24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24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24"/>
      <c r="FN746" s="51"/>
      <c r="FO746" s="51"/>
      <c r="FP746" s="51"/>
      <c r="FQ746" s="51"/>
      <c r="FR746" s="51"/>
      <c r="FS746" s="51"/>
      <c r="FT746" s="51"/>
      <c r="FU746" s="51"/>
      <c r="FV746" s="51"/>
      <c r="FW746" s="51"/>
      <c r="FX746" s="24"/>
      <c r="GH746" s="52"/>
      <c r="GI746" s="53"/>
      <c r="GS746" s="52"/>
    </row>
    <row r="747" spans="1:201" ht="12.75" x14ac:dyDescent="0.2">
      <c r="A747" s="49"/>
      <c r="B747" s="11"/>
      <c r="C747" s="24"/>
      <c r="D747" s="24"/>
      <c r="E747" s="51"/>
      <c r="F747" s="51"/>
      <c r="G747" s="51"/>
      <c r="H747" s="51"/>
      <c r="I747" s="51"/>
      <c r="J747" s="51"/>
      <c r="K747" s="51"/>
      <c r="L747" s="51"/>
      <c r="M747" s="51"/>
      <c r="N747" s="49"/>
      <c r="O747" s="24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24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24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24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24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24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24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24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24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24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24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24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24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24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24"/>
      <c r="FN747" s="51"/>
      <c r="FO747" s="51"/>
      <c r="FP747" s="51"/>
      <c r="FQ747" s="51"/>
      <c r="FR747" s="51"/>
      <c r="FS747" s="51"/>
      <c r="FT747" s="51"/>
      <c r="FU747" s="51"/>
      <c r="FV747" s="51"/>
      <c r="FW747" s="51"/>
      <c r="FX747" s="24"/>
      <c r="GH747" s="52"/>
      <c r="GI747" s="53"/>
      <c r="GS747" s="52"/>
    </row>
    <row r="748" spans="1:201" ht="12.75" x14ac:dyDescent="0.2">
      <c r="A748" s="49"/>
      <c r="B748" s="11"/>
      <c r="C748" s="24"/>
      <c r="D748" s="24"/>
      <c r="E748" s="51"/>
      <c r="F748" s="51"/>
      <c r="G748" s="51"/>
      <c r="H748" s="51"/>
      <c r="I748" s="51"/>
      <c r="J748" s="51"/>
      <c r="K748" s="51"/>
      <c r="L748" s="51"/>
      <c r="M748" s="51"/>
      <c r="N748" s="49"/>
      <c r="O748" s="24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24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24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24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24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24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24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24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24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24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24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24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24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24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24"/>
      <c r="FN748" s="51"/>
      <c r="FO748" s="51"/>
      <c r="FP748" s="51"/>
      <c r="FQ748" s="51"/>
      <c r="FR748" s="51"/>
      <c r="FS748" s="51"/>
      <c r="FT748" s="51"/>
      <c r="FU748" s="51"/>
      <c r="FV748" s="51"/>
      <c r="FW748" s="51"/>
      <c r="FX748" s="24"/>
      <c r="GH748" s="52"/>
      <c r="GI748" s="53"/>
      <c r="GS748" s="52"/>
    </row>
    <row r="749" spans="1:201" ht="12.75" x14ac:dyDescent="0.2">
      <c r="A749" s="49"/>
      <c r="B749" s="11"/>
      <c r="C749" s="24"/>
      <c r="D749" s="24"/>
      <c r="E749" s="51"/>
      <c r="F749" s="51"/>
      <c r="G749" s="51"/>
      <c r="H749" s="51"/>
      <c r="I749" s="51"/>
      <c r="J749" s="51"/>
      <c r="K749" s="51"/>
      <c r="L749" s="51"/>
      <c r="M749" s="51"/>
      <c r="N749" s="49"/>
      <c r="O749" s="24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24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24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24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24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24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24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24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24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24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24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24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24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24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24"/>
      <c r="FN749" s="51"/>
      <c r="FO749" s="51"/>
      <c r="FP749" s="51"/>
      <c r="FQ749" s="51"/>
      <c r="FR749" s="51"/>
      <c r="FS749" s="51"/>
      <c r="FT749" s="51"/>
      <c r="FU749" s="51"/>
      <c r="FV749" s="51"/>
      <c r="FW749" s="51"/>
      <c r="FX749" s="24"/>
      <c r="GH749" s="52"/>
      <c r="GI749" s="53"/>
      <c r="GS749" s="52"/>
    </row>
    <row r="750" spans="1:201" ht="12.75" x14ac:dyDescent="0.2">
      <c r="A750" s="49"/>
      <c r="B750" s="11"/>
      <c r="C750" s="24"/>
      <c r="D750" s="24"/>
      <c r="E750" s="51"/>
      <c r="F750" s="51"/>
      <c r="G750" s="51"/>
      <c r="H750" s="51"/>
      <c r="I750" s="51"/>
      <c r="J750" s="51"/>
      <c r="K750" s="51"/>
      <c r="L750" s="51"/>
      <c r="M750" s="51"/>
      <c r="N750" s="49"/>
      <c r="O750" s="24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24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24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24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24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24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24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24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24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24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24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24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24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24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24"/>
      <c r="FN750" s="51"/>
      <c r="FO750" s="51"/>
      <c r="FP750" s="51"/>
      <c r="FQ750" s="51"/>
      <c r="FR750" s="51"/>
      <c r="FS750" s="51"/>
      <c r="FT750" s="51"/>
      <c r="FU750" s="51"/>
      <c r="FV750" s="51"/>
      <c r="FW750" s="51"/>
      <c r="FX750" s="24"/>
      <c r="GH750" s="52"/>
      <c r="GI750" s="53"/>
      <c r="GS750" s="52"/>
    </row>
    <row r="751" spans="1:201" ht="12.75" x14ac:dyDescent="0.2">
      <c r="A751" s="49"/>
      <c r="B751" s="11"/>
      <c r="C751" s="24"/>
      <c r="D751" s="24"/>
      <c r="E751" s="51"/>
      <c r="F751" s="51"/>
      <c r="G751" s="51"/>
      <c r="H751" s="51"/>
      <c r="I751" s="51"/>
      <c r="J751" s="51"/>
      <c r="K751" s="51"/>
      <c r="L751" s="51"/>
      <c r="M751" s="51"/>
      <c r="N751" s="49"/>
      <c r="O751" s="24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24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24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24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24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24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24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24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24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24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24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24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24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24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24"/>
      <c r="FN751" s="51"/>
      <c r="FO751" s="51"/>
      <c r="FP751" s="51"/>
      <c r="FQ751" s="51"/>
      <c r="FR751" s="51"/>
      <c r="FS751" s="51"/>
      <c r="FT751" s="51"/>
      <c r="FU751" s="51"/>
      <c r="FV751" s="51"/>
      <c r="FW751" s="51"/>
      <c r="FX751" s="24"/>
      <c r="GH751" s="52"/>
      <c r="GI751" s="53"/>
      <c r="GS751" s="52"/>
    </row>
    <row r="752" spans="1:201" ht="12.75" x14ac:dyDescent="0.2">
      <c r="A752" s="49"/>
      <c r="B752" s="11"/>
      <c r="C752" s="24"/>
      <c r="D752" s="24"/>
      <c r="E752" s="51"/>
      <c r="F752" s="51"/>
      <c r="G752" s="51"/>
      <c r="H752" s="51"/>
      <c r="I752" s="51"/>
      <c r="J752" s="51"/>
      <c r="K752" s="51"/>
      <c r="L752" s="51"/>
      <c r="M752" s="51"/>
      <c r="N752" s="49"/>
      <c r="O752" s="24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24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24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24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24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24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24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24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24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24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24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24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24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24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24"/>
      <c r="FN752" s="51"/>
      <c r="FO752" s="51"/>
      <c r="FP752" s="51"/>
      <c r="FQ752" s="51"/>
      <c r="FR752" s="51"/>
      <c r="FS752" s="51"/>
      <c r="FT752" s="51"/>
      <c r="FU752" s="51"/>
      <c r="FV752" s="51"/>
      <c r="FW752" s="51"/>
      <c r="FX752" s="24"/>
      <c r="GH752" s="52"/>
      <c r="GI752" s="53"/>
      <c r="GS752" s="52"/>
    </row>
    <row r="753" spans="1:201" ht="12.75" x14ac:dyDescent="0.2">
      <c r="A753" s="49"/>
      <c r="B753" s="11"/>
      <c r="C753" s="24"/>
      <c r="D753" s="24"/>
      <c r="E753" s="51"/>
      <c r="F753" s="51"/>
      <c r="G753" s="51"/>
      <c r="H753" s="51"/>
      <c r="I753" s="51"/>
      <c r="J753" s="51"/>
      <c r="K753" s="51"/>
      <c r="L753" s="51"/>
      <c r="M753" s="51"/>
      <c r="N753" s="49"/>
      <c r="O753" s="24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24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24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24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24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24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24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24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24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24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24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24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24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24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24"/>
      <c r="FN753" s="51"/>
      <c r="FO753" s="51"/>
      <c r="FP753" s="51"/>
      <c r="FQ753" s="51"/>
      <c r="FR753" s="51"/>
      <c r="FS753" s="51"/>
      <c r="FT753" s="51"/>
      <c r="FU753" s="51"/>
      <c r="FV753" s="51"/>
      <c r="FW753" s="51"/>
      <c r="FX753" s="24"/>
      <c r="GH753" s="52"/>
      <c r="GI753" s="53"/>
      <c r="GS753" s="52"/>
    </row>
    <row r="754" spans="1:201" ht="12.75" x14ac:dyDescent="0.2">
      <c r="A754" s="49"/>
      <c r="B754" s="11"/>
      <c r="C754" s="24"/>
      <c r="D754" s="24"/>
      <c r="E754" s="51"/>
      <c r="F754" s="51"/>
      <c r="G754" s="51"/>
      <c r="H754" s="51"/>
      <c r="I754" s="51"/>
      <c r="J754" s="51"/>
      <c r="K754" s="51"/>
      <c r="L754" s="51"/>
      <c r="M754" s="51"/>
      <c r="N754" s="49"/>
      <c r="O754" s="24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24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24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24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24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24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24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24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24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24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24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24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24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24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24"/>
      <c r="FN754" s="51"/>
      <c r="FO754" s="51"/>
      <c r="FP754" s="51"/>
      <c r="FQ754" s="51"/>
      <c r="FR754" s="51"/>
      <c r="FS754" s="51"/>
      <c r="FT754" s="51"/>
      <c r="FU754" s="51"/>
      <c r="FV754" s="51"/>
      <c r="FW754" s="51"/>
      <c r="FX754" s="24"/>
      <c r="GH754" s="52"/>
      <c r="GI754" s="53"/>
      <c r="GS754" s="52"/>
    </row>
    <row r="755" spans="1:201" ht="12.75" x14ac:dyDescent="0.2">
      <c r="A755" s="49"/>
      <c r="B755" s="11"/>
      <c r="C755" s="24"/>
      <c r="D755" s="24"/>
      <c r="E755" s="51"/>
      <c r="F755" s="51"/>
      <c r="G755" s="51"/>
      <c r="H755" s="51"/>
      <c r="I755" s="51"/>
      <c r="J755" s="51"/>
      <c r="K755" s="51"/>
      <c r="L755" s="51"/>
      <c r="M755" s="51"/>
      <c r="N755" s="49"/>
      <c r="O755" s="24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24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24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24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24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24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24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24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24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24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24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24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24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24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24"/>
      <c r="FN755" s="51"/>
      <c r="FO755" s="51"/>
      <c r="FP755" s="51"/>
      <c r="FQ755" s="51"/>
      <c r="FR755" s="51"/>
      <c r="FS755" s="51"/>
      <c r="FT755" s="51"/>
      <c r="FU755" s="51"/>
      <c r="FV755" s="51"/>
      <c r="FW755" s="51"/>
      <c r="FX755" s="24"/>
      <c r="GH755" s="52"/>
      <c r="GI755" s="53"/>
      <c r="GS755" s="52"/>
    </row>
    <row r="756" spans="1:201" ht="12.75" x14ac:dyDescent="0.2">
      <c r="A756" s="49"/>
      <c r="B756" s="11"/>
      <c r="C756" s="24"/>
      <c r="D756" s="24"/>
      <c r="E756" s="51"/>
      <c r="F756" s="51"/>
      <c r="G756" s="51"/>
      <c r="H756" s="51"/>
      <c r="I756" s="51"/>
      <c r="J756" s="51"/>
      <c r="K756" s="51"/>
      <c r="L756" s="51"/>
      <c r="M756" s="51"/>
      <c r="N756" s="49"/>
      <c r="O756" s="24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24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24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24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24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24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24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24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24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24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24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24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24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24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24"/>
      <c r="FN756" s="51"/>
      <c r="FO756" s="51"/>
      <c r="FP756" s="51"/>
      <c r="FQ756" s="51"/>
      <c r="FR756" s="51"/>
      <c r="FS756" s="51"/>
      <c r="FT756" s="51"/>
      <c r="FU756" s="51"/>
      <c r="FV756" s="51"/>
      <c r="FW756" s="51"/>
      <c r="FX756" s="24"/>
      <c r="GH756" s="52"/>
      <c r="GI756" s="53"/>
      <c r="GS756" s="52"/>
    </row>
    <row r="757" spans="1:201" ht="12.75" x14ac:dyDescent="0.2">
      <c r="A757" s="49"/>
      <c r="B757" s="11"/>
      <c r="C757" s="24"/>
      <c r="D757" s="24"/>
      <c r="E757" s="51"/>
      <c r="F757" s="51"/>
      <c r="G757" s="51"/>
      <c r="H757" s="51"/>
      <c r="I757" s="51"/>
      <c r="J757" s="51"/>
      <c r="K757" s="51"/>
      <c r="L757" s="51"/>
      <c r="M757" s="51"/>
      <c r="N757" s="49"/>
      <c r="O757" s="24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24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24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24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24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24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24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24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24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24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24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24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24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24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24"/>
      <c r="FN757" s="51"/>
      <c r="FO757" s="51"/>
      <c r="FP757" s="51"/>
      <c r="FQ757" s="51"/>
      <c r="FR757" s="51"/>
      <c r="FS757" s="51"/>
      <c r="FT757" s="51"/>
      <c r="FU757" s="51"/>
      <c r="FV757" s="51"/>
      <c r="FW757" s="51"/>
      <c r="FX757" s="24"/>
      <c r="GH757" s="52"/>
      <c r="GI757" s="53"/>
      <c r="GS757" s="52"/>
    </row>
    <row r="758" spans="1:201" ht="12.75" x14ac:dyDescent="0.2">
      <c r="A758" s="49"/>
      <c r="B758" s="11"/>
      <c r="C758" s="24"/>
      <c r="D758" s="24"/>
      <c r="E758" s="51"/>
      <c r="F758" s="51"/>
      <c r="G758" s="51"/>
      <c r="H758" s="51"/>
      <c r="I758" s="51"/>
      <c r="J758" s="51"/>
      <c r="K758" s="51"/>
      <c r="L758" s="51"/>
      <c r="M758" s="51"/>
      <c r="N758" s="49"/>
      <c r="O758" s="24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24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24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24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24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24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24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24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24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24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24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24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24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24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24"/>
      <c r="FN758" s="51"/>
      <c r="FO758" s="51"/>
      <c r="FP758" s="51"/>
      <c r="FQ758" s="51"/>
      <c r="FR758" s="51"/>
      <c r="FS758" s="51"/>
      <c r="FT758" s="51"/>
      <c r="FU758" s="51"/>
      <c r="FV758" s="51"/>
      <c r="FW758" s="51"/>
      <c r="FX758" s="24"/>
      <c r="GH758" s="52"/>
      <c r="GI758" s="53"/>
      <c r="GS758" s="52"/>
    </row>
    <row r="759" spans="1:201" ht="12.75" x14ac:dyDescent="0.2">
      <c r="A759" s="49"/>
      <c r="B759" s="11"/>
      <c r="C759" s="24"/>
      <c r="D759" s="24"/>
      <c r="E759" s="51"/>
      <c r="F759" s="51"/>
      <c r="G759" s="51"/>
      <c r="H759" s="51"/>
      <c r="I759" s="51"/>
      <c r="J759" s="51"/>
      <c r="K759" s="51"/>
      <c r="L759" s="51"/>
      <c r="M759" s="51"/>
      <c r="N759" s="49"/>
      <c r="O759" s="24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24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24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24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24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24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24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24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24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24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24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24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24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24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24"/>
      <c r="FN759" s="51"/>
      <c r="FO759" s="51"/>
      <c r="FP759" s="51"/>
      <c r="FQ759" s="51"/>
      <c r="FR759" s="51"/>
      <c r="FS759" s="51"/>
      <c r="FT759" s="51"/>
      <c r="FU759" s="51"/>
      <c r="FV759" s="51"/>
      <c r="FW759" s="51"/>
      <c r="FX759" s="24"/>
      <c r="GH759" s="52"/>
      <c r="GI759" s="53"/>
      <c r="GS759" s="52"/>
    </row>
    <row r="760" spans="1:201" ht="12.75" x14ac:dyDescent="0.2">
      <c r="A760" s="49"/>
      <c r="B760" s="11"/>
      <c r="C760" s="24"/>
      <c r="D760" s="24"/>
      <c r="E760" s="51"/>
      <c r="F760" s="51"/>
      <c r="G760" s="51"/>
      <c r="H760" s="51"/>
      <c r="I760" s="51"/>
      <c r="J760" s="51"/>
      <c r="K760" s="51"/>
      <c r="L760" s="51"/>
      <c r="M760" s="51"/>
      <c r="N760" s="49"/>
      <c r="O760" s="24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24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24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24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24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24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24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24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24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24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24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24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24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24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24"/>
      <c r="FN760" s="51"/>
      <c r="FO760" s="51"/>
      <c r="FP760" s="51"/>
      <c r="FQ760" s="51"/>
      <c r="FR760" s="51"/>
      <c r="FS760" s="51"/>
      <c r="FT760" s="51"/>
      <c r="FU760" s="51"/>
      <c r="FV760" s="51"/>
      <c r="FW760" s="51"/>
      <c r="FX760" s="24"/>
      <c r="GH760" s="52"/>
      <c r="GI760" s="53"/>
      <c r="GS760" s="52"/>
    </row>
    <row r="761" spans="1:201" ht="12.75" x14ac:dyDescent="0.2">
      <c r="A761" s="49"/>
      <c r="B761" s="11"/>
      <c r="C761" s="24"/>
      <c r="D761" s="24"/>
      <c r="E761" s="51"/>
      <c r="F761" s="51"/>
      <c r="G761" s="51"/>
      <c r="H761" s="51"/>
      <c r="I761" s="51"/>
      <c r="J761" s="51"/>
      <c r="K761" s="51"/>
      <c r="L761" s="51"/>
      <c r="M761" s="51"/>
      <c r="N761" s="49"/>
      <c r="O761" s="24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24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24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24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24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24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24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24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24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24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24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24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24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24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24"/>
      <c r="FN761" s="51"/>
      <c r="FO761" s="51"/>
      <c r="FP761" s="51"/>
      <c r="FQ761" s="51"/>
      <c r="FR761" s="51"/>
      <c r="FS761" s="51"/>
      <c r="FT761" s="51"/>
      <c r="FU761" s="51"/>
      <c r="FV761" s="51"/>
      <c r="FW761" s="51"/>
      <c r="FX761" s="24"/>
      <c r="GH761" s="52"/>
      <c r="GI761" s="53"/>
      <c r="GS761" s="52"/>
    </row>
    <row r="762" spans="1:201" ht="12.75" x14ac:dyDescent="0.2">
      <c r="A762" s="49"/>
      <c r="B762" s="11"/>
      <c r="C762" s="24"/>
      <c r="D762" s="24"/>
      <c r="E762" s="51"/>
      <c r="F762" s="51"/>
      <c r="G762" s="51"/>
      <c r="H762" s="51"/>
      <c r="I762" s="51"/>
      <c r="J762" s="51"/>
      <c r="K762" s="51"/>
      <c r="L762" s="51"/>
      <c r="M762" s="51"/>
      <c r="N762" s="49"/>
      <c r="O762" s="24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24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24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24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24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24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24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24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24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24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24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24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24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24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24"/>
      <c r="FN762" s="51"/>
      <c r="FO762" s="51"/>
      <c r="FP762" s="51"/>
      <c r="FQ762" s="51"/>
      <c r="FR762" s="51"/>
      <c r="FS762" s="51"/>
      <c r="FT762" s="51"/>
      <c r="FU762" s="51"/>
      <c r="FV762" s="51"/>
      <c r="FW762" s="51"/>
      <c r="FX762" s="24"/>
      <c r="GH762" s="52"/>
      <c r="GI762" s="53"/>
      <c r="GS762" s="52"/>
    </row>
    <row r="763" spans="1:201" ht="12.75" x14ac:dyDescent="0.2">
      <c r="A763" s="49"/>
      <c r="B763" s="11"/>
      <c r="C763" s="24"/>
      <c r="D763" s="24"/>
      <c r="E763" s="51"/>
      <c r="F763" s="51"/>
      <c r="G763" s="51"/>
      <c r="H763" s="51"/>
      <c r="I763" s="51"/>
      <c r="J763" s="51"/>
      <c r="K763" s="51"/>
      <c r="L763" s="51"/>
      <c r="M763" s="51"/>
      <c r="N763" s="49"/>
      <c r="O763" s="24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24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24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24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24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24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24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24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24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24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24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24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24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24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24"/>
      <c r="FN763" s="51"/>
      <c r="FO763" s="51"/>
      <c r="FP763" s="51"/>
      <c r="FQ763" s="51"/>
      <c r="FR763" s="51"/>
      <c r="FS763" s="51"/>
      <c r="FT763" s="51"/>
      <c r="FU763" s="51"/>
      <c r="FV763" s="51"/>
      <c r="FW763" s="51"/>
      <c r="FX763" s="24"/>
      <c r="GH763" s="52"/>
      <c r="GI763" s="53"/>
      <c r="GS763" s="52"/>
    </row>
    <row r="764" spans="1:201" ht="12.75" x14ac:dyDescent="0.2">
      <c r="A764" s="49"/>
      <c r="B764" s="11"/>
      <c r="C764" s="24"/>
      <c r="D764" s="24"/>
      <c r="E764" s="51"/>
      <c r="F764" s="51"/>
      <c r="G764" s="51"/>
      <c r="H764" s="51"/>
      <c r="I764" s="51"/>
      <c r="J764" s="51"/>
      <c r="K764" s="51"/>
      <c r="L764" s="51"/>
      <c r="M764" s="51"/>
      <c r="N764" s="49"/>
      <c r="O764" s="24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24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24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24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24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24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24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24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24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24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24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24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24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24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24"/>
      <c r="FN764" s="51"/>
      <c r="FO764" s="51"/>
      <c r="FP764" s="51"/>
      <c r="FQ764" s="51"/>
      <c r="FR764" s="51"/>
      <c r="FS764" s="51"/>
      <c r="FT764" s="51"/>
      <c r="FU764" s="51"/>
      <c r="FV764" s="51"/>
      <c r="FW764" s="51"/>
      <c r="FX764" s="24"/>
      <c r="GH764" s="52"/>
      <c r="GI764" s="53"/>
      <c r="GS764" s="52"/>
    </row>
    <row r="765" spans="1:201" ht="12.75" x14ac:dyDescent="0.2">
      <c r="A765" s="49"/>
      <c r="B765" s="11"/>
      <c r="C765" s="24"/>
      <c r="D765" s="24"/>
      <c r="E765" s="51"/>
      <c r="F765" s="51"/>
      <c r="G765" s="51"/>
      <c r="H765" s="51"/>
      <c r="I765" s="51"/>
      <c r="J765" s="51"/>
      <c r="K765" s="51"/>
      <c r="L765" s="51"/>
      <c r="M765" s="51"/>
      <c r="N765" s="49"/>
      <c r="O765" s="24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24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24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24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24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24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24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24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24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24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24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24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24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24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24"/>
      <c r="FN765" s="51"/>
      <c r="FO765" s="51"/>
      <c r="FP765" s="51"/>
      <c r="FQ765" s="51"/>
      <c r="FR765" s="51"/>
      <c r="FS765" s="51"/>
      <c r="FT765" s="51"/>
      <c r="FU765" s="51"/>
      <c r="FV765" s="51"/>
      <c r="FW765" s="51"/>
      <c r="FX765" s="24"/>
      <c r="GH765" s="52"/>
      <c r="GI765" s="53"/>
      <c r="GS765" s="52"/>
    </row>
    <row r="766" spans="1:201" ht="12.75" x14ac:dyDescent="0.2">
      <c r="A766" s="49"/>
      <c r="B766" s="11"/>
      <c r="C766" s="24"/>
      <c r="D766" s="24"/>
      <c r="E766" s="51"/>
      <c r="F766" s="51"/>
      <c r="G766" s="51"/>
      <c r="H766" s="51"/>
      <c r="I766" s="51"/>
      <c r="J766" s="51"/>
      <c r="K766" s="51"/>
      <c r="L766" s="51"/>
      <c r="M766" s="51"/>
      <c r="N766" s="49"/>
      <c r="O766" s="24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24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24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24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24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24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24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24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24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24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24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24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24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24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24"/>
      <c r="FN766" s="51"/>
      <c r="FO766" s="51"/>
      <c r="FP766" s="51"/>
      <c r="FQ766" s="51"/>
      <c r="FR766" s="51"/>
      <c r="FS766" s="51"/>
      <c r="FT766" s="51"/>
      <c r="FU766" s="51"/>
      <c r="FV766" s="51"/>
      <c r="FW766" s="51"/>
      <c r="FX766" s="24"/>
      <c r="GH766" s="52"/>
      <c r="GI766" s="53"/>
      <c r="GS766" s="52"/>
    </row>
    <row r="767" spans="1:201" ht="12.75" x14ac:dyDescent="0.2">
      <c r="A767" s="49"/>
      <c r="B767" s="11"/>
      <c r="C767" s="24"/>
      <c r="D767" s="24"/>
      <c r="E767" s="51"/>
      <c r="F767" s="51"/>
      <c r="G767" s="51"/>
      <c r="H767" s="51"/>
      <c r="I767" s="51"/>
      <c r="J767" s="51"/>
      <c r="K767" s="51"/>
      <c r="L767" s="51"/>
      <c r="M767" s="51"/>
      <c r="N767" s="49"/>
      <c r="O767" s="24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24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24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24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24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24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24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24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24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24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24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24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24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24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24"/>
      <c r="FN767" s="51"/>
      <c r="FO767" s="51"/>
      <c r="FP767" s="51"/>
      <c r="FQ767" s="51"/>
      <c r="FR767" s="51"/>
      <c r="FS767" s="51"/>
      <c r="FT767" s="51"/>
      <c r="FU767" s="51"/>
      <c r="FV767" s="51"/>
      <c r="FW767" s="51"/>
      <c r="FX767" s="24"/>
      <c r="GH767" s="52"/>
      <c r="GI767" s="53"/>
      <c r="GS767" s="52"/>
    </row>
    <row r="768" spans="1:201" ht="12.75" x14ac:dyDescent="0.2">
      <c r="A768" s="49"/>
      <c r="B768" s="11"/>
      <c r="C768" s="24"/>
      <c r="D768" s="24"/>
      <c r="E768" s="51"/>
      <c r="F768" s="51"/>
      <c r="G768" s="51"/>
      <c r="H768" s="51"/>
      <c r="I768" s="51"/>
      <c r="J768" s="51"/>
      <c r="K768" s="51"/>
      <c r="L768" s="51"/>
      <c r="M768" s="51"/>
      <c r="N768" s="49"/>
      <c r="O768" s="24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24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24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24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24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24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24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24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24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24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24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24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24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24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24"/>
      <c r="FN768" s="51"/>
      <c r="FO768" s="51"/>
      <c r="FP768" s="51"/>
      <c r="FQ768" s="51"/>
      <c r="FR768" s="51"/>
      <c r="FS768" s="51"/>
      <c r="FT768" s="51"/>
      <c r="FU768" s="51"/>
      <c r="FV768" s="51"/>
      <c r="FW768" s="51"/>
      <c r="FX768" s="24"/>
      <c r="GH768" s="52"/>
      <c r="GI768" s="53"/>
      <c r="GS768" s="52"/>
    </row>
    <row r="769" spans="1:201" ht="12.75" x14ac:dyDescent="0.2">
      <c r="A769" s="49"/>
      <c r="B769" s="11"/>
      <c r="C769" s="24"/>
      <c r="D769" s="24"/>
      <c r="E769" s="51"/>
      <c r="F769" s="51"/>
      <c r="G769" s="51"/>
      <c r="H769" s="51"/>
      <c r="I769" s="51"/>
      <c r="J769" s="51"/>
      <c r="K769" s="51"/>
      <c r="L769" s="51"/>
      <c r="M769" s="51"/>
      <c r="N769" s="49"/>
      <c r="O769" s="24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24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24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24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24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24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24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24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24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24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24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24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24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24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24"/>
      <c r="FN769" s="51"/>
      <c r="FO769" s="51"/>
      <c r="FP769" s="51"/>
      <c r="FQ769" s="51"/>
      <c r="FR769" s="51"/>
      <c r="FS769" s="51"/>
      <c r="FT769" s="51"/>
      <c r="FU769" s="51"/>
      <c r="FV769" s="51"/>
      <c r="FW769" s="51"/>
      <c r="FX769" s="24"/>
      <c r="GH769" s="52"/>
      <c r="GI769" s="53"/>
      <c r="GS769" s="52"/>
    </row>
    <row r="770" spans="1:201" ht="12.75" x14ac:dyDescent="0.2">
      <c r="A770" s="49"/>
      <c r="B770" s="11"/>
      <c r="C770" s="24"/>
      <c r="D770" s="24"/>
      <c r="E770" s="51"/>
      <c r="F770" s="51"/>
      <c r="G770" s="51"/>
      <c r="H770" s="51"/>
      <c r="I770" s="51"/>
      <c r="J770" s="51"/>
      <c r="K770" s="51"/>
      <c r="L770" s="51"/>
      <c r="M770" s="51"/>
      <c r="N770" s="49"/>
      <c r="O770" s="24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24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24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24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24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24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24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24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24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24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24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24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24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24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24"/>
      <c r="FN770" s="51"/>
      <c r="FO770" s="51"/>
      <c r="FP770" s="51"/>
      <c r="FQ770" s="51"/>
      <c r="FR770" s="51"/>
      <c r="FS770" s="51"/>
      <c r="FT770" s="51"/>
      <c r="FU770" s="51"/>
      <c r="FV770" s="51"/>
      <c r="FW770" s="51"/>
      <c r="FX770" s="24"/>
      <c r="GH770" s="52"/>
      <c r="GI770" s="53"/>
      <c r="GS770" s="52"/>
    </row>
    <row r="771" spans="1:201" ht="12.75" x14ac:dyDescent="0.2">
      <c r="A771" s="49"/>
      <c r="B771" s="11"/>
      <c r="C771" s="24"/>
      <c r="D771" s="24"/>
      <c r="E771" s="51"/>
      <c r="F771" s="51"/>
      <c r="G771" s="51"/>
      <c r="H771" s="51"/>
      <c r="I771" s="51"/>
      <c r="J771" s="51"/>
      <c r="K771" s="51"/>
      <c r="L771" s="51"/>
      <c r="M771" s="51"/>
      <c r="N771" s="49"/>
      <c r="O771" s="24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24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24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24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24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24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24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24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24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24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24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24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24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24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24"/>
      <c r="FN771" s="51"/>
      <c r="FO771" s="51"/>
      <c r="FP771" s="51"/>
      <c r="FQ771" s="51"/>
      <c r="FR771" s="51"/>
      <c r="FS771" s="51"/>
      <c r="FT771" s="51"/>
      <c r="FU771" s="51"/>
      <c r="FV771" s="51"/>
      <c r="FW771" s="51"/>
      <c r="FX771" s="24"/>
      <c r="GH771" s="52"/>
      <c r="GI771" s="53"/>
      <c r="GS771" s="52"/>
    </row>
    <row r="772" spans="1:201" ht="12.75" x14ac:dyDescent="0.2">
      <c r="A772" s="49"/>
      <c r="B772" s="11"/>
      <c r="C772" s="24"/>
      <c r="D772" s="24"/>
      <c r="E772" s="51"/>
      <c r="F772" s="51"/>
      <c r="G772" s="51"/>
      <c r="H772" s="51"/>
      <c r="I772" s="51"/>
      <c r="J772" s="51"/>
      <c r="K772" s="51"/>
      <c r="L772" s="51"/>
      <c r="M772" s="51"/>
      <c r="N772" s="49"/>
      <c r="O772" s="24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24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24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24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24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24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24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24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24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24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24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24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24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24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24"/>
      <c r="FN772" s="51"/>
      <c r="FO772" s="51"/>
      <c r="FP772" s="51"/>
      <c r="FQ772" s="51"/>
      <c r="FR772" s="51"/>
      <c r="FS772" s="51"/>
      <c r="FT772" s="51"/>
      <c r="FU772" s="51"/>
      <c r="FV772" s="51"/>
      <c r="FW772" s="51"/>
      <c r="FX772" s="24"/>
      <c r="GH772" s="52"/>
      <c r="GI772" s="53"/>
      <c r="GS772" s="52"/>
    </row>
    <row r="773" spans="1:201" ht="12.75" x14ac:dyDescent="0.2">
      <c r="A773" s="49"/>
      <c r="B773" s="11"/>
      <c r="C773" s="24"/>
      <c r="D773" s="24"/>
      <c r="E773" s="51"/>
      <c r="F773" s="51"/>
      <c r="G773" s="51"/>
      <c r="H773" s="51"/>
      <c r="I773" s="51"/>
      <c r="J773" s="51"/>
      <c r="K773" s="51"/>
      <c r="L773" s="51"/>
      <c r="M773" s="51"/>
      <c r="N773" s="49"/>
      <c r="O773" s="24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24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24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24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24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24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24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24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24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24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24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24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24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24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24"/>
      <c r="FN773" s="51"/>
      <c r="FO773" s="51"/>
      <c r="FP773" s="51"/>
      <c r="FQ773" s="51"/>
      <c r="FR773" s="51"/>
      <c r="FS773" s="51"/>
      <c r="FT773" s="51"/>
      <c r="FU773" s="51"/>
      <c r="FV773" s="51"/>
      <c r="FW773" s="51"/>
      <c r="FX773" s="24"/>
      <c r="GH773" s="52"/>
      <c r="GI773" s="53"/>
      <c r="GS773" s="52"/>
    </row>
    <row r="774" spans="1:201" ht="12.75" x14ac:dyDescent="0.2">
      <c r="A774" s="49"/>
      <c r="B774" s="11"/>
      <c r="C774" s="24"/>
      <c r="D774" s="24"/>
      <c r="E774" s="51"/>
      <c r="F774" s="51"/>
      <c r="G774" s="51"/>
      <c r="H774" s="51"/>
      <c r="I774" s="51"/>
      <c r="J774" s="51"/>
      <c r="K774" s="51"/>
      <c r="L774" s="51"/>
      <c r="M774" s="51"/>
      <c r="N774" s="49"/>
      <c r="O774" s="24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24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24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24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24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24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24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24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24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24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24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24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24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24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24"/>
      <c r="FN774" s="51"/>
      <c r="FO774" s="51"/>
      <c r="FP774" s="51"/>
      <c r="FQ774" s="51"/>
      <c r="FR774" s="51"/>
      <c r="FS774" s="51"/>
      <c r="FT774" s="51"/>
      <c r="FU774" s="51"/>
      <c r="FV774" s="51"/>
      <c r="FW774" s="51"/>
      <c r="FX774" s="24"/>
      <c r="GH774" s="52"/>
      <c r="GI774" s="53"/>
      <c r="GS774" s="52"/>
    </row>
    <row r="775" spans="1:201" ht="12.75" x14ac:dyDescent="0.2">
      <c r="A775" s="49"/>
      <c r="B775" s="11"/>
      <c r="C775" s="24"/>
      <c r="D775" s="24"/>
      <c r="E775" s="51"/>
      <c r="F775" s="51"/>
      <c r="G775" s="51"/>
      <c r="H775" s="51"/>
      <c r="I775" s="51"/>
      <c r="J775" s="51"/>
      <c r="K775" s="51"/>
      <c r="L775" s="51"/>
      <c r="M775" s="51"/>
      <c r="N775" s="49"/>
      <c r="O775" s="24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24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24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24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24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24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24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24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24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24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24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24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24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24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24"/>
      <c r="FN775" s="51"/>
      <c r="FO775" s="51"/>
      <c r="FP775" s="51"/>
      <c r="FQ775" s="51"/>
      <c r="FR775" s="51"/>
      <c r="FS775" s="51"/>
      <c r="FT775" s="51"/>
      <c r="FU775" s="51"/>
      <c r="FV775" s="51"/>
      <c r="FW775" s="51"/>
      <c r="FX775" s="24"/>
      <c r="GH775" s="52"/>
      <c r="GI775" s="53"/>
      <c r="GS775" s="52"/>
    </row>
    <row r="776" spans="1:201" ht="12.75" x14ac:dyDescent="0.2">
      <c r="A776" s="49"/>
      <c r="B776" s="11"/>
      <c r="C776" s="24"/>
      <c r="D776" s="24"/>
      <c r="E776" s="51"/>
      <c r="F776" s="51"/>
      <c r="G776" s="51"/>
      <c r="H776" s="51"/>
      <c r="I776" s="51"/>
      <c r="J776" s="51"/>
      <c r="K776" s="51"/>
      <c r="L776" s="51"/>
      <c r="M776" s="51"/>
      <c r="N776" s="49"/>
      <c r="O776" s="24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24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24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24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24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24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24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24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24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24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24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24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24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24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24"/>
      <c r="FN776" s="51"/>
      <c r="FO776" s="51"/>
      <c r="FP776" s="51"/>
      <c r="FQ776" s="51"/>
      <c r="FR776" s="51"/>
      <c r="FS776" s="51"/>
      <c r="FT776" s="51"/>
      <c r="FU776" s="51"/>
      <c r="FV776" s="51"/>
      <c r="FW776" s="51"/>
      <c r="FX776" s="24"/>
      <c r="GH776" s="52"/>
      <c r="GI776" s="53"/>
      <c r="GS776" s="52"/>
    </row>
    <row r="777" spans="1:201" ht="12.75" x14ac:dyDescent="0.2">
      <c r="A777" s="49"/>
      <c r="B777" s="11"/>
      <c r="C777" s="24"/>
      <c r="D777" s="24"/>
      <c r="E777" s="51"/>
      <c r="F777" s="51"/>
      <c r="G777" s="51"/>
      <c r="H777" s="51"/>
      <c r="I777" s="51"/>
      <c r="J777" s="51"/>
      <c r="K777" s="51"/>
      <c r="L777" s="51"/>
      <c r="M777" s="51"/>
      <c r="N777" s="49"/>
      <c r="O777" s="24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24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24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24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24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24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24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24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24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24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24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24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24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24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24"/>
      <c r="FN777" s="51"/>
      <c r="FO777" s="51"/>
      <c r="FP777" s="51"/>
      <c r="FQ777" s="51"/>
      <c r="FR777" s="51"/>
      <c r="FS777" s="51"/>
      <c r="FT777" s="51"/>
      <c r="FU777" s="51"/>
      <c r="FV777" s="51"/>
      <c r="FW777" s="51"/>
      <c r="FX777" s="24"/>
      <c r="GH777" s="52"/>
      <c r="GI777" s="53"/>
      <c r="GS777" s="52"/>
    </row>
    <row r="778" spans="1:201" ht="12.75" x14ac:dyDescent="0.2">
      <c r="A778" s="49"/>
      <c r="B778" s="11"/>
      <c r="C778" s="24"/>
      <c r="D778" s="24"/>
      <c r="E778" s="51"/>
      <c r="F778" s="51"/>
      <c r="G778" s="51"/>
      <c r="H778" s="51"/>
      <c r="I778" s="51"/>
      <c r="J778" s="51"/>
      <c r="K778" s="51"/>
      <c r="L778" s="51"/>
      <c r="M778" s="51"/>
      <c r="N778" s="49"/>
      <c r="O778" s="24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24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24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24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24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24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24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24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24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24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24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24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24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24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24"/>
      <c r="FN778" s="51"/>
      <c r="FO778" s="51"/>
      <c r="FP778" s="51"/>
      <c r="FQ778" s="51"/>
      <c r="FR778" s="51"/>
      <c r="FS778" s="51"/>
      <c r="FT778" s="51"/>
      <c r="FU778" s="51"/>
      <c r="FV778" s="51"/>
      <c r="FW778" s="51"/>
      <c r="FX778" s="24"/>
      <c r="GH778" s="52"/>
      <c r="GI778" s="53"/>
      <c r="GS778" s="52"/>
    </row>
    <row r="779" spans="1:201" ht="12.75" x14ac:dyDescent="0.2">
      <c r="A779" s="49"/>
      <c r="B779" s="11"/>
      <c r="C779" s="24"/>
      <c r="D779" s="24"/>
      <c r="E779" s="51"/>
      <c r="F779" s="51"/>
      <c r="G779" s="51"/>
      <c r="H779" s="51"/>
      <c r="I779" s="51"/>
      <c r="J779" s="51"/>
      <c r="K779" s="51"/>
      <c r="L779" s="51"/>
      <c r="M779" s="51"/>
      <c r="N779" s="49"/>
      <c r="O779" s="24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24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24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24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24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24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24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24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24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24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24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24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24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24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24"/>
      <c r="FN779" s="51"/>
      <c r="FO779" s="51"/>
      <c r="FP779" s="51"/>
      <c r="FQ779" s="51"/>
      <c r="FR779" s="51"/>
      <c r="FS779" s="51"/>
      <c r="FT779" s="51"/>
      <c r="FU779" s="51"/>
      <c r="FV779" s="51"/>
      <c r="FW779" s="51"/>
      <c r="FX779" s="24"/>
      <c r="GH779" s="52"/>
      <c r="GI779" s="53"/>
      <c r="GS779" s="52"/>
    </row>
    <row r="780" spans="1:201" ht="12.75" x14ac:dyDescent="0.2">
      <c r="A780" s="49"/>
      <c r="B780" s="11"/>
      <c r="C780" s="24"/>
      <c r="D780" s="24"/>
      <c r="E780" s="51"/>
      <c r="F780" s="51"/>
      <c r="G780" s="51"/>
      <c r="H780" s="51"/>
      <c r="I780" s="51"/>
      <c r="J780" s="51"/>
      <c r="K780" s="51"/>
      <c r="L780" s="51"/>
      <c r="M780" s="51"/>
      <c r="N780" s="49"/>
      <c r="O780" s="24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24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24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24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24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24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24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24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24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24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24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24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24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24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24"/>
      <c r="FN780" s="51"/>
      <c r="FO780" s="51"/>
      <c r="FP780" s="51"/>
      <c r="FQ780" s="51"/>
      <c r="FR780" s="51"/>
      <c r="FS780" s="51"/>
      <c r="FT780" s="51"/>
      <c r="FU780" s="51"/>
      <c r="FV780" s="51"/>
      <c r="FW780" s="51"/>
      <c r="FX780" s="24"/>
      <c r="GH780" s="52"/>
      <c r="GI780" s="53"/>
      <c r="GS780" s="52"/>
    </row>
    <row r="781" spans="1:201" ht="12.75" x14ac:dyDescent="0.2">
      <c r="A781" s="49"/>
      <c r="B781" s="11"/>
      <c r="C781" s="24"/>
      <c r="D781" s="24"/>
      <c r="E781" s="51"/>
      <c r="F781" s="51"/>
      <c r="G781" s="51"/>
      <c r="H781" s="51"/>
      <c r="I781" s="51"/>
      <c r="J781" s="51"/>
      <c r="K781" s="51"/>
      <c r="L781" s="51"/>
      <c r="M781" s="51"/>
      <c r="N781" s="49"/>
      <c r="O781" s="24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24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24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24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24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24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24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24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24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24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24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24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24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24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24"/>
      <c r="FN781" s="51"/>
      <c r="FO781" s="51"/>
      <c r="FP781" s="51"/>
      <c r="FQ781" s="51"/>
      <c r="FR781" s="51"/>
      <c r="FS781" s="51"/>
      <c r="FT781" s="51"/>
      <c r="FU781" s="51"/>
      <c r="FV781" s="51"/>
      <c r="FW781" s="51"/>
      <c r="FX781" s="24"/>
      <c r="GH781" s="52"/>
      <c r="GI781" s="53"/>
      <c r="GS781" s="52"/>
    </row>
    <row r="782" spans="1:201" ht="12.75" x14ac:dyDescent="0.2">
      <c r="A782" s="49"/>
      <c r="B782" s="11"/>
      <c r="C782" s="24"/>
      <c r="D782" s="24"/>
      <c r="E782" s="51"/>
      <c r="F782" s="51"/>
      <c r="G782" s="51"/>
      <c r="H782" s="51"/>
      <c r="I782" s="51"/>
      <c r="J782" s="51"/>
      <c r="K782" s="51"/>
      <c r="L782" s="51"/>
      <c r="M782" s="51"/>
      <c r="N782" s="49"/>
      <c r="O782" s="24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24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24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24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24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24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24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24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24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24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24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24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24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24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24"/>
      <c r="FN782" s="51"/>
      <c r="FO782" s="51"/>
      <c r="FP782" s="51"/>
      <c r="FQ782" s="51"/>
      <c r="FR782" s="51"/>
      <c r="FS782" s="51"/>
      <c r="FT782" s="51"/>
      <c r="FU782" s="51"/>
      <c r="FV782" s="51"/>
      <c r="FW782" s="51"/>
      <c r="FX782" s="24"/>
      <c r="GH782" s="52"/>
      <c r="GI782" s="53"/>
      <c r="GS782" s="52"/>
    </row>
    <row r="783" spans="1:201" ht="12.75" x14ac:dyDescent="0.2">
      <c r="A783" s="49"/>
      <c r="B783" s="11"/>
      <c r="C783" s="24"/>
      <c r="D783" s="24"/>
      <c r="E783" s="51"/>
      <c r="F783" s="51"/>
      <c r="G783" s="51"/>
      <c r="H783" s="51"/>
      <c r="I783" s="51"/>
      <c r="J783" s="51"/>
      <c r="K783" s="51"/>
      <c r="L783" s="51"/>
      <c r="M783" s="51"/>
      <c r="N783" s="49"/>
      <c r="O783" s="24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24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24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24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24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24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24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24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24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24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24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24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24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24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24"/>
      <c r="FN783" s="51"/>
      <c r="FO783" s="51"/>
      <c r="FP783" s="51"/>
      <c r="FQ783" s="51"/>
      <c r="FR783" s="51"/>
      <c r="FS783" s="51"/>
      <c r="FT783" s="51"/>
      <c r="FU783" s="51"/>
      <c r="FV783" s="51"/>
      <c r="FW783" s="51"/>
      <c r="FX783" s="24"/>
      <c r="GH783" s="52"/>
      <c r="GI783" s="53"/>
      <c r="GS783" s="52"/>
    </row>
    <row r="784" spans="1:201" ht="12.75" x14ac:dyDescent="0.2">
      <c r="A784" s="49"/>
      <c r="B784" s="11"/>
      <c r="C784" s="24"/>
      <c r="D784" s="24"/>
      <c r="E784" s="51"/>
      <c r="F784" s="51"/>
      <c r="G784" s="51"/>
      <c r="H784" s="51"/>
      <c r="I784" s="51"/>
      <c r="J784" s="51"/>
      <c r="K784" s="51"/>
      <c r="L784" s="51"/>
      <c r="M784" s="51"/>
      <c r="N784" s="49"/>
      <c r="O784" s="24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24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24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24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24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24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24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24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24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24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24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24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24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24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24"/>
      <c r="FN784" s="51"/>
      <c r="FO784" s="51"/>
      <c r="FP784" s="51"/>
      <c r="FQ784" s="51"/>
      <c r="FR784" s="51"/>
      <c r="FS784" s="51"/>
      <c r="FT784" s="51"/>
      <c r="FU784" s="51"/>
      <c r="FV784" s="51"/>
      <c r="FW784" s="51"/>
      <c r="FX784" s="24"/>
      <c r="GH784" s="52"/>
      <c r="GI784" s="53"/>
      <c r="GS784" s="52"/>
    </row>
    <row r="785" spans="1:201" ht="12.75" x14ac:dyDescent="0.2">
      <c r="A785" s="49"/>
      <c r="B785" s="11"/>
      <c r="C785" s="24"/>
      <c r="D785" s="24"/>
      <c r="E785" s="51"/>
      <c r="F785" s="51"/>
      <c r="G785" s="51"/>
      <c r="H785" s="51"/>
      <c r="I785" s="51"/>
      <c r="J785" s="51"/>
      <c r="K785" s="51"/>
      <c r="L785" s="51"/>
      <c r="M785" s="51"/>
      <c r="N785" s="49"/>
      <c r="O785" s="24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24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24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24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24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24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24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24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24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24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24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24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24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24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24"/>
      <c r="FN785" s="51"/>
      <c r="FO785" s="51"/>
      <c r="FP785" s="51"/>
      <c r="FQ785" s="51"/>
      <c r="FR785" s="51"/>
      <c r="FS785" s="51"/>
      <c r="FT785" s="51"/>
      <c r="FU785" s="51"/>
      <c r="FV785" s="51"/>
      <c r="FW785" s="51"/>
      <c r="FX785" s="24"/>
      <c r="GH785" s="52"/>
      <c r="GI785" s="53"/>
      <c r="GS785" s="52"/>
    </row>
    <row r="786" spans="1:201" ht="12.75" x14ac:dyDescent="0.2">
      <c r="A786" s="49"/>
      <c r="B786" s="11"/>
      <c r="C786" s="24"/>
      <c r="D786" s="24"/>
      <c r="E786" s="51"/>
      <c r="F786" s="51"/>
      <c r="G786" s="51"/>
      <c r="H786" s="51"/>
      <c r="I786" s="51"/>
      <c r="J786" s="51"/>
      <c r="K786" s="51"/>
      <c r="L786" s="51"/>
      <c r="M786" s="51"/>
      <c r="N786" s="49"/>
      <c r="O786" s="24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24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24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24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24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24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24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24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24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24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24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24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24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24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24"/>
      <c r="FN786" s="51"/>
      <c r="FO786" s="51"/>
      <c r="FP786" s="51"/>
      <c r="FQ786" s="51"/>
      <c r="FR786" s="51"/>
      <c r="FS786" s="51"/>
      <c r="FT786" s="51"/>
      <c r="FU786" s="51"/>
      <c r="FV786" s="51"/>
      <c r="FW786" s="51"/>
      <c r="FX786" s="24"/>
      <c r="GH786" s="52"/>
      <c r="GI786" s="53"/>
      <c r="GS786" s="52"/>
    </row>
    <row r="787" spans="1:201" ht="12.75" x14ac:dyDescent="0.2">
      <c r="A787" s="49"/>
      <c r="B787" s="11"/>
      <c r="C787" s="24"/>
      <c r="D787" s="24"/>
      <c r="E787" s="51"/>
      <c r="F787" s="51"/>
      <c r="G787" s="51"/>
      <c r="H787" s="51"/>
      <c r="I787" s="51"/>
      <c r="J787" s="51"/>
      <c r="K787" s="51"/>
      <c r="L787" s="51"/>
      <c r="M787" s="51"/>
      <c r="N787" s="49"/>
      <c r="O787" s="24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24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24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24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24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24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24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24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24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24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24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24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24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24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24"/>
      <c r="FN787" s="51"/>
      <c r="FO787" s="51"/>
      <c r="FP787" s="51"/>
      <c r="FQ787" s="51"/>
      <c r="FR787" s="51"/>
      <c r="FS787" s="51"/>
      <c r="FT787" s="51"/>
      <c r="FU787" s="51"/>
      <c r="FV787" s="51"/>
      <c r="FW787" s="51"/>
      <c r="FX787" s="24"/>
      <c r="GH787" s="52"/>
      <c r="GI787" s="53"/>
      <c r="GS787" s="52"/>
    </row>
    <row r="788" spans="1:201" ht="12.75" x14ac:dyDescent="0.2">
      <c r="A788" s="49"/>
      <c r="B788" s="11"/>
      <c r="C788" s="24"/>
      <c r="D788" s="24"/>
      <c r="E788" s="51"/>
      <c r="F788" s="51"/>
      <c r="G788" s="51"/>
      <c r="H788" s="51"/>
      <c r="I788" s="51"/>
      <c r="J788" s="51"/>
      <c r="K788" s="51"/>
      <c r="L788" s="51"/>
      <c r="M788" s="51"/>
      <c r="N788" s="49"/>
      <c r="O788" s="24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24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24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24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24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24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24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24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24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24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24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24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24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24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24"/>
      <c r="FN788" s="51"/>
      <c r="FO788" s="51"/>
      <c r="FP788" s="51"/>
      <c r="FQ788" s="51"/>
      <c r="FR788" s="51"/>
      <c r="FS788" s="51"/>
      <c r="FT788" s="51"/>
      <c r="FU788" s="51"/>
      <c r="FV788" s="51"/>
      <c r="FW788" s="51"/>
      <c r="FX788" s="24"/>
      <c r="GH788" s="52"/>
      <c r="GI788" s="53"/>
      <c r="GS788" s="52"/>
    </row>
    <row r="789" spans="1:201" ht="12.75" x14ac:dyDescent="0.2">
      <c r="A789" s="49"/>
      <c r="B789" s="11"/>
      <c r="C789" s="24"/>
      <c r="D789" s="24"/>
      <c r="E789" s="51"/>
      <c r="F789" s="51"/>
      <c r="G789" s="51"/>
      <c r="H789" s="51"/>
      <c r="I789" s="51"/>
      <c r="J789" s="51"/>
      <c r="K789" s="51"/>
      <c r="L789" s="51"/>
      <c r="M789" s="51"/>
      <c r="N789" s="49"/>
      <c r="O789" s="24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24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24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24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24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24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24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24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24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24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24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24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24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24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24"/>
      <c r="FN789" s="51"/>
      <c r="FO789" s="51"/>
      <c r="FP789" s="51"/>
      <c r="FQ789" s="51"/>
      <c r="FR789" s="51"/>
      <c r="FS789" s="51"/>
      <c r="FT789" s="51"/>
      <c r="FU789" s="51"/>
      <c r="FV789" s="51"/>
      <c r="FW789" s="51"/>
      <c r="FX789" s="24"/>
      <c r="GH789" s="52"/>
      <c r="GI789" s="53"/>
      <c r="GS789" s="52"/>
    </row>
    <row r="790" spans="1:201" ht="12.75" x14ac:dyDescent="0.2">
      <c r="A790" s="49"/>
      <c r="B790" s="11"/>
      <c r="C790" s="24"/>
      <c r="D790" s="24"/>
      <c r="E790" s="51"/>
      <c r="F790" s="51"/>
      <c r="G790" s="51"/>
      <c r="H790" s="51"/>
      <c r="I790" s="51"/>
      <c r="J790" s="51"/>
      <c r="K790" s="51"/>
      <c r="L790" s="51"/>
      <c r="M790" s="51"/>
      <c r="N790" s="49"/>
      <c r="O790" s="24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24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24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24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24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24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24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24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24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24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24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24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24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24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24"/>
      <c r="FN790" s="51"/>
      <c r="FO790" s="51"/>
      <c r="FP790" s="51"/>
      <c r="FQ790" s="51"/>
      <c r="FR790" s="51"/>
      <c r="FS790" s="51"/>
      <c r="FT790" s="51"/>
      <c r="FU790" s="51"/>
      <c r="FV790" s="51"/>
      <c r="FW790" s="51"/>
      <c r="FX790" s="24"/>
      <c r="GH790" s="52"/>
      <c r="GI790" s="53"/>
      <c r="GS790" s="52"/>
    </row>
    <row r="791" spans="1:201" ht="12.75" x14ac:dyDescent="0.2">
      <c r="A791" s="49"/>
      <c r="B791" s="11"/>
      <c r="C791" s="24"/>
      <c r="D791" s="24"/>
      <c r="E791" s="51"/>
      <c r="F791" s="51"/>
      <c r="G791" s="51"/>
      <c r="H791" s="51"/>
      <c r="I791" s="51"/>
      <c r="J791" s="51"/>
      <c r="K791" s="51"/>
      <c r="L791" s="51"/>
      <c r="M791" s="51"/>
      <c r="N791" s="49"/>
      <c r="O791" s="24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24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24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24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24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24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24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24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24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24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24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24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24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24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24"/>
      <c r="FN791" s="51"/>
      <c r="FO791" s="51"/>
      <c r="FP791" s="51"/>
      <c r="FQ791" s="51"/>
      <c r="FR791" s="51"/>
      <c r="FS791" s="51"/>
      <c r="FT791" s="51"/>
      <c r="FU791" s="51"/>
      <c r="FV791" s="51"/>
      <c r="FW791" s="51"/>
      <c r="FX791" s="24"/>
      <c r="GH791" s="52"/>
      <c r="GI791" s="53"/>
      <c r="GS791" s="52"/>
    </row>
    <row r="792" spans="1:201" ht="12.75" x14ac:dyDescent="0.2">
      <c r="A792" s="49"/>
      <c r="B792" s="11"/>
      <c r="C792" s="24"/>
      <c r="D792" s="24"/>
      <c r="E792" s="51"/>
      <c r="F792" s="51"/>
      <c r="G792" s="51"/>
      <c r="H792" s="51"/>
      <c r="I792" s="51"/>
      <c r="J792" s="51"/>
      <c r="K792" s="51"/>
      <c r="L792" s="51"/>
      <c r="M792" s="51"/>
      <c r="N792" s="49"/>
      <c r="O792" s="24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24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24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24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24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24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24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24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24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24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24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24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24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24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24"/>
      <c r="FN792" s="51"/>
      <c r="FO792" s="51"/>
      <c r="FP792" s="51"/>
      <c r="FQ792" s="51"/>
      <c r="FR792" s="51"/>
      <c r="FS792" s="51"/>
      <c r="FT792" s="51"/>
      <c r="FU792" s="51"/>
      <c r="FV792" s="51"/>
      <c r="FW792" s="51"/>
      <c r="FX792" s="24"/>
      <c r="GH792" s="52"/>
      <c r="GI792" s="53"/>
      <c r="GS792" s="52"/>
    </row>
    <row r="793" spans="1:201" ht="12.75" x14ac:dyDescent="0.2">
      <c r="A793" s="49"/>
      <c r="B793" s="11"/>
      <c r="C793" s="24"/>
      <c r="D793" s="24"/>
      <c r="E793" s="51"/>
      <c r="F793" s="51"/>
      <c r="G793" s="51"/>
      <c r="H793" s="51"/>
      <c r="I793" s="51"/>
      <c r="J793" s="51"/>
      <c r="K793" s="51"/>
      <c r="L793" s="51"/>
      <c r="M793" s="51"/>
      <c r="N793" s="49"/>
      <c r="O793" s="24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24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24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24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24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24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24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24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24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24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24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24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24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24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24"/>
      <c r="FN793" s="51"/>
      <c r="FO793" s="51"/>
      <c r="FP793" s="51"/>
      <c r="FQ793" s="51"/>
      <c r="FR793" s="51"/>
      <c r="FS793" s="51"/>
      <c r="FT793" s="51"/>
      <c r="FU793" s="51"/>
      <c r="FV793" s="51"/>
      <c r="FW793" s="51"/>
      <c r="FX793" s="24"/>
      <c r="GH793" s="52"/>
      <c r="GI793" s="53"/>
      <c r="GS793" s="52"/>
    </row>
    <row r="794" spans="1:201" ht="12.75" x14ac:dyDescent="0.2">
      <c r="A794" s="49"/>
      <c r="B794" s="11"/>
      <c r="C794" s="24"/>
      <c r="D794" s="24"/>
      <c r="E794" s="51"/>
      <c r="F794" s="51"/>
      <c r="G794" s="51"/>
      <c r="H794" s="51"/>
      <c r="I794" s="51"/>
      <c r="J794" s="51"/>
      <c r="K794" s="51"/>
      <c r="L794" s="51"/>
      <c r="M794" s="51"/>
      <c r="N794" s="49"/>
      <c r="O794" s="24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24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24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24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24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24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24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24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24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24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24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24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24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24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24"/>
      <c r="FN794" s="51"/>
      <c r="FO794" s="51"/>
      <c r="FP794" s="51"/>
      <c r="FQ794" s="51"/>
      <c r="FR794" s="51"/>
      <c r="FS794" s="51"/>
      <c r="FT794" s="51"/>
      <c r="FU794" s="51"/>
      <c r="FV794" s="51"/>
      <c r="FW794" s="51"/>
      <c r="FX794" s="24"/>
      <c r="GH794" s="52"/>
      <c r="GI794" s="53"/>
      <c r="GS794" s="52"/>
    </row>
    <row r="795" spans="1:201" ht="12.75" x14ac:dyDescent="0.2">
      <c r="A795" s="49"/>
      <c r="B795" s="11"/>
      <c r="C795" s="24"/>
      <c r="D795" s="24"/>
      <c r="E795" s="51"/>
      <c r="F795" s="51"/>
      <c r="G795" s="51"/>
      <c r="H795" s="51"/>
      <c r="I795" s="51"/>
      <c r="J795" s="51"/>
      <c r="K795" s="51"/>
      <c r="L795" s="51"/>
      <c r="M795" s="51"/>
      <c r="N795" s="49"/>
      <c r="O795" s="24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24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24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24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24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24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24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24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24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24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24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24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24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24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24"/>
      <c r="FN795" s="51"/>
      <c r="FO795" s="51"/>
      <c r="FP795" s="51"/>
      <c r="FQ795" s="51"/>
      <c r="FR795" s="51"/>
      <c r="FS795" s="51"/>
      <c r="FT795" s="51"/>
      <c r="FU795" s="51"/>
      <c r="FV795" s="51"/>
      <c r="FW795" s="51"/>
      <c r="FX795" s="24"/>
      <c r="GH795" s="52"/>
      <c r="GI795" s="53"/>
      <c r="GS795" s="52"/>
    </row>
    <row r="796" spans="1:201" ht="12.75" x14ac:dyDescent="0.2">
      <c r="A796" s="49"/>
      <c r="B796" s="11"/>
      <c r="C796" s="24"/>
      <c r="D796" s="24"/>
      <c r="E796" s="51"/>
      <c r="F796" s="51"/>
      <c r="G796" s="51"/>
      <c r="H796" s="51"/>
      <c r="I796" s="51"/>
      <c r="J796" s="51"/>
      <c r="K796" s="51"/>
      <c r="L796" s="51"/>
      <c r="M796" s="51"/>
      <c r="N796" s="49"/>
      <c r="O796" s="24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24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24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24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24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24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24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24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24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24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24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24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24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24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24"/>
      <c r="FN796" s="51"/>
      <c r="FO796" s="51"/>
      <c r="FP796" s="51"/>
      <c r="FQ796" s="51"/>
      <c r="FR796" s="51"/>
      <c r="FS796" s="51"/>
      <c r="FT796" s="51"/>
      <c r="FU796" s="51"/>
      <c r="FV796" s="51"/>
      <c r="FW796" s="51"/>
      <c r="FX796" s="24"/>
      <c r="GH796" s="52"/>
      <c r="GI796" s="53"/>
      <c r="GS796" s="52"/>
    </row>
    <row r="797" spans="1:201" ht="12.75" x14ac:dyDescent="0.2">
      <c r="A797" s="49"/>
      <c r="B797" s="11"/>
      <c r="C797" s="24"/>
      <c r="D797" s="24"/>
      <c r="E797" s="51"/>
      <c r="F797" s="51"/>
      <c r="G797" s="51"/>
      <c r="H797" s="51"/>
      <c r="I797" s="51"/>
      <c r="J797" s="51"/>
      <c r="K797" s="51"/>
      <c r="L797" s="51"/>
      <c r="M797" s="51"/>
      <c r="N797" s="49"/>
      <c r="O797" s="24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24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24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24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24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24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24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24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24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24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24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24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24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24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24"/>
      <c r="FN797" s="51"/>
      <c r="FO797" s="51"/>
      <c r="FP797" s="51"/>
      <c r="FQ797" s="51"/>
      <c r="FR797" s="51"/>
      <c r="FS797" s="51"/>
      <c r="FT797" s="51"/>
      <c r="FU797" s="51"/>
      <c r="FV797" s="51"/>
      <c r="FW797" s="51"/>
      <c r="FX797" s="24"/>
      <c r="GH797" s="52"/>
      <c r="GI797" s="53"/>
      <c r="GS797" s="52"/>
    </row>
    <row r="798" spans="1:201" ht="12.75" x14ac:dyDescent="0.2">
      <c r="A798" s="49"/>
      <c r="B798" s="11"/>
      <c r="C798" s="24"/>
      <c r="D798" s="24"/>
      <c r="E798" s="51"/>
      <c r="F798" s="51"/>
      <c r="G798" s="51"/>
      <c r="H798" s="51"/>
      <c r="I798" s="51"/>
      <c r="J798" s="51"/>
      <c r="K798" s="51"/>
      <c r="L798" s="51"/>
      <c r="M798" s="51"/>
      <c r="N798" s="49"/>
      <c r="O798" s="24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24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24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24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24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24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24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24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24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24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24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24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24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24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24"/>
      <c r="FN798" s="51"/>
      <c r="FO798" s="51"/>
      <c r="FP798" s="51"/>
      <c r="FQ798" s="51"/>
      <c r="FR798" s="51"/>
      <c r="FS798" s="51"/>
      <c r="FT798" s="51"/>
      <c r="FU798" s="51"/>
      <c r="FV798" s="51"/>
      <c r="FW798" s="51"/>
      <c r="FX798" s="24"/>
      <c r="GH798" s="52"/>
      <c r="GI798" s="53"/>
      <c r="GS798" s="52"/>
    </row>
    <row r="799" spans="1:201" ht="12.75" x14ac:dyDescent="0.2">
      <c r="A799" s="49"/>
      <c r="B799" s="11"/>
      <c r="C799" s="24"/>
      <c r="D799" s="24"/>
      <c r="E799" s="51"/>
      <c r="F799" s="51"/>
      <c r="G799" s="51"/>
      <c r="H799" s="51"/>
      <c r="I799" s="51"/>
      <c r="J799" s="51"/>
      <c r="K799" s="51"/>
      <c r="L799" s="51"/>
      <c r="M799" s="51"/>
      <c r="N799" s="49"/>
      <c r="O799" s="24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24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24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24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24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24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24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24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24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24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24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24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24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24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24"/>
      <c r="FN799" s="51"/>
      <c r="FO799" s="51"/>
      <c r="FP799" s="51"/>
      <c r="FQ799" s="51"/>
      <c r="FR799" s="51"/>
      <c r="FS799" s="51"/>
      <c r="FT799" s="51"/>
      <c r="FU799" s="51"/>
      <c r="FV799" s="51"/>
      <c r="FW799" s="51"/>
      <c r="FX799" s="24"/>
      <c r="GH799" s="52"/>
      <c r="GI799" s="53"/>
      <c r="GS799" s="52"/>
    </row>
    <row r="800" spans="1:201" ht="12.75" x14ac:dyDescent="0.2">
      <c r="A800" s="49"/>
      <c r="B800" s="11"/>
      <c r="C800" s="24"/>
      <c r="D800" s="24"/>
      <c r="E800" s="51"/>
      <c r="F800" s="51"/>
      <c r="G800" s="51"/>
      <c r="H800" s="51"/>
      <c r="I800" s="51"/>
      <c r="J800" s="51"/>
      <c r="K800" s="51"/>
      <c r="L800" s="51"/>
      <c r="M800" s="51"/>
      <c r="N800" s="49"/>
      <c r="O800" s="24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24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24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24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24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24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24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24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24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24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24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24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24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24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24"/>
      <c r="FN800" s="51"/>
      <c r="FO800" s="51"/>
      <c r="FP800" s="51"/>
      <c r="FQ800" s="51"/>
      <c r="FR800" s="51"/>
      <c r="FS800" s="51"/>
      <c r="FT800" s="51"/>
      <c r="FU800" s="51"/>
      <c r="FV800" s="51"/>
      <c r="FW800" s="51"/>
      <c r="FX800" s="24"/>
      <c r="GH800" s="52"/>
      <c r="GI800" s="53"/>
      <c r="GS800" s="52"/>
    </row>
    <row r="801" spans="1:201" ht="12.75" x14ac:dyDescent="0.2">
      <c r="A801" s="49"/>
      <c r="B801" s="11"/>
      <c r="C801" s="24"/>
      <c r="D801" s="24"/>
      <c r="E801" s="51"/>
      <c r="F801" s="51"/>
      <c r="G801" s="51"/>
      <c r="H801" s="51"/>
      <c r="I801" s="51"/>
      <c r="J801" s="51"/>
      <c r="K801" s="51"/>
      <c r="L801" s="51"/>
      <c r="M801" s="51"/>
      <c r="N801" s="49"/>
      <c r="O801" s="24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24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24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24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24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24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24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24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24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24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24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24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24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24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24"/>
      <c r="FN801" s="51"/>
      <c r="FO801" s="51"/>
      <c r="FP801" s="51"/>
      <c r="FQ801" s="51"/>
      <c r="FR801" s="51"/>
      <c r="FS801" s="51"/>
      <c r="FT801" s="51"/>
      <c r="FU801" s="51"/>
      <c r="FV801" s="51"/>
      <c r="FW801" s="51"/>
      <c r="FX801" s="24"/>
      <c r="GH801" s="52"/>
      <c r="GI801" s="53"/>
      <c r="GS801" s="52"/>
    </row>
    <row r="802" spans="1:201" ht="12.75" x14ac:dyDescent="0.2">
      <c r="A802" s="49"/>
      <c r="B802" s="11"/>
      <c r="C802" s="24"/>
      <c r="D802" s="24"/>
      <c r="E802" s="51"/>
      <c r="F802" s="51"/>
      <c r="G802" s="51"/>
      <c r="H802" s="51"/>
      <c r="I802" s="51"/>
      <c r="J802" s="51"/>
      <c r="K802" s="51"/>
      <c r="L802" s="51"/>
      <c r="M802" s="51"/>
      <c r="N802" s="49"/>
      <c r="O802" s="24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24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24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24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24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24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24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24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24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24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24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24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24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24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24"/>
      <c r="FN802" s="51"/>
      <c r="FO802" s="51"/>
      <c r="FP802" s="51"/>
      <c r="FQ802" s="51"/>
      <c r="FR802" s="51"/>
      <c r="FS802" s="51"/>
      <c r="FT802" s="51"/>
      <c r="FU802" s="51"/>
      <c r="FV802" s="51"/>
      <c r="FW802" s="51"/>
      <c r="FX802" s="24"/>
      <c r="GH802" s="52"/>
      <c r="GI802" s="53"/>
      <c r="GS802" s="52"/>
    </row>
    <row r="803" spans="1:201" ht="12.75" x14ac:dyDescent="0.2">
      <c r="A803" s="49"/>
      <c r="B803" s="11"/>
      <c r="C803" s="24"/>
      <c r="D803" s="24"/>
      <c r="E803" s="51"/>
      <c r="F803" s="51"/>
      <c r="G803" s="51"/>
      <c r="H803" s="51"/>
      <c r="I803" s="51"/>
      <c r="J803" s="51"/>
      <c r="K803" s="51"/>
      <c r="L803" s="51"/>
      <c r="M803" s="51"/>
      <c r="N803" s="49"/>
      <c r="O803" s="24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24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24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24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24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24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24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24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24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24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24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24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24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24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24"/>
      <c r="FN803" s="51"/>
      <c r="FO803" s="51"/>
      <c r="FP803" s="51"/>
      <c r="FQ803" s="51"/>
      <c r="FR803" s="51"/>
      <c r="FS803" s="51"/>
      <c r="FT803" s="51"/>
      <c r="FU803" s="51"/>
      <c r="FV803" s="51"/>
      <c r="FW803" s="51"/>
      <c r="FX803" s="24"/>
      <c r="GH803" s="52"/>
      <c r="GI803" s="53"/>
      <c r="GS803" s="52"/>
    </row>
    <row r="804" spans="1:201" ht="12.75" x14ac:dyDescent="0.2">
      <c r="A804" s="49"/>
      <c r="B804" s="11"/>
      <c r="C804" s="24"/>
      <c r="D804" s="24"/>
      <c r="E804" s="51"/>
      <c r="F804" s="51"/>
      <c r="G804" s="51"/>
      <c r="H804" s="51"/>
      <c r="I804" s="51"/>
      <c r="J804" s="51"/>
      <c r="K804" s="51"/>
      <c r="L804" s="51"/>
      <c r="M804" s="51"/>
      <c r="N804" s="49"/>
      <c r="O804" s="24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24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24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24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24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24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24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24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24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24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24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24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24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24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24"/>
      <c r="FN804" s="51"/>
      <c r="FO804" s="51"/>
      <c r="FP804" s="51"/>
      <c r="FQ804" s="51"/>
      <c r="FR804" s="51"/>
      <c r="FS804" s="51"/>
      <c r="FT804" s="51"/>
      <c r="FU804" s="51"/>
      <c r="FV804" s="51"/>
      <c r="FW804" s="51"/>
      <c r="FX804" s="24"/>
      <c r="GH804" s="52"/>
      <c r="GI804" s="53"/>
      <c r="GS804" s="52"/>
    </row>
    <row r="805" spans="1:201" ht="12.75" x14ac:dyDescent="0.2">
      <c r="A805" s="49"/>
      <c r="B805" s="11"/>
      <c r="C805" s="24"/>
      <c r="D805" s="24"/>
      <c r="E805" s="51"/>
      <c r="F805" s="51"/>
      <c r="G805" s="51"/>
      <c r="H805" s="51"/>
      <c r="I805" s="51"/>
      <c r="J805" s="51"/>
      <c r="K805" s="51"/>
      <c r="L805" s="51"/>
      <c r="M805" s="51"/>
      <c r="N805" s="49"/>
      <c r="O805" s="24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24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24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24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24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24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24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24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24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24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24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24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24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24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24"/>
      <c r="FN805" s="51"/>
      <c r="FO805" s="51"/>
      <c r="FP805" s="51"/>
      <c r="FQ805" s="51"/>
      <c r="FR805" s="51"/>
      <c r="FS805" s="51"/>
      <c r="FT805" s="51"/>
      <c r="FU805" s="51"/>
      <c r="FV805" s="51"/>
      <c r="FW805" s="51"/>
      <c r="FX805" s="24"/>
      <c r="GH805" s="52"/>
      <c r="GI805" s="53"/>
      <c r="GS805" s="52"/>
    </row>
    <row r="806" spans="1:201" ht="12.75" x14ac:dyDescent="0.2">
      <c r="A806" s="49"/>
      <c r="B806" s="11"/>
      <c r="C806" s="24"/>
      <c r="D806" s="24"/>
      <c r="E806" s="51"/>
      <c r="F806" s="51"/>
      <c r="G806" s="51"/>
      <c r="H806" s="51"/>
      <c r="I806" s="51"/>
      <c r="J806" s="51"/>
      <c r="K806" s="51"/>
      <c r="L806" s="51"/>
      <c r="M806" s="51"/>
      <c r="N806" s="49"/>
      <c r="O806" s="24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24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24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24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24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24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24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24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24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24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24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24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24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24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24"/>
      <c r="FN806" s="51"/>
      <c r="FO806" s="51"/>
      <c r="FP806" s="51"/>
      <c r="FQ806" s="51"/>
      <c r="FR806" s="51"/>
      <c r="FS806" s="51"/>
      <c r="FT806" s="51"/>
      <c r="FU806" s="51"/>
      <c r="FV806" s="51"/>
      <c r="FW806" s="51"/>
      <c r="FX806" s="24"/>
      <c r="GH806" s="52"/>
      <c r="GI806" s="53"/>
      <c r="GS806" s="52"/>
    </row>
    <row r="807" spans="1:201" ht="12.75" x14ac:dyDescent="0.2">
      <c r="A807" s="49"/>
      <c r="B807" s="11"/>
      <c r="C807" s="24"/>
      <c r="D807" s="24"/>
      <c r="E807" s="51"/>
      <c r="F807" s="51"/>
      <c r="G807" s="51"/>
      <c r="H807" s="51"/>
      <c r="I807" s="51"/>
      <c r="J807" s="51"/>
      <c r="K807" s="51"/>
      <c r="L807" s="51"/>
      <c r="M807" s="51"/>
      <c r="N807" s="49"/>
      <c r="O807" s="24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24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24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24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24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24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24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24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24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24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24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24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24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24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24"/>
      <c r="FN807" s="51"/>
      <c r="FO807" s="51"/>
      <c r="FP807" s="51"/>
      <c r="FQ807" s="51"/>
      <c r="FR807" s="51"/>
      <c r="FS807" s="51"/>
      <c r="FT807" s="51"/>
      <c r="FU807" s="51"/>
      <c r="FV807" s="51"/>
      <c r="FW807" s="51"/>
      <c r="FX807" s="24"/>
      <c r="GH807" s="52"/>
      <c r="GI807" s="53"/>
      <c r="GS807" s="52"/>
    </row>
    <row r="808" spans="1:201" ht="12.75" x14ac:dyDescent="0.2">
      <c r="A808" s="49"/>
      <c r="B808" s="11"/>
      <c r="C808" s="24"/>
      <c r="D808" s="24"/>
      <c r="E808" s="51"/>
      <c r="F808" s="51"/>
      <c r="G808" s="51"/>
      <c r="H808" s="51"/>
      <c r="I808" s="51"/>
      <c r="J808" s="51"/>
      <c r="K808" s="51"/>
      <c r="L808" s="51"/>
      <c r="M808" s="51"/>
      <c r="N808" s="49"/>
      <c r="O808" s="24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24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24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24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24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24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24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24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24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24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24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24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24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24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24"/>
      <c r="FN808" s="51"/>
      <c r="FO808" s="51"/>
      <c r="FP808" s="51"/>
      <c r="FQ808" s="51"/>
      <c r="FR808" s="51"/>
      <c r="FS808" s="51"/>
      <c r="FT808" s="51"/>
      <c r="FU808" s="51"/>
      <c r="FV808" s="51"/>
      <c r="FW808" s="51"/>
      <c r="FX808" s="24"/>
      <c r="GH808" s="52"/>
      <c r="GI808" s="53"/>
      <c r="GS808" s="52"/>
    </row>
    <row r="809" spans="1:201" ht="12.75" x14ac:dyDescent="0.2">
      <c r="A809" s="49"/>
      <c r="B809" s="11"/>
      <c r="C809" s="24"/>
      <c r="D809" s="24"/>
      <c r="E809" s="51"/>
      <c r="F809" s="51"/>
      <c r="G809" s="51"/>
      <c r="H809" s="51"/>
      <c r="I809" s="51"/>
      <c r="J809" s="51"/>
      <c r="K809" s="51"/>
      <c r="L809" s="51"/>
      <c r="M809" s="51"/>
      <c r="N809" s="49"/>
      <c r="O809" s="24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24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24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24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24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24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24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24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24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24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24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24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24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24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24"/>
      <c r="FN809" s="51"/>
      <c r="FO809" s="51"/>
      <c r="FP809" s="51"/>
      <c r="FQ809" s="51"/>
      <c r="FR809" s="51"/>
      <c r="FS809" s="51"/>
      <c r="FT809" s="51"/>
      <c r="FU809" s="51"/>
      <c r="FV809" s="51"/>
      <c r="FW809" s="51"/>
      <c r="FX809" s="24"/>
      <c r="GH809" s="52"/>
      <c r="GI809" s="53"/>
      <c r="GS809" s="52"/>
    </row>
    <row r="810" spans="1:201" ht="12.75" x14ac:dyDescent="0.2">
      <c r="A810" s="49"/>
      <c r="B810" s="11"/>
      <c r="C810" s="24"/>
      <c r="D810" s="24"/>
      <c r="E810" s="51"/>
      <c r="F810" s="51"/>
      <c r="G810" s="51"/>
      <c r="H810" s="51"/>
      <c r="I810" s="51"/>
      <c r="J810" s="51"/>
      <c r="K810" s="51"/>
      <c r="L810" s="51"/>
      <c r="M810" s="51"/>
      <c r="N810" s="49"/>
      <c r="O810" s="24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24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24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24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24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24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24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24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24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24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24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24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24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24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24"/>
      <c r="FN810" s="51"/>
      <c r="FO810" s="51"/>
      <c r="FP810" s="51"/>
      <c r="FQ810" s="51"/>
      <c r="FR810" s="51"/>
      <c r="FS810" s="51"/>
      <c r="FT810" s="51"/>
      <c r="FU810" s="51"/>
      <c r="FV810" s="51"/>
      <c r="FW810" s="51"/>
      <c r="FX810" s="24"/>
      <c r="GH810" s="52"/>
      <c r="GI810" s="53"/>
      <c r="GS810" s="52"/>
    </row>
    <row r="811" spans="1:201" ht="12.75" x14ac:dyDescent="0.2">
      <c r="A811" s="49"/>
      <c r="B811" s="11"/>
      <c r="C811" s="24"/>
      <c r="D811" s="24"/>
      <c r="E811" s="51"/>
      <c r="F811" s="51"/>
      <c r="G811" s="51"/>
      <c r="H811" s="51"/>
      <c r="I811" s="51"/>
      <c r="J811" s="51"/>
      <c r="K811" s="51"/>
      <c r="L811" s="51"/>
      <c r="M811" s="51"/>
      <c r="N811" s="49"/>
      <c r="O811" s="24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24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24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24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24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24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24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24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24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24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24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24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24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24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24"/>
      <c r="FN811" s="51"/>
      <c r="FO811" s="51"/>
      <c r="FP811" s="51"/>
      <c r="FQ811" s="51"/>
      <c r="FR811" s="51"/>
      <c r="FS811" s="51"/>
      <c r="FT811" s="51"/>
      <c r="FU811" s="51"/>
      <c r="FV811" s="51"/>
      <c r="FW811" s="51"/>
      <c r="FX811" s="24"/>
      <c r="GH811" s="52"/>
      <c r="GI811" s="53"/>
      <c r="GS811" s="52"/>
    </row>
    <row r="812" spans="1:201" ht="12.75" x14ac:dyDescent="0.2">
      <c r="A812" s="49"/>
      <c r="B812" s="11"/>
      <c r="C812" s="24"/>
      <c r="D812" s="24"/>
      <c r="E812" s="51"/>
      <c r="F812" s="51"/>
      <c r="G812" s="51"/>
      <c r="H812" s="51"/>
      <c r="I812" s="51"/>
      <c r="J812" s="51"/>
      <c r="K812" s="51"/>
      <c r="L812" s="51"/>
      <c r="M812" s="51"/>
      <c r="N812" s="49"/>
      <c r="O812" s="24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24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24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24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24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24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24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24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24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24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24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24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24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24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24"/>
      <c r="FN812" s="51"/>
      <c r="FO812" s="51"/>
      <c r="FP812" s="51"/>
      <c r="FQ812" s="51"/>
      <c r="FR812" s="51"/>
      <c r="FS812" s="51"/>
      <c r="FT812" s="51"/>
      <c r="FU812" s="51"/>
      <c r="FV812" s="51"/>
      <c r="FW812" s="51"/>
      <c r="FX812" s="24"/>
      <c r="GH812" s="52"/>
      <c r="GI812" s="53"/>
      <c r="GS812" s="52"/>
    </row>
    <row r="813" spans="1:201" ht="12.75" x14ac:dyDescent="0.2">
      <c r="A813" s="49"/>
      <c r="B813" s="11"/>
      <c r="C813" s="24"/>
      <c r="D813" s="24"/>
      <c r="E813" s="51"/>
      <c r="F813" s="51"/>
      <c r="G813" s="51"/>
      <c r="H813" s="51"/>
      <c r="I813" s="51"/>
      <c r="J813" s="51"/>
      <c r="K813" s="51"/>
      <c r="L813" s="51"/>
      <c r="M813" s="51"/>
      <c r="N813" s="49"/>
      <c r="O813" s="24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24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24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24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24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24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24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24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24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24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24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24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24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24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24"/>
      <c r="FN813" s="51"/>
      <c r="FO813" s="51"/>
      <c r="FP813" s="51"/>
      <c r="FQ813" s="51"/>
      <c r="FR813" s="51"/>
      <c r="FS813" s="51"/>
      <c r="FT813" s="51"/>
      <c r="FU813" s="51"/>
      <c r="FV813" s="51"/>
      <c r="FW813" s="51"/>
      <c r="FX813" s="24"/>
      <c r="GH813" s="52"/>
      <c r="GI813" s="53"/>
      <c r="GS813" s="52"/>
    </row>
    <row r="814" spans="1:201" ht="12.75" x14ac:dyDescent="0.2">
      <c r="A814" s="49"/>
      <c r="B814" s="11"/>
      <c r="C814" s="24"/>
      <c r="D814" s="24"/>
      <c r="E814" s="51"/>
      <c r="F814" s="51"/>
      <c r="G814" s="51"/>
      <c r="H814" s="51"/>
      <c r="I814" s="51"/>
      <c r="J814" s="51"/>
      <c r="K814" s="51"/>
      <c r="L814" s="51"/>
      <c r="M814" s="51"/>
      <c r="N814" s="49"/>
      <c r="O814" s="24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24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24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24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24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24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24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24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24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24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24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24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24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24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24"/>
      <c r="FN814" s="51"/>
      <c r="FO814" s="51"/>
      <c r="FP814" s="51"/>
      <c r="FQ814" s="51"/>
      <c r="FR814" s="51"/>
      <c r="FS814" s="51"/>
      <c r="FT814" s="51"/>
      <c r="FU814" s="51"/>
      <c r="FV814" s="51"/>
      <c r="FW814" s="51"/>
      <c r="FX814" s="24"/>
      <c r="GH814" s="52"/>
      <c r="GI814" s="53"/>
      <c r="GS814" s="52"/>
    </row>
    <row r="815" spans="1:201" ht="12.75" x14ac:dyDescent="0.2">
      <c r="A815" s="49"/>
      <c r="B815" s="11"/>
      <c r="C815" s="24"/>
      <c r="D815" s="24"/>
      <c r="E815" s="51"/>
      <c r="F815" s="51"/>
      <c r="G815" s="51"/>
      <c r="H815" s="51"/>
      <c r="I815" s="51"/>
      <c r="J815" s="51"/>
      <c r="K815" s="51"/>
      <c r="L815" s="51"/>
      <c r="M815" s="51"/>
      <c r="N815" s="49"/>
      <c r="O815" s="24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24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24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24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24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24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24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24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24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24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24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24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24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24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24"/>
      <c r="FN815" s="51"/>
      <c r="FO815" s="51"/>
      <c r="FP815" s="51"/>
      <c r="FQ815" s="51"/>
      <c r="FR815" s="51"/>
      <c r="FS815" s="51"/>
      <c r="FT815" s="51"/>
      <c r="FU815" s="51"/>
      <c r="FV815" s="51"/>
      <c r="FW815" s="51"/>
      <c r="FX815" s="24"/>
      <c r="GH815" s="52"/>
      <c r="GI815" s="53"/>
      <c r="GS815" s="52"/>
    </row>
    <row r="816" spans="1:201" ht="12.75" x14ac:dyDescent="0.2">
      <c r="A816" s="49"/>
      <c r="B816" s="11"/>
      <c r="C816" s="24"/>
      <c r="D816" s="24"/>
      <c r="E816" s="51"/>
      <c r="F816" s="51"/>
      <c r="G816" s="51"/>
      <c r="H816" s="51"/>
      <c r="I816" s="51"/>
      <c r="J816" s="51"/>
      <c r="K816" s="51"/>
      <c r="L816" s="51"/>
      <c r="M816" s="51"/>
      <c r="N816" s="49"/>
      <c r="O816" s="24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24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24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24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24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24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24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24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24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24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24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24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24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24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24"/>
      <c r="FN816" s="51"/>
      <c r="FO816" s="51"/>
      <c r="FP816" s="51"/>
      <c r="FQ816" s="51"/>
      <c r="FR816" s="51"/>
      <c r="FS816" s="51"/>
      <c r="FT816" s="51"/>
      <c r="FU816" s="51"/>
      <c r="FV816" s="51"/>
      <c r="FW816" s="51"/>
      <c r="FX816" s="24"/>
      <c r="GH816" s="52"/>
      <c r="GI816" s="53"/>
      <c r="GS816" s="52"/>
    </row>
    <row r="817" spans="1:201" ht="12.75" x14ac:dyDescent="0.2">
      <c r="A817" s="49"/>
      <c r="B817" s="11"/>
      <c r="C817" s="24"/>
      <c r="D817" s="24"/>
      <c r="E817" s="51"/>
      <c r="F817" s="51"/>
      <c r="G817" s="51"/>
      <c r="H817" s="51"/>
      <c r="I817" s="51"/>
      <c r="J817" s="51"/>
      <c r="K817" s="51"/>
      <c r="L817" s="51"/>
      <c r="M817" s="51"/>
      <c r="N817" s="49"/>
      <c r="O817" s="24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24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24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24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24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24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24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24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24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24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24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24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24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24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24"/>
      <c r="FN817" s="51"/>
      <c r="FO817" s="51"/>
      <c r="FP817" s="51"/>
      <c r="FQ817" s="51"/>
      <c r="FR817" s="51"/>
      <c r="FS817" s="51"/>
      <c r="FT817" s="51"/>
      <c r="FU817" s="51"/>
      <c r="FV817" s="51"/>
      <c r="FW817" s="51"/>
      <c r="FX817" s="24"/>
      <c r="GH817" s="52"/>
      <c r="GI817" s="53"/>
      <c r="GS817" s="52"/>
    </row>
    <row r="818" spans="1:201" ht="12.75" x14ac:dyDescent="0.2">
      <c r="A818" s="49"/>
      <c r="B818" s="11"/>
      <c r="C818" s="24"/>
      <c r="D818" s="24"/>
      <c r="E818" s="51"/>
      <c r="F818" s="51"/>
      <c r="G818" s="51"/>
      <c r="H818" s="51"/>
      <c r="I818" s="51"/>
      <c r="J818" s="51"/>
      <c r="K818" s="51"/>
      <c r="L818" s="51"/>
      <c r="M818" s="51"/>
      <c r="N818" s="49"/>
      <c r="O818" s="24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24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24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24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24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24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24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24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24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24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24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24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24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24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24"/>
      <c r="FN818" s="51"/>
      <c r="FO818" s="51"/>
      <c r="FP818" s="51"/>
      <c r="FQ818" s="51"/>
      <c r="FR818" s="51"/>
      <c r="FS818" s="51"/>
      <c r="FT818" s="51"/>
      <c r="FU818" s="51"/>
      <c r="FV818" s="51"/>
      <c r="FW818" s="51"/>
      <c r="FX818" s="24"/>
      <c r="GH818" s="52"/>
      <c r="GI818" s="53"/>
      <c r="GS818" s="52"/>
    </row>
    <row r="819" spans="1:201" ht="12.75" x14ac:dyDescent="0.2">
      <c r="A819" s="49"/>
      <c r="B819" s="11"/>
      <c r="C819" s="24"/>
      <c r="D819" s="24"/>
      <c r="E819" s="51"/>
      <c r="F819" s="51"/>
      <c r="G819" s="51"/>
      <c r="H819" s="51"/>
      <c r="I819" s="51"/>
      <c r="J819" s="51"/>
      <c r="K819" s="51"/>
      <c r="L819" s="51"/>
      <c r="M819" s="51"/>
      <c r="N819" s="49"/>
      <c r="O819" s="24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24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24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24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24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24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24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24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24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24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24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24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24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24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24"/>
      <c r="FN819" s="51"/>
      <c r="FO819" s="51"/>
      <c r="FP819" s="51"/>
      <c r="FQ819" s="51"/>
      <c r="FR819" s="51"/>
      <c r="FS819" s="51"/>
      <c r="FT819" s="51"/>
      <c r="FU819" s="51"/>
      <c r="FV819" s="51"/>
      <c r="FW819" s="51"/>
      <c r="FX819" s="24"/>
      <c r="GH819" s="52"/>
      <c r="GI819" s="53"/>
      <c r="GS819" s="52"/>
    </row>
    <row r="820" spans="1:201" ht="12.75" x14ac:dyDescent="0.2">
      <c r="A820" s="49"/>
      <c r="B820" s="11"/>
      <c r="C820" s="24"/>
      <c r="D820" s="24"/>
      <c r="E820" s="51"/>
      <c r="F820" s="51"/>
      <c r="G820" s="51"/>
      <c r="H820" s="51"/>
      <c r="I820" s="51"/>
      <c r="J820" s="51"/>
      <c r="K820" s="51"/>
      <c r="L820" s="51"/>
      <c r="M820" s="51"/>
      <c r="N820" s="49"/>
      <c r="O820" s="24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24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24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24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24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24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24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24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24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24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24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24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24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24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24"/>
      <c r="FN820" s="51"/>
      <c r="FO820" s="51"/>
      <c r="FP820" s="51"/>
      <c r="FQ820" s="51"/>
      <c r="FR820" s="51"/>
      <c r="FS820" s="51"/>
      <c r="FT820" s="51"/>
      <c r="FU820" s="51"/>
      <c r="FV820" s="51"/>
      <c r="FW820" s="51"/>
      <c r="FX820" s="24"/>
      <c r="GH820" s="52"/>
      <c r="GI820" s="53"/>
      <c r="GS820" s="52"/>
    </row>
    <row r="821" spans="1:201" ht="12.75" x14ac:dyDescent="0.2">
      <c r="A821" s="49"/>
      <c r="B821" s="11"/>
      <c r="C821" s="24"/>
      <c r="D821" s="24"/>
      <c r="E821" s="51"/>
      <c r="F821" s="51"/>
      <c r="G821" s="51"/>
      <c r="H821" s="51"/>
      <c r="I821" s="51"/>
      <c r="J821" s="51"/>
      <c r="K821" s="51"/>
      <c r="L821" s="51"/>
      <c r="M821" s="51"/>
      <c r="N821" s="49"/>
      <c r="O821" s="24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24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24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24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24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24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24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24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24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24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24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24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24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24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24"/>
      <c r="FN821" s="51"/>
      <c r="FO821" s="51"/>
      <c r="FP821" s="51"/>
      <c r="FQ821" s="51"/>
      <c r="FR821" s="51"/>
      <c r="FS821" s="51"/>
      <c r="FT821" s="51"/>
      <c r="FU821" s="51"/>
      <c r="FV821" s="51"/>
      <c r="FW821" s="51"/>
      <c r="FX821" s="24"/>
      <c r="GH821" s="52"/>
      <c r="GI821" s="53"/>
      <c r="GS821" s="52"/>
    </row>
    <row r="822" spans="1:201" ht="12.75" x14ac:dyDescent="0.2">
      <c r="A822" s="49"/>
      <c r="B822" s="11"/>
      <c r="C822" s="24"/>
      <c r="D822" s="24"/>
      <c r="E822" s="51"/>
      <c r="F822" s="51"/>
      <c r="G822" s="51"/>
      <c r="H822" s="51"/>
      <c r="I822" s="51"/>
      <c r="J822" s="51"/>
      <c r="K822" s="51"/>
      <c r="L822" s="51"/>
      <c r="M822" s="51"/>
      <c r="N822" s="49"/>
      <c r="O822" s="24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24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24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24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24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24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24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24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24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24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24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24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24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24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24"/>
      <c r="FN822" s="51"/>
      <c r="FO822" s="51"/>
      <c r="FP822" s="51"/>
      <c r="FQ822" s="51"/>
      <c r="FR822" s="51"/>
      <c r="FS822" s="51"/>
      <c r="FT822" s="51"/>
      <c r="FU822" s="51"/>
      <c r="FV822" s="51"/>
      <c r="FW822" s="51"/>
      <c r="FX822" s="24"/>
      <c r="GH822" s="52"/>
      <c r="GI822" s="53"/>
      <c r="GS822" s="52"/>
    </row>
    <row r="823" spans="1:201" ht="12.75" x14ac:dyDescent="0.2">
      <c r="A823" s="49"/>
      <c r="B823" s="11"/>
      <c r="C823" s="24"/>
      <c r="D823" s="24"/>
      <c r="E823" s="51"/>
      <c r="F823" s="51"/>
      <c r="G823" s="51"/>
      <c r="H823" s="51"/>
      <c r="I823" s="51"/>
      <c r="J823" s="51"/>
      <c r="K823" s="51"/>
      <c r="L823" s="51"/>
      <c r="M823" s="51"/>
      <c r="N823" s="49"/>
      <c r="O823" s="24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24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24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24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24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24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24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24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24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24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24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24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24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24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24"/>
      <c r="FN823" s="51"/>
      <c r="FO823" s="51"/>
      <c r="FP823" s="51"/>
      <c r="FQ823" s="51"/>
      <c r="FR823" s="51"/>
      <c r="FS823" s="51"/>
      <c r="FT823" s="51"/>
      <c r="FU823" s="51"/>
      <c r="FV823" s="51"/>
      <c r="FW823" s="51"/>
      <c r="FX823" s="24"/>
      <c r="GH823" s="52"/>
      <c r="GI823" s="53"/>
      <c r="GS823" s="52"/>
    </row>
    <row r="824" spans="1:201" ht="12.75" x14ac:dyDescent="0.2">
      <c r="A824" s="49"/>
      <c r="B824" s="11"/>
      <c r="C824" s="24"/>
      <c r="D824" s="24"/>
      <c r="E824" s="51"/>
      <c r="F824" s="51"/>
      <c r="G824" s="51"/>
      <c r="H824" s="51"/>
      <c r="I824" s="51"/>
      <c r="J824" s="51"/>
      <c r="K824" s="51"/>
      <c r="L824" s="51"/>
      <c r="M824" s="51"/>
      <c r="N824" s="49"/>
      <c r="O824" s="24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24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24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24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24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24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24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24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24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24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24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24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24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24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24"/>
      <c r="FN824" s="51"/>
      <c r="FO824" s="51"/>
      <c r="FP824" s="51"/>
      <c r="FQ824" s="51"/>
      <c r="FR824" s="51"/>
      <c r="FS824" s="51"/>
      <c r="FT824" s="51"/>
      <c r="FU824" s="51"/>
      <c r="FV824" s="51"/>
      <c r="FW824" s="51"/>
      <c r="FX824" s="24"/>
      <c r="GH824" s="52"/>
      <c r="GI824" s="53"/>
      <c r="GS824" s="52"/>
    </row>
    <row r="825" spans="1:201" ht="12.75" x14ac:dyDescent="0.2">
      <c r="A825" s="49"/>
      <c r="B825" s="11"/>
      <c r="C825" s="24"/>
      <c r="D825" s="24"/>
      <c r="E825" s="51"/>
      <c r="F825" s="51"/>
      <c r="G825" s="51"/>
      <c r="H825" s="51"/>
      <c r="I825" s="51"/>
      <c r="J825" s="51"/>
      <c r="K825" s="51"/>
      <c r="L825" s="51"/>
      <c r="M825" s="51"/>
      <c r="N825" s="49"/>
      <c r="O825" s="24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24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24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24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24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24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24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24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24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24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24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24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24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24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24"/>
      <c r="FN825" s="51"/>
      <c r="FO825" s="51"/>
      <c r="FP825" s="51"/>
      <c r="FQ825" s="51"/>
      <c r="FR825" s="51"/>
      <c r="FS825" s="51"/>
      <c r="FT825" s="51"/>
      <c r="FU825" s="51"/>
      <c r="FV825" s="51"/>
      <c r="FW825" s="51"/>
      <c r="FX825" s="24"/>
      <c r="GH825" s="52"/>
      <c r="GI825" s="53"/>
      <c r="GS825" s="52"/>
    </row>
    <row r="826" spans="1:201" ht="12.75" x14ac:dyDescent="0.2">
      <c r="A826" s="49"/>
      <c r="B826" s="11"/>
      <c r="C826" s="24"/>
      <c r="D826" s="24"/>
      <c r="E826" s="51"/>
      <c r="F826" s="51"/>
      <c r="G826" s="51"/>
      <c r="H826" s="51"/>
      <c r="I826" s="51"/>
      <c r="J826" s="51"/>
      <c r="K826" s="51"/>
      <c r="L826" s="51"/>
      <c r="M826" s="51"/>
      <c r="N826" s="49"/>
      <c r="O826" s="24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24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24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24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24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24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24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24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24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24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24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24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24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24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24"/>
      <c r="FN826" s="51"/>
      <c r="FO826" s="51"/>
      <c r="FP826" s="51"/>
      <c r="FQ826" s="51"/>
      <c r="FR826" s="51"/>
      <c r="FS826" s="51"/>
      <c r="FT826" s="51"/>
      <c r="FU826" s="51"/>
      <c r="FV826" s="51"/>
      <c r="FW826" s="51"/>
      <c r="FX826" s="24"/>
      <c r="GH826" s="52"/>
      <c r="GI826" s="53"/>
      <c r="GS826" s="52"/>
    </row>
    <row r="827" spans="1:201" ht="12.75" x14ac:dyDescent="0.2">
      <c r="A827" s="49"/>
      <c r="B827" s="11"/>
      <c r="C827" s="24"/>
      <c r="D827" s="24"/>
      <c r="E827" s="51"/>
      <c r="F827" s="51"/>
      <c r="G827" s="51"/>
      <c r="H827" s="51"/>
      <c r="I827" s="51"/>
      <c r="J827" s="51"/>
      <c r="K827" s="51"/>
      <c r="L827" s="51"/>
      <c r="M827" s="51"/>
      <c r="N827" s="49"/>
      <c r="O827" s="24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24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24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24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24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24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24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24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24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24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24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24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24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24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24"/>
      <c r="FN827" s="51"/>
      <c r="FO827" s="51"/>
      <c r="FP827" s="51"/>
      <c r="FQ827" s="51"/>
      <c r="FR827" s="51"/>
      <c r="FS827" s="51"/>
      <c r="FT827" s="51"/>
      <c r="FU827" s="51"/>
      <c r="FV827" s="51"/>
      <c r="FW827" s="51"/>
      <c r="FX827" s="24"/>
      <c r="GH827" s="52"/>
      <c r="GI827" s="53"/>
      <c r="GS827" s="52"/>
    </row>
    <row r="828" spans="1:201" ht="12.75" x14ac:dyDescent="0.2">
      <c r="A828" s="49"/>
      <c r="B828" s="11"/>
      <c r="C828" s="24"/>
      <c r="D828" s="24"/>
      <c r="E828" s="51"/>
      <c r="F828" s="51"/>
      <c r="G828" s="51"/>
      <c r="H828" s="51"/>
      <c r="I828" s="51"/>
      <c r="J828" s="51"/>
      <c r="K828" s="51"/>
      <c r="L828" s="51"/>
      <c r="M828" s="51"/>
      <c r="N828" s="49"/>
      <c r="O828" s="24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24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24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24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24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24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24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24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24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24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24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24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24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24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24"/>
      <c r="FN828" s="51"/>
      <c r="FO828" s="51"/>
      <c r="FP828" s="51"/>
      <c r="FQ828" s="51"/>
      <c r="FR828" s="51"/>
      <c r="FS828" s="51"/>
      <c r="FT828" s="51"/>
      <c r="FU828" s="51"/>
      <c r="FV828" s="51"/>
      <c r="FW828" s="51"/>
      <c r="FX828" s="24"/>
      <c r="GH828" s="52"/>
      <c r="GI828" s="53"/>
      <c r="GS828" s="52"/>
    </row>
    <row r="829" spans="1:201" ht="12.75" x14ac:dyDescent="0.2">
      <c r="A829" s="49"/>
      <c r="B829" s="11"/>
      <c r="C829" s="24"/>
      <c r="D829" s="24"/>
      <c r="E829" s="51"/>
      <c r="F829" s="51"/>
      <c r="G829" s="51"/>
      <c r="H829" s="51"/>
      <c r="I829" s="51"/>
      <c r="J829" s="51"/>
      <c r="K829" s="51"/>
      <c r="L829" s="51"/>
      <c r="M829" s="51"/>
      <c r="N829" s="49"/>
      <c r="O829" s="24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24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24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24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24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24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24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24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24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24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24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24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24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24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24"/>
      <c r="FN829" s="51"/>
      <c r="FO829" s="51"/>
      <c r="FP829" s="51"/>
      <c r="FQ829" s="51"/>
      <c r="FR829" s="51"/>
      <c r="FS829" s="51"/>
      <c r="FT829" s="51"/>
      <c r="FU829" s="51"/>
      <c r="FV829" s="51"/>
      <c r="FW829" s="51"/>
      <c r="FX829" s="24"/>
      <c r="GH829" s="52"/>
      <c r="GI829" s="53"/>
      <c r="GS829" s="52"/>
    </row>
    <row r="830" spans="1:201" ht="12.75" x14ac:dyDescent="0.2">
      <c r="A830" s="49"/>
      <c r="B830" s="11"/>
      <c r="C830" s="24"/>
      <c r="D830" s="24"/>
      <c r="E830" s="51"/>
      <c r="F830" s="51"/>
      <c r="G830" s="51"/>
      <c r="H830" s="51"/>
      <c r="I830" s="51"/>
      <c r="J830" s="51"/>
      <c r="K830" s="51"/>
      <c r="L830" s="51"/>
      <c r="M830" s="51"/>
      <c r="N830" s="49"/>
      <c r="O830" s="24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24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24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24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24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24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24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24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24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24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24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24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24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24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24"/>
      <c r="FN830" s="51"/>
      <c r="FO830" s="51"/>
      <c r="FP830" s="51"/>
      <c r="FQ830" s="51"/>
      <c r="FR830" s="51"/>
      <c r="FS830" s="51"/>
      <c r="FT830" s="51"/>
      <c r="FU830" s="51"/>
      <c r="FV830" s="51"/>
      <c r="FW830" s="51"/>
      <c r="FX830" s="24"/>
      <c r="GH830" s="52"/>
      <c r="GI830" s="53"/>
      <c r="GS830" s="52"/>
    </row>
    <row r="831" spans="1:201" ht="12.75" x14ac:dyDescent="0.2">
      <c r="A831" s="49"/>
      <c r="B831" s="11"/>
      <c r="C831" s="24"/>
      <c r="D831" s="24"/>
      <c r="E831" s="51"/>
      <c r="F831" s="51"/>
      <c r="G831" s="51"/>
      <c r="H831" s="51"/>
      <c r="I831" s="51"/>
      <c r="J831" s="51"/>
      <c r="K831" s="51"/>
      <c r="L831" s="51"/>
      <c r="M831" s="51"/>
      <c r="N831" s="49"/>
      <c r="O831" s="24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24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24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24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24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24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24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24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24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24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24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24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24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24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24"/>
      <c r="FN831" s="51"/>
      <c r="FO831" s="51"/>
      <c r="FP831" s="51"/>
      <c r="FQ831" s="51"/>
      <c r="FR831" s="51"/>
      <c r="FS831" s="51"/>
      <c r="FT831" s="51"/>
      <c r="FU831" s="51"/>
      <c r="FV831" s="51"/>
      <c r="FW831" s="51"/>
      <c r="FX831" s="24"/>
      <c r="GH831" s="52"/>
      <c r="GI831" s="53"/>
      <c r="GS831" s="52"/>
    </row>
    <row r="832" spans="1:201" ht="12.75" x14ac:dyDescent="0.2">
      <c r="A832" s="49"/>
      <c r="B832" s="11"/>
      <c r="C832" s="24"/>
      <c r="D832" s="24"/>
      <c r="E832" s="51"/>
      <c r="F832" s="51"/>
      <c r="G832" s="51"/>
      <c r="H832" s="51"/>
      <c r="I832" s="51"/>
      <c r="J832" s="51"/>
      <c r="K832" s="51"/>
      <c r="L832" s="51"/>
      <c r="M832" s="51"/>
      <c r="N832" s="49"/>
      <c r="O832" s="24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24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24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24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24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24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24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24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24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24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24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24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24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24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24"/>
      <c r="FN832" s="51"/>
      <c r="FO832" s="51"/>
      <c r="FP832" s="51"/>
      <c r="FQ832" s="51"/>
      <c r="FR832" s="51"/>
      <c r="FS832" s="51"/>
      <c r="FT832" s="51"/>
      <c r="FU832" s="51"/>
      <c r="FV832" s="51"/>
      <c r="FW832" s="51"/>
      <c r="FX832" s="24"/>
      <c r="GH832" s="52"/>
      <c r="GI832" s="53"/>
      <c r="GS832" s="52"/>
    </row>
    <row r="833" spans="1:201" ht="12.75" x14ac:dyDescent="0.2">
      <c r="A833" s="49"/>
      <c r="B833" s="11"/>
      <c r="C833" s="24"/>
      <c r="D833" s="24"/>
      <c r="E833" s="51"/>
      <c r="F833" s="51"/>
      <c r="G833" s="51"/>
      <c r="H833" s="51"/>
      <c r="I833" s="51"/>
      <c r="J833" s="51"/>
      <c r="K833" s="51"/>
      <c r="L833" s="51"/>
      <c r="M833" s="51"/>
      <c r="N833" s="49"/>
      <c r="O833" s="24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24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24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24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24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24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24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24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24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24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24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24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24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24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24"/>
      <c r="FN833" s="51"/>
      <c r="FO833" s="51"/>
      <c r="FP833" s="51"/>
      <c r="FQ833" s="51"/>
      <c r="FR833" s="51"/>
      <c r="FS833" s="51"/>
      <c r="FT833" s="51"/>
      <c r="FU833" s="51"/>
      <c r="FV833" s="51"/>
      <c r="FW833" s="51"/>
      <c r="FX833" s="24"/>
      <c r="GH833" s="52"/>
      <c r="GI833" s="53"/>
      <c r="GS833" s="52"/>
    </row>
    <row r="834" spans="1:201" ht="12.75" x14ac:dyDescent="0.2">
      <c r="A834" s="49"/>
      <c r="B834" s="11"/>
      <c r="C834" s="24"/>
      <c r="D834" s="24"/>
      <c r="E834" s="51"/>
      <c r="F834" s="51"/>
      <c r="G834" s="51"/>
      <c r="H834" s="51"/>
      <c r="I834" s="51"/>
      <c r="J834" s="51"/>
      <c r="K834" s="51"/>
      <c r="L834" s="51"/>
      <c r="M834" s="51"/>
      <c r="N834" s="49"/>
      <c r="O834" s="24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24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24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24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24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24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24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24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24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24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24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24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24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24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24"/>
      <c r="FN834" s="51"/>
      <c r="FO834" s="51"/>
      <c r="FP834" s="51"/>
      <c r="FQ834" s="51"/>
      <c r="FR834" s="51"/>
      <c r="FS834" s="51"/>
      <c r="FT834" s="51"/>
      <c r="FU834" s="51"/>
      <c r="FV834" s="51"/>
      <c r="FW834" s="51"/>
      <c r="FX834" s="24"/>
      <c r="GH834" s="52"/>
      <c r="GI834" s="53"/>
      <c r="GS834" s="52"/>
    </row>
    <row r="835" spans="1:201" ht="12.75" x14ac:dyDescent="0.2">
      <c r="A835" s="49"/>
      <c r="B835" s="11"/>
      <c r="C835" s="24"/>
      <c r="D835" s="24"/>
      <c r="E835" s="51"/>
      <c r="F835" s="51"/>
      <c r="G835" s="51"/>
      <c r="H835" s="51"/>
      <c r="I835" s="51"/>
      <c r="J835" s="51"/>
      <c r="K835" s="51"/>
      <c r="L835" s="51"/>
      <c r="M835" s="51"/>
      <c r="N835" s="49"/>
      <c r="O835" s="24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24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24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24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24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24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24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24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24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24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24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24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24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24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24"/>
      <c r="FN835" s="51"/>
      <c r="FO835" s="51"/>
      <c r="FP835" s="51"/>
      <c r="FQ835" s="51"/>
      <c r="FR835" s="51"/>
      <c r="FS835" s="51"/>
      <c r="FT835" s="51"/>
      <c r="FU835" s="51"/>
      <c r="FV835" s="51"/>
      <c r="FW835" s="51"/>
      <c r="FX835" s="24"/>
      <c r="GH835" s="52"/>
      <c r="GI835" s="53"/>
      <c r="GS835" s="52"/>
    </row>
    <row r="836" spans="1:201" ht="12.75" x14ac:dyDescent="0.2">
      <c r="A836" s="49"/>
      <c r="B836" s="11"/>
      <c r="C836" s="24"/>
      <c r="D836" s="24"/>
      <c r="E836" s="51"/>
      <c r="F836" s="51"/>
      <c r="G836" s="51"/>
      <c r="H836" s="51"/>
      <c r="I836" s="51"/>
      <c r="J836" s="51"/>
      <c r="K836" s="51"/>
      <c r="L836" s="51"/>
      <c r="M836" s="51"/>
      <c r="N836" s="49"/>
      <c r="O836" s="24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24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24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24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24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24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24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24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24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24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24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24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24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24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24"/>
      <c r="FN836" s="51"/>
      <c r="FO836" s="51"/>
      <c r="FP836" s="51"/>
      <c r="FQ836" s="51"/>
      <c r="FR836" s="51"/>
      <c r="FS836" s="51"/>
      <c r="FT836" s="51"/>
      <c r="FU836" s="51"/>
      <c r="FV836" s="51"/>
      <c r="FW836" s="51"/>
      <c r="FX836" s="24"/>
      <c r="GH836" s="52"/>
      <c r="GI836" s="53"/>
      <c r="GS836" s="52"/>
    </row>
    <row r="837" spans="1:201" ht="12.75" x14ac:dyDescent="0.2">
      <c r="A837" s="49"/>
      <c r="B837" s="11"/>
      <c r="C837" s="24"/>
      <c r="D837" s="24"/>
      <c r="E837" s="51"/>
      <c r="F837" s="51"/>
      <c r="G837" s="51"/>
      <c r="H837" s="51"/>
      <c r="I837" s="51"/>
      <c r="J837" s="51"/>
      <c r="K837" s="51"/>
      <c r="L837" s="51"/>
      <c r="M837" s="51"/>
      <c r="N837" s="49"/>
      <c r="O837" s="24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24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24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24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24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24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24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24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24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24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24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24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24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24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24"/>
      <c r="FN837" s="51"/>
      <c r="FO837" s="51"/>
      <c r="FP837" s="51"/>
      <c r="FQ837" s="51"/>
      <c r="FR837" s="51"/>
      <c r="FS837" s="51"/>
      <c r="FT837" s="51"/>
      <c r="FU837" s="51"/>
      <c r="FV837" s="51"/>
      <c r="FW837" s="51"/>
      <c r="FX837" s="24"/>
      <c r="GH837" s="52"/>
      <c r="GI837" s="53"/>
      <c r="GS837" s="52"/>
    </row>
    <row r="838" spans="1:201" ht="12.75" x14ac:dyDescent="0.2">
      <c r="A838" s="49"/>
      <c r="B838" s="11"/>
      <c r="C838" s="24"/>
      <c r="D838" s="24"/>
      <c r="E838" s="51"/>
      <c r="F838" s="51"/>
      <c r="G838" s="51"/>
      <c r="H838" s="51"/>
      <c r="I838" s="51"/>
      <c r="J838" s="51"/>
      <c r="K838" s="51"/>
      <c r="L838" s="51"/>
      <c r="M838" s="51"/>
      <c r="N838" s="49"/>
      <c r="O838" s="24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24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24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24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24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24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24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24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24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24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24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24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24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24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24"/>
      <c r="FN838" s="51"/>
      <c r="FO838" s="51"/>
      <c r="FP838" s="51"/>
      <c r="FQ838" s="51"/>
      <c r="FR838" s="51"/>
      <c r="FS838" s="51"/>
      <c r="FT838" s="51"/>
      <c r="FU838" s="51"/>
      <c r="FV838" s="51"/>
      <c r="FW838" s="51"/>
      <c r="FX838" s="24"/>
      <c r="GH838" s="52"/>
      <c r="GI838" s="53"/>
      <c r="GS838" s="52"/>
    </row>
    <row r="839" spans="1:201" ht="12.75" x14ac:dyDescent="0.2">
      <c r="A839" s="49"/>
      <c r="B839" s="11"/>
      <c r="C839" s="24"/>
      <c r="D839" s="24"/>
      <c r="E839" s="51"/>
      <c r="F839" s="51"/>
      <c r="G839" s="51"/>
      <c r="H839" s="51"/>
      <c r="I839" s="51"/>
      <c r="J839" s="51"/>
      <c r="K839" s="51"/>
      <c r="L839" s="51"/>
      <c r="M839" s="51"/>
      <c r="N839" s="49"/>
      <c r="O839" s="24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24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24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24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24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24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24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24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24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24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24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24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24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24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24"/>
      <c r="FN839" s="51"/>
      <c r="FO839" s="51"/>
      <c r="FP839" s="51"/>
      <c r="FQ839" s="51"/>
      <c r="FR839" s="51"/>
      <c r="FS839" s="51"/>
      <c r="FT839" s="51"/>
      <c r="FU839" s="51"/>
      <c r="FV839" s="51"/>
      <c r="FW839" s="51"/>
      <c r="FX839" s="24"/>
      <c r="GH839" s="52"/>
      <c r="GI839" s="53"/>
      <c r="GS839" s="52"/>
    </row>
    <row r="840" spans="1:201" ht="12.75" x14ac:dyDescent="0.2">
      <c r="A840" s="49"/>
      <c r="B840" s="11"/>
      <c r="C840" s="24"/>
      <c r="D840" s="24"/>
      <c r="E840" s="51"/>
      <c r="F840" s="51"/>
      <c r="G840" s="51"/>
      <c r="H840" s="51"/>
      <c r="I840" s="51"/>
      <c r="J840" s="51"/>
      <c r="K840" s="51"/>
      <c r="L840" s="51"/>
      <c r="M840" s="51"/>
      <c r="N840" s="49"/>
      <c r="O840" s="24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24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24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24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24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24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24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24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24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24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24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24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24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24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24"/>
      <c r="FN840" s="51"/>
      <c r="FO840" s="51"/>
      <c r="FP840" s="51"/>
      <c r="FQ840" s="51"/>
      <c r="FR840" s="51"/>
      <c r="FS840" s="51"/>
      <c r="FT840" s="51"/>
      <c r="FU840" s="51"/>
      <c r="FV840" s="51"/>
      <c r="FW840" s="51"/>
      <c r="FX840" s="24"/>
      <c r="GH840" s="52"/>
      <c r="GI840" s="53"/>
      <c r="GS840" s="52"/>
    </row>
    <row r="841" spans="1:201" ht="12.75" x14ac:dyDescent="0.2">
      <c r="A841" s="49"/>
      <c r="B841" s="11"/>
      <c r="C841" s="24"/>
      <c r="D841" s="24"/>
      <c r="E841" s="51"/>
      <c r="F841" s="51"/>
      <c r="G841" s="51"/>
      <c r="H841" s="51"/>
      <c r="I841" s="51"/>
      <c r="J841" s="51"/>
      <c r="K841" s="51"/>
      <c r="L841" s="51"/>
      <c r="M841" s="51"/>
      <c r="N841" s="49"/>
      <c r="O841" s="24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24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24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24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24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24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24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24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24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24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24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24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24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24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24"/>
      <c r="FN841" s="51"/>
      <c r="FO841" s="51"/>
      <c r="FP841" s="51"/>
      <c r="FQ841" s="51"/>
      <c r="FR841" s="51"/>
      <c r="FS841" s="51"/>
      <c r="FT841" s="51"/>
      <c r="FU841" s="51"/>
      <c r="FV841" s="51"/>
      <c r="FW841" s="51"/>
      <c r="FX841" s="24"/>
      <c r="GH841" s="52"/>
      <c r="GI841" s="53"/>
      <c r="GS841" s="52"/>
    </row>
    <row r="842" spans="1:201" ht="12.75" x14ac:dyDescent="0.2">
      <c r="A842" s="49"/>
      <c r="B842" s="11"/>
      <c r="C842" s="24"/>
      <c r="D842" s="24"/>
      <c r="E842" s="51"/>
      <c r="F842" s="51"/>
      <c r="G842" s="51"/>
      <c r="H842" s="51"/>
      <c r="I842" s="51"/>
      <c r="J842" s="51"/>
      <c r="K842" s="51"/>
      <c r="L842" s="51"/>
      <c r="M842" s="51"/>
      <c r="N842" s="49"/>
      <c r="O842" s="24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24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24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24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24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24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24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24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24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24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24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24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24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24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24"/>
      <c r="FN842" s="51"/>
      <c r="FO842" s="51"/>
      <c r="FP842" s="51"/>
      <c r="FQ842" s="51"/>
      <c r="FR842" s="51"/>
      <c r="FS842" s="51"/>
      <c r="FT842" s="51"/>
      <c r="FU842" s="51"/>
      <c r="FV842" s="51"/>
      <c r="FW842" s="51"/>
      <c r="FX842" s="24"/>
      <c r="GH842" s="52"/>
      <c r="GI842" s="53"/>
      <c r="GS842" s="52"/>
    </row>
    <row r="843" spans="1:201" ht="12.75" x14ac:dyDescent="0.2">
      <c r="A843" s="49"/>
      <c r="B843" s="11"/>
      <c r="C843" s="24"/>
      <c r="D843" s="24"/>
      <c r="E843" s="51"/>
      <c r="F843" s="51"/>
      <c r="G843" s="51"/>
      <c r="H843" s="51"/>
      <c r="I843" s="51"/>
      <c r="J843" s="51"/>
      <c r="K843" s="51"/>
      <c r="L843" s="51"/>
      <c r="M843" s="51"/>
      <c r="N843" s="49"/>
      <c r="O843" s="24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24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24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24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24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24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24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24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24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24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24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24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24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24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24"/>
      <c r="FN843" s="51"/>
      <c r="FO843" s="51"/>
      <c r="FP843" s="51"/>
      <c r="FQ843" s="51"/>
      <c r="FR843" s="51"/>
      <c r="FS843" s="51"/>
      <c r="FT843" s="51"/>
      <c r="FU843" s="51"/>
      <c r="FV843" s="51"/>
      <c r="FW843" s="51"/>
      <c r="FX843" s="24"/>
      <c r="GH843" s="52"/>
      <c r="GI843" s="53"/>
      <c r="GS843" s="52"/>
    </row>
    <row r="844" spans="1:201" ht="12.75" x14ac:dyDescent="0.2">
      <c r="A844" s="49"/>
      <c r="B844" s="11"/>
      <c r="C844" s="24"/>
      <c r="D844" s="24"/>
      <c r="E844" s="51"/>
      <c r="F844" s="51"/>
      <c r="G844" s="51"/>
      <c r="H844" s="51"/>
      <c r="I844" s="51"/>
      <c r="J844" s="51"/>
      <c r="K844" s="51"/>
      <c r="L844" s="51"/>
      <c r="M844" s="51"/>
      <c r="N844" s="49"/>
      <c r="O844" s="24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24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24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24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24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24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24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24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24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24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24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24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24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24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24"/>
      <c r="FN844" s="51"/>
      <c r="FO844" s="51"/>
      <c r="FP844" s="51"/>
      <c r="FQ844" s="51"/>
      <c r="FR844" s="51"/>
      <c r="FS844" s="51"/>
      <c r="FT844" s="51"/>
      <c r="FU844" s="51"/>
      <c r="FV844" s="51"/>
      <c r="FW844" s="51"/>
      <c r="FX844" s="24"/>
      <c r="GH844" s="52"/>
      <c r="GI844" s="53"/>
      <c r="GS844" s="52"/>
    </row>
    <row r="845" spans="1:201" ht="12.75" x14ac:dyDescent="0.2">
      <c r="A845" s="49"/>
      <c r="B845" s="11"/>
      <c r="C845" s="24"/>
      <c r="D845" s="24"/>
      <c r="E845" s="51"/>
      <c r="F845" s="51"/>
      <c r="G845" s="51"/>
      <c r="H845" s="51"/>
      <c r="I845" s="51"/>
      <c r="J845" s="51"/>
      <c r="K845" s="51"/>
      <c r="L845" s="51"/>
      <c r="M845" s="51"/>
      <c r="N845" s="49"/>
      <c r="O845" s="24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24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24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24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24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24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24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24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24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24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24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24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24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24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24"/>
      <c r="FN845" s="51"/>
      <c r="FO845" s="51"/>
      <c r="FP845" s="51"/>
      <c r="FQ845" s="51"/>
      <c r="FR845" s="51"/>
      <c r="FS845" s="51"/>
      <c r="FT845" s="51"/>
      <c r="FU845" s="51"/>
      <c r="FV845" s="51"/>
      <c r="FW845" s="51"/>
      <c r="FX845" s="24"/>
      <c r="GH845" s="52"/>
      <c r="GI845" s="53"/>
      <c r="GS845" s="52"/>
    </row>
    <row r="846" spans="1:201" ht="12.75" x14ac:dyDescent="0.2">
      <c r="A846" s="49"/>
      <c r="B846" s="11"/>
      <c r="C846" s="24"/>
      <c r="D846" s="24"/>
      <c r="E846" s="51"/>
      <c r="F846" s="51"/>
      <c r="G846" s="51"/>
      <c r="H846" s="51"/>
      <c r="I846" s="51"/>
      <c r="J846" s="51"/>
      <c r="K846" s="51"/>
      <c r="L846" s="51"/>
      <c r="M846" s="51"/>
      <c r="N846" s="49"/>
      <c r="O846" s="24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24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24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24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24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24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24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24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24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24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24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24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24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24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24"/>
      <c r="FN846" s="51"/>
      <c r="FO846" s="51"/>
      <c r="FP846" s="51"/>
      <c r="FQ846" s="51"/>
      <c r="FR846" s="51"/>
      <c r="FS846" s="51"/>
      <c r="FT846" s="51"/>
      <c r="FU846" s="51"/>
      <c r="FV846" s="51"/>
      <c r="FW846" s="51"/>
      <c r="FX846" s="24"/>
      <c r="GH846" s="52"/>
      <c r="GI846" s="53"/>
      <c r="GS846" s="52"/>
    </row>
    <row r="847" spans="1:201" ht="12.75" x14ac:dyDescent="0.2">
      <c r="A847" s="49"/>
      <c r="B847" s="11"/>
      <c r="C847" s="24"/>
      <c r="D847" s="24"/>
      <c r="E847" s="51"/>
      <c r="F847" s="51"/>
      <c r="G847" s="51"/>
      <c r="H847" s="51"/>
      <c r="I847" s="51"/>
      <c r="J847" s="51"/>
      <c r="K847" s="51"/>
      <c r="L847" s="51"/>
      <c r="M847" s="51"/>
      <c r="N847" s="49"/>
      <c r="O847" s="24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24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24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24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24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24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24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24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24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24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24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24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24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24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24"/>
      <c r="FN847" s="51"/>
      <c r="FO847" s="51"/>
      <c r="FP847" s="51"/>
      <c r="FQ847" s="51"/>
      <c r="FR847" s="51"/>
      <c r="FS847" s="51"/>
      <c r="FT847" s="51"/>
      <c r="FU847" s="51"/>
      <c r="FV847" s="51"/>
      <c r="FW847" s="51"/>
      <c r="FX847" s="24"/>
      <c r="GH847" s="52"/>
      <c r="GI847" s="53"/>
      <c r="GS847" s="52"/>
    </row>
    <row r="848" spans="1:201" ht="12.75" x14ac:dyDescent="0.2">
      <c r="A848" s="49"/>
      <c r="B848" s="11"/>
      <c r="C848" s="24"/>
      <c r="D848" s="24"/>
      <c r="E848" s="51"/>
      <c r="F848" s="51"/>
      <c r="G848" s="51"/>
      <c r="H848" s="51"/>
      <c r="I848" s="51"/>
      <c r="J848" s="51"/>
      <c r="K848" s="51"/>
      <c r="L848" s="51"/>
      <c r="M848" s="51"/>
      <c r="N848" s="49"/>
      <c r="O848" s="24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24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24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24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24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24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24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24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24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24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24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24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24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24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24"/>
      <c r="FN848" s="51"/>
      <c r="FO848" s="51"/>
      <c r="FP848" s="51"/>
      <c r="FQ848" s="51"/>
      <c r="FR848" s="51"/>
      <c r="FS848" s="51"/>
      <c r="FT848" s="51"/>
      <c r="FU848" s="51"/>
      <c r="FV848" s="51"/>
      <c r="FW848" s="51"/>
      <c r="FX848" s="24"/>
      <c r="GH848" s="52"/>
      <c r="GI848" s="53"/>
      <c r="GS848" s="52"/>
    </row>
    <row r="849" spans="1:201" ht="12.75" x14ac:dyDescent="0.2">
      <c r="A849" s="49"/>
      <c r="B849" s="11"/>
      <c r="C849" s="24"/>
      <c r="D849" s="24"/>
      <c r="E849" s="51"/>
      <c r="F849" s="51"/>
      <c r="G849" s="51"/>
      <c r="H849" s="51"/>
      <c r="I849" s="51"/>
      <c r="J849" s="51"/>
      <c r="K849" s="51"/>
      <c r="L849" s="51"/>
      <c r="M849" s="51"/>
      <c r="N849" s="49"/>
      <c r="O849" s="24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24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24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24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24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24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24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24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24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24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24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24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24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24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24"/>
      <c r="FN849" s="51"/>
      <c r="FO849" s="51"/>
      <c r="FP849" s="51"/>
      <c r="FQ849" s="51"/>
      <c r="FR849" s="51"/>
      <c r="FS849" s="51"/>
      <c r="FT849" s="51"/>
      <c r="FU849" s="51"/>
      <c r="FV849" s="51"/>
      <c r="FW849" s="51"/>
      <c r="FX849" s="24"/>
      <c r="GH849" s="52"/>
      <c r="GI849" s="53"/>
      <c r="GS849" s="52"/>
    </row>
    <row r="850" spans="1:201" ht="12.75" x14ac:dyDescent="0.2">
      <c r="A850" s="49"/>
      <c r="B850" s="11"/>
      <c r="C850" s="24"/>
      <c r="D850" s="24"/>
      <c r="E850" s="51"/>
      <c r="F850" s="51"/>
      <c r="G850" s="51"/>
      <c r="H850" s="51"/>
      <c r="I850" s="51"/>
      <c r="J850" s="51"/>
      <c r="K850" s="51"/>
      <c r="L850" s="51"/>
      <c r="M850" s="51"/>
      <c r="N850" s="49"/>
      <c r="O850" s="24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24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24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24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24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24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24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24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24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24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24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24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24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24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24"/>
      <c r="FN850" s="51"/>
      <c r="FO850" s="51"/>
      <c r="FP850" s="51"/>
      <c r="FQ850" s="51"/>
      <c r="FR850" s="51"/>
      <c r="FS850" s="51"/>
      <c r="FT850" s="51"/>
      <c r="FU850" s="51"/>
      <c r="FV850" s="51"/>
      <c r="FW850" s="51"/>
      <c r="FX850" s="24"/>
      <c r="GH850" s="52"/>
      <c r="GI850" s="53"/>
      <c r="GS850" s="52"/>
    </row>
    <row r="851" spans="1:201" ht="12.75" x14ac:dyDescent="0.2">
      <c r="A851" s="49"/>
      <c r="B851" s="11"/>
      <c r="C851" s="24"/>
      <c r="D851" s="24"/>
      <c r="E851" s="51"/>
      <c r="F851" s="51"/>
      <c r="G851" s="51"/>
      <c r="H851" s="51"/>
      <c r="I851" s="51"/>
      <c r="J851" s="51"/>
      <c r="K851" s="51"/>
      <c r="L851" s="51"/>
      <c r="M851" s="51"/>
      <c r="N851" s="49"/>
      <c r="O851" s="24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24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24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24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24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24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24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24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24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24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24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24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24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24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24"/>
      <c r="FN851" s="51"/>
      <c r="FO851" s="51"/>
      <c r="FP851" s="51"/>
      <c r="FQ851" s="51"/>
      <c r="FR851" s="51"/>
      <c r="FS851" s="51"/>
      <c r="FT851" s="51"/>
      <c r="FU851" s="51"/>
      <c r="FV851" s="51"/>
      <c r="FW851" s="51"/>
      <c r="FX851" s="24"/>
      <c r="GH851" s="52"/>
      <c r="GI851" s="53"/>
      <c r="GS851" s="52"/>
    </row>
    <row r="852" spans="1:201" ht="12.75" x14ac:dyDescent="0.2">
      <c r="A852" s="49"/>
      <c r="B852" s="11"/>
      <c r="C852" s="24"/>
      <c r="D852" s="24"/>
      <c r="E852" s="51"/>
      <c r="F852" s="51"/>
      <c r="G852" s="51"/>
      <c r="H852" s="51"/>
      <c r="I852" s="51"/>
      <c r="J852" s="51"/>
      <c r="K852" s="51"/>
      <c r="L852" s="51"/>
      <c r="M852" s="51"/>
      <c r="N852" s="49"/>
      <c r="O852" s="24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24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24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24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24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24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24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24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24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24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24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24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24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24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24"/>
      <c r="FN852" s="51"/>
      <c r="FO852" s="51"/>
      <c r="FP852" s="51"/>
      <c r="FQ852" s="51"/>
      <c r="FR852" s="51"/>
      <c r="FS852" s="51"/>
      <c r="FT852" s="51"/>
      <c r="FU852" s="51"/>
      <c r="FV852" s="51"/>
      <c r="FW852" s="51"/>
      <c r="FX852" s="24"/>
      <c r="GH852" s="52"/>
      <c r="GI852" s="53"/>
      <c r="GS852" s="52"/>
    </row>
    <row r="853" spans="1:201" ht="12.75" x14ac:dyDescent="0.2">
      <c r="A853" s="49"/>
      <c r="B853" s="11"/>
      <c r="C853" s="24"/>
      <c r="D853" s="24"/>
      <c r="E853" s="51"/>
      <c r="F853" s="51"/>
      <c r="G853" s="51"/>
      <c r="H853" s="51"/>
      <c r="I853" s="51"/>
      <c r="J853" s="51"/>
      <c r="K853" s="51"/>
      <c r="L853" s="51"/>
      <c r="M853" s="51"/>
      <c r="N853" s="49"/>
      <c r="O853" s="24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24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24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24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24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24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24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24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24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24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24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24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24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24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24"/>
      <c r="FN853" s="51"/>
      <c r="FO853" s="51"/>
      <c r="FP853" s="51"/>
      <c r="FQ853" s="51"/>
      <c r="FR853" s="51"/>
      <c r="FS853" s="51"/>
      <c r="FT853" s="51"/>
      <c r="FU853" s="51"/>
      <c r="FV853" s="51"/>
      <c r="FW853" s="51"/>
      <c r="FX853" s="24"/>
      <c r="GH853" s="52"/>
      <c r="GI853" s="53"/>
      <c r="GS853" s="52"/>
    </row>
    <row r="854" spans="1:201" ht="12.75" x14ac:dyDescent="0.2">
      <c r="A854" s="49"/>
      <c r="B854" s="11"/>
      <c r="C854" s="24"/>
      <c r="D854" s="24"/>
      <c r="E854" s="51"/>
      <c r="F854" s="51"/>
      <c r="G854" s="51"/>
      <c r="H854" s="51"/>
      <c r="I854" s="51"/>
      <c r="J854" s="51"/>
      <c r="K854" s="51"/>
      <c r="L854" s="51"/>
      <c r="M854" s="51"/>
      <c r="N854" s="49"/>
      <c r="O854" s="24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24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24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24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24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24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24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24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24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24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24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24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24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24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24"/>
      <c r="FN854" s="51"/>
      <c r="FO854" s="51"/>
      <c r="FP854" s="51"/>
      <c r="FQ854" s="51"/>
      <c r="FR854" s="51"/>
      <c r="FS854" s="51"/>
      <c r="FT854" s="51"/>
      <c r="FU854" s="51"/>
      <c r="FV854" s="51"/>
      <c r="FW854" s="51"/>
      <c r="FX854" s="24"/>
      <c r="GH854" s="52"/>
      <c r="GI854" s="53"/>
      <c r="GS854" s="52"/>
    </row>
    <row r="855" spans="1:201" ht="12.75" x14ac:dyDescent="0.2">
      <c r="A855" s="49"/>
      <c r="B855" s="11"/>
      <c r="C855" s="24"/>
      <c r="D855" s="24"/>
      <c r="E855" s="51"/>
      <c r="F855" s="51"/>
      <c r="G855" s="51"/>
      <c r="H855" s="51"/>
      <c r="I855" s="51"/>
      <c r="J855" s="51"/>
      <c r="K855" s="51"/>
      <c r="L855" s="51"/>
      <c r="M855" s="51"/>
      <c r="N855" s="49"/>
      <c r="O855" s="24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24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24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24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24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24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24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24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24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24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24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24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24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24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24"/>
      <c r="FN855" s="51"/>
      <c r="FO855" s="51"/>
      <c r="FP855" s="51"/>
      <c r="FQ855" s="51"/>
      <c r="FR855" s="51"/>
      <c r="FS855" s="51"/>
      <c r="FT855" s="51"/>
      <c r="FU855" s="51"/>
      <c r="FV855" s="51"/>
      <c r="FW855" s="51"/>
      <c r="FX855" s="24"/>
      <c r="GH855" s="52"/>
      <c r="GI855" s="53"/>
      <c r="GS855" s="52"/>
    </row>
    <row r="856" spans="1:201" ht="12.75" x14ac:dyDescent="0.2">
      <c r="A856" s="49"/>
      <c r="B856" s="11"/>
      <c r="C856" s="24"/>
      <c r="D856" s="24"/>
      <c r="E856" s="51"/>
      <c r="F856" s="51"/>
      <c r="G856" s="51"/>
      <c r="H856" s="51"/>
      <c r="I856" s="51"/>
      <c r="J856" s="51"/>
      <c r="K856" s="51"/>
      <c r="L856" s="51"/>
      <c r="M856" s="51"/>
      <c r="N856" s="49"/>
      <c r="O856" s="24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24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24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24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24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24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24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24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24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24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24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24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24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24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24"/>
      <c r="FN856" s="51"/>
      <c r="FO856" s="51"/>
      <c r="FP856" s="51"/>
      <c r="FQ856" s="51"/>
      <c r="FR856" s="51"/>
      <c r="FS856" s="51"/>
      <c r="FT856" s="51"/>
      <c r="FU856" s="51"/>
      <c r="FV856" s="51"/>
      <c r="FW856" s="51"/>
      <c r="FX856" s="24"/>
      <c r="GH856" s="52"/>
      <c r="GI856" s="53"/>
      <c r="GS856" s="52"/>
    </row>
    <row r="857" spans="1:201" ht="12.75" x14ac:dyDescent="0.2">
      <c r="A857" s="49"/>
      <c r="B857" s="11"/>
      <c r="C857" s="24"/>
      <c r="D857" s="24"/>
      <c r="E857" s="51"/>
      <c r="F857" s="51"/>
      <c r="G857" s="51"/>
      <c r="H857" s="51"/>
      <c r="I857" s="51"/>
      <c r="J857" s="51"/>
      <c r="K857" s="51"/>
      <c r="L857" s="51"/>
      <c r="M857" s="51"/>
      <c r="N857" s="49"/>
      <c r="O857" s="24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24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24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24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24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24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24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24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24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24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24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24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24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24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24"/>
      <c r="FN857" s="51"/>
      <c r="FO857" s="51"/>
      <c r="FP857" s="51"/>
      <c r="FQ857" s="51"/>
      <c r="FR857" s="51"/>
      <c r="FS857" s="51"/>
      <c r="FT857" s="51"/>
      <c r="FU857" s="51"/>
      <c r="FV857" s="51"/>
      <c r="FW857" s="51"/>
      <c r="FX857" s="24"/>
      <c r="GH857" s="52"/>
      <c r="GI857" s="53"/>
      <c r="GS857" s="52"/>
    </row>
    <row r="858" spans="1:201" ht="12.75" x14ac:dyDescent="0.2">
      <c r="A858" s="49"/>
      <c r="B858" s="11"/>
      <c r="C858" s="24"/>
      <c r="D858" s="24"/>
      <c r="E858" s="51"/>
      <c r="F858" s="51"/>
      <c r="G858" s="51"/>
      <c r="H858" s="51"/>
      <c r="I858" s="51"/>
      <c r="J858" s="51"/>
      <c r="K858" s="51"/>
      <c r="L858" s="51"/>
      <c r="M858" s="51"/>
      <c r="N858" s="49"/>
      <c r="O858" s="24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24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24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24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24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24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24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24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24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24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24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24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24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24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24"/>
      <c r="FN858" s="51"/>
      <c r="FO858" s="51"/>
      <c r="FP858" s="51"/>
      <c r="FQ858" s="51"/>
      <c r="FR858" s="51"/>
      <c r="FS858" s="51"/>
      <c r="FT858" s="51"/>
      <c r="FU858" s="51"/>
      <c r="FV858" s="51"/>
      <c r="FW858" s="51"/>
      <c r="FX858" s="24"/>
      <c r="GH858" s="52"/>
      <c r="GI858" s="53"/>
      <c r="GS858" s="52"/>
    </row>
    <row r="859" spans="1:201" ht="12.75" x14ac:dyDescent="0.2">
      <c r="A859" s="49"/>
      <c r="B859" s="11"/>
      <c r="C859" s="24"/>
      <c r="D859" s="24"/>
      <c r="E859" s="51"/>
      <c r="F859" s="51"/>
      <c r="G859" s="51"/>
      <c r="H859" s="51"/>
      <c r="I859" s="51"/>
      <c r="J859" s="51"/>
      <c r="K859" s="51"/>
      <c r="L859" s="51"/>
      <c r="M859" s="51"/>
      <c r="N859" s="49"/>
      <c r="O859" s="24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24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24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24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24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24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24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24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24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24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24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24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24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24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24"/>
      <c r="FN859" s="51"/>
      <c r="FO859" s="51"/>
      <c r="FP859" s="51"/>
      <c r="FQ859" s="51"/>
      <c r="FR859" s="51"/>
      <c r="FS859" s="51"/>
      <c r="FT859" s="51"/>
      <c r="FU859" s="51"/>
      <c r="FV859" s="51"/>
      <c r="FW859" s="51"/>
      <c r="FX859" s="24"/>
      <c r="GH859" s="52"/>
      <c r="GI859" s="53"/>
      <c r="GS859" s="52"/>
    </row>
    <row r="860" spans="1:201" ht="12.75" x14ac:dyDescent="0.2">
      <c r="A860" s="49"/>
      <c r="B860" s="11"/>
      <c r="C860" s="24"/>
      <c r="D860" s="24"/>
      <c r="E860" s="51"/>
      <c r="F860" s="51"/>
      <c r="G860" s="51"/>
      <c r="H860" s="51"/>
      <c r="I860" s="51"/>
      <c r="J860" s="51"/>
      <c r="K860" s="51"/>
      <c r="L860" s="51"/>
      <c r="M860" s="51"/>
      <c r="N860" s="49"/>
      <c r="O860" s="24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24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24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24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24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24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24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24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24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24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24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24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24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24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24"/>
      <c r="FN860" s="51"/>
      <c r="FO860" s="51"/>
      <c r="FP860" s="51"/>
      <c r="FQ860" s="51"/>
      <c r="FR860" s="51"/>
      <c r="FS860" s="51"/>
      <c r="FT860" s="51"/>
      <c r="FU860" s="51"/>
      <c r="FV860" s="51"/>
      <c r="FW860" s="51"/>
      <c r="FX860" s="24"/>
      <c r="GH860" s="52"/>
      <c r="GI860" s="53"/>
      <c r="GS860" s="52"/>
    </row>
    <row r="861" spans="1:201" ht="12.75" x14ac:dyDescent="0.2">
      <c r="A861" s="49"/>
      <c r="B861" s="11"/>
      <c r="C861" s="24"/>
      <c r="D861" s="24"/>
      <c r="E861" s="51"/>
      <c r="F861" s="51"/>
      <c r="G861" s="51"/>
      <c r="H861" s="51"/>
      <c r="I861" s="51"/>
      <c r="J861" s="51"/>
      <c r="K861" s="51"/>
      <c r="L861" s="51"/>
      <c r="M861" s="51"/>
      <c r="N861" s="49"/>
      <c r="O861" s="24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24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24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24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24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24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24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24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24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24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24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24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24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24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24"/>
      <c r="FN861" s="51"/>
      <c r="FO861" s="51"/>
      <c r="FP861" s="51"/>
      <c r="FQ861" s="51"/>
      <c r="FR861" s="51"/>
      <c r="FS861" s="51"/>
      <c r="FT861" s="51"/>
      <c r="FU861" s="51"/>
      <c r="FV861" s="51"/>
      <c r="FW861" s="51"/>
      <c r="FX861" s="24"/>
      <c r="GH861" s="52"/>
      <c r="GI861" s="53"/>
      <c r="GS861" s="52"/>
    </row>
    <row r="862" spans="1:201" ht="12.75" x14ac:dyDescent="0.2">
      <c r="A862" s="49"/>
      <c r="B862" s="11"/>
      <c r="C862" s="24"/>
      <c r="D862" s="24"/>
      <c r="E862" s="51"/>
      <c r="F862" s="51"/>
      <c r="G862" s="51"/>
      <c r="H862" s="51"/>
      <c r="I862" s="51"/>
      <c r="J862" s="51"/>
      <c r="K862" s="51"/>
      <c r="L862" s="51"/>
      <c r="M862" s="51"/>
      <c r="N862" s="49"/>
      <c r="O862" s="24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24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24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24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24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24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24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24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24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24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24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24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24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24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24"/>
      <c r="FN862" s="51"/>
      <c r="FO862" s="51"/>
      <c r="FP862" s="51"/>
      <c r="FQ862" s="51"/>
      <c r="FR862" s="51"/>
      <c r="FS862" s="51"/>
      <c r="FT862" s="51"/>
      <c r="FU862" s="51"/>
      <c r="FV862" s="51"/>
      <c r="FW862" s="51"/>
      <c r="FX862" s="24"/>
      <c r="GH862" s="52"/>
      <c r="GI862" s="53"/>
      <c r="GS862" s="52"/>
    </row>
    <row r="863" spans="1:201" ht="12.75" x14ac:dyDescent="0.2">
      <c r="A863" s="49"/>
      <c r="B863" s="11"/>
      <c r="C863" s="24"/>
      <c r="D863" s="24"/>
      <c r="E863" s="51"/>
      <c r="F863" s="51"/>
      <c r="G863" s="51"/>
      <c r="H863" s="51"/>
      <c r="I863" s="51"/>
      <c r="J863" s="51"/>
      <c r="K863" s="51"/>
      <c r="L863" s="51"/>
      <c r="M863" s="51"/>
      <c r="N863" s="49"/>
      <c r="O863" s="24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24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24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24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24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24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24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24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24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24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24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24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24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24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24"/>
      <c r="FN863" s="51"/>
      <c r="FO863" s="51"/>
      <c r="FP863" s="51"/>
      <c r="FQ863" s="51"/>
      <c r="FR863" s="51"/>
      <c r="FS863" s="51"/>
      <c r="FT863" s="51"/>
      <c r="FU863" s="51"/>
      <c r="FV863" s="51"/>
      <c r="FW863" s="51"/>
      <c r="FX863" s="24"/>
      <c r="GH863" s="52"/>
      <c r="GI863" s="53"/>
      <c r="GS863" s="52"/>
    </row>
    <row r="864" spans="1:201" ht="12.75" x14ac:dyDescent="0.2">
      <c r="A864" s="49"/>
      <c r="B864" s="11"/>
      <c r="C864" s="24"/>
      <c r="D864" s="24"/>
      <c r="E864" s="51"/>
      <c r="F864" s="51"/>
      <c r="G864" s="51"/>
      <c r="H864" s="51"/>
      <c r="I864" s="51"/>
      <c r="J864" s="51"/>
      <c r="K864" s="51"/>
      <c r="L864" s="51"/>
      <c r="M864" s="51"/>
      <c r="N864" s="49"/>
      <c r="O864" s="24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24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24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24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24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24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24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24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24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24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24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24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24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24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24"/>
      <c r="FN864" s="51"/>
      <c r="FO864" s="51"/>
      <c r="FP864" s="51"/>
      <c r="FQ864" s="51"/>
      <c r="FR864" s="51"/>
      <c r="FS864" s="51"/>
      <c r="FT864" s="51"/>
      <c r="FU864" s="51"/>
      <c r="FV864" s="51"/>
      <c r="FW864" s="51"/>
      <c r="FX864" s="24"/>
      <c r="GH864" s="52"/>
      <c r="GI864" s="53"/>
      <c r="GS864" s="52"/>
    </row>
    <row r="865" spans="1:201" ht="12.75" x14ac:dyDescent="0.2">
      <c r="A865" s="49"/>
      <c r="B865" s="11"/>
      <c r="C865" s="24"/>
      <c r="D865" s="24"/>
      <c r="E865" s="51"/>
      <c r="F865" s="51"/>
      <c r="G865" s="51"/>
      <c r="H865" s="51"/>
      <c r="I865" s="51"/>
      <c r="J865" s="51"/>
      <c r="K865" s="51"/>
      <c r="L865" s="51"/>
      <c r="M865" s="51"/>
      <c r="N865" s="49"/>
      <c r="O865" s="24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24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24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24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24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24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24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24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24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24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24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24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24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24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24"/>
      <c r="FN865" s="51"/>
      <c r="FO865" s="51"/>
      <c r="FP865" s="51"/>
      <c r="FQ865" s="51"/>
      <c r="FR865" s="51"/>
      <c r="FS865" s="51"/>
      <c r="FT865" s="51"/>
      <c r="FU865" s="51"/>
      <c r="FV865" s="51"/>
      <c r="FW865" s="51"/>
      <c r="FX865" s="24"/>
      <c r="GH865" s="52"/>
      <c r="GI865" s="53"/>
      <c r="GS865" s="52"/>
    </row>
    <row r="866" spans="1:201" ht="12.75" x14ac:dyDescent="0.2">
      <c r="A866" s="49"/>
      <c r="B866" s="11"/>
      <c r="C866" s="24"/>
      <c r="D866" s="24"/>
      <c r="E866" s="51"/>
      <c r="F866" s="51"/>
      <c r="G866" s="51"/>
      <c r="H866" s="51"/>
      <c r="I866" s="51"/>
      <c r="J866" s="51"/>
      <c r="K866" s="51"/>
      <c r="L866" s="51"/>
      <c r="M866" s="51"/>
      <c r="N866" s="49"/>
      <c r="O866" s="24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24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24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24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24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24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24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24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24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24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24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24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24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24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24"/>
      <c r="FN866" s="51"/>
      <c r="FO866" s="51"/>
      <c r="FP866" s="51"/>
      <c r="FQ866" s="51"/>
      <c r="FR866" s="51"/>
      <c r="FS866" s="51"/>
      <c r="FT866" s="51"/>
      <c r="FU866" s="51"/>
      <c r="FV866" s="51"/>
      <c r="FW866" s="51"/>
      <c r="FX866" s="24"/>
      <c r="GH866" s="52"/>
      <c r="GI866" s="53"/>
      <c r="GS866" s="52"/>
    </row>
    <row r="867" spans="1:201" ht="12.75" x14ac:dyDescent="0.2">
      <c r="A867" s="49"/>
      <c r="B867" s="11"/>
      <c r="C867" s="24"/>
      <c r="D867" s="24"/>
      <c r="E867" s="51"/>
      <c r="F867" s="51"/>
      <c r="G867" s="51"/>
      <c r="H867" s="51"/>
      <c r="I867" s="51"/>
      <c r="J867" s="51"/>
      <c r="K867" s="51"/>
      <c r="L867" s="51"/>
      <c r="M867" s="51"/>
      <c r="N867" s="49"/>
      <c r="O867" s="24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24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24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24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24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24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24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24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24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24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24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24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24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24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24"/>
      <c r="FN867" s="51"/>
      <c r="FO867" s="51"/>
      <c r="FP867" s="51"/>
      <c r="FQ867" s="51"/>
      <c r="FR867" s="51"/>
      <c r="FS867" s="51"/>
      <c r="FT867" s="51"/>
      <c r="FU867" s="51"/>
      <c r="FV867" s="51"/>
      <c r="FW867" s="51"/>
      <c r="FX867" s="24"/>
      <c r="GH867" s="52"/>
      <c r="GI867" s="53"/>
      <c r="GS867" s="52"/>
    </row>
    <row r="868" spans="1:201" ht="12.75" x14ac:dyDescent="0.2">
      <c r="A868" s="49"/>
      <c r="B868" s="11"/>
      <c r="C868" s="24"/>
      <c r="D868" s="24"/>
      <c r="E868" s="51"/>
      <c r="F868" s="51"/>
      <c r="G868" s="51"/>
      <c r="H868" s="51"/>
      <c r="I868" s="51"/>
      <c r="J868" s="51"/>
      <c r="K868" s="51"/>
      <c r="L868" s="51"/>
      <c r="M868" s="51"/>
      <c r="N868" s="49"/>
      <c r="O868" s="24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24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24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24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24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24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24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24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24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24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24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24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24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24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24"/>
      <c r="FN868" s="51"/>
      <c r="FO868" s="51"/>
      <c r="FP868" s="51"/>
      <c r="FQ868" s="51"/>
      <c r="FR868" s="51"/>
      <c r="FS868" s="51"/>
      <c r="FT868" s="51"/>
      <c r="FU868" s="51"/>
      <c r="FV868" s="51"/>
      <c r="FW868" s="51"/>
      <c r="FX868" s="24"/>
      <c r="GH868" s="52"/>
      <c r="GI868" s="53"/>
      <c r="GS868" s="52"/>
    </row>
    <row r="869" spans="1:201" ht="12.75" x14ac:dyDescent="0.2">
      <c r="A869" s="49"/>
      <c r="B869" s="11"/>
      <c r="C869" s="24"/>
      <c r="D869" s="24"/>
      <c r="E869" s="51"/>
      <c r="F869" s="51"/>
      <c r="G869" s="51"/>
      <c r="H869" s="51"/>
      <c r="I869" s="51"/>
      <c r="J869" s="51"/>
      <c r="K869" s="51"/>
      <c r="L869" s="51"/>
      <c r="M869" s="51"/>
      <c r="N869" s="49"/>
      <c r="O869" s="24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24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24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24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24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24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24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24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24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24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24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24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24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24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24"/>
      <c r="FN869" s="51"/>
      <c r="FO869" s="51"/>
      <c r="FP869" s="51"/>
      <c r="FQ869" s="51"/>
      <c r="FR869" s="51"/>
      <c r="FS869" s="51"/>
      <c r="FT869" s="51"/>
      <c r="FU869" s="51"/>
      <c r="FV869" s="51"/>
      <c r="FW869" s="51"/>
      <c r="FX869" s="24"/>
      <c r="GH869" s="52"/>
      <c r="GI869" s="53"/>
      <c r="GS869" s="52"/>
    </row>
    <row r="870" spans="1:201" ht="12.75" x14ac:dyDescent="0.2">
      <c r="A870" s="49"/>
      <c r="B870" s="11"/>
      <c r="C870" s="24"/>
      <c r="D870" s="24"/>
      <c r="E870" s="51"/>
      <c r="F870" s="51"/>
      <c r="G870" s="51"/>
      <c r="H870" s="51"/>
      <c r="I870" s="51"/>
      <c r="J870" s="51"/>
      <c r="K870" s="51"/>
      <c r="L870" s="51"/>
      <c r="M870" s="51"/>
      <c r="N870" s="49"/>
      <c r="O870" s="24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24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24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24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24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24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24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24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24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24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24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24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24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24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24"/>
      <c r="FN870" s="51"/>
      <c r="FO870" s="51"/>
      <c r="FP870" s="51"/>
      <c r="FQ870" s="51"/>
      <c r="FR870" s="51"/>
      <c r="FS870" s="51"/>
      <c r="FT870" s="51"/>
      <c r="FU870" s="51"/>
      <c r="FV870" s="51"/>
      <c r="FW870" s="51"/>
      <c r="FX870" s="24"/>
      <c r="GH870" s="52"/>
      <c r="GI870" s="53"/>
      <c r="GS870" s="52"/>
    </row>
    <row r="871" spans="1:201" ht="12.75" x14ac:dyDescent="0.2">
      <c r="A871" s="49"/>
      <c r="B871" s="11"/>
      <c r="C871" s="24"/>
      <c r="D871" s="24"/>
      <c r="E871" s="51"/>
      <c r="F871" s="51"/>
      <c r="G871" s="51"/>
      <c r="H871" s="51"/>
      <c r="I871" s="51"/>
      <c r="J871" s="51"/>
      <c r="K871" s="51"/>
      <c r="L871" s="51"/>
      <c r="M871" s="51"/>
      <c r="N871" s="49"/>
      <c r="O871" s="24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24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24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24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24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24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24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24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24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24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24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24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24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24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24"/>
      <c r="FN871" s="51"/>
      <c r="FO871" s="51"/>
      <c r="FP871" s="51"/>
      <c r="FQ871" s="51"/>
      <c r="FR871" s="51"/>
      <c r="FS871" s="51"/>
      <c r="FT871" s="51"/>
      <c r="FU871" s="51"/>
      <c r="FV871" s="51"/>
      <c r="FW871" s="51"/>
      <c r="FX871" s="24"/>
      <c r="GH871" s="52"/>
      <c r="GI871" s="53"/>
      <c r="GS871" s="52"/>
    </row>
    <row r="872" spans="1:201" ht="12.75" x14ac:dyDescent="0.2">
      <c r="A872" s="49"/>
      <c r="B872" s="11"/>
      <c r="C872" s="24"/>
      <c r="D872" s="24"/>
      <c r="E872" s="51"/>
      <c r="F872" s="51"/>
      <c r="G872" s="51"/>
      <c r="H872" s="51"/>
      <c r="I872" s="51"/>
      <c r="J872" s="51"/>
      <c r="K872" s="51"/>
      <c r="L872" s="51"/>
      <c r="M872" s="51"/>
      <c r="N872" s="49"/>
      <c r="O872" s="24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24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24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24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24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24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24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24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24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24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24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24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24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24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24"/>
      <c r="FN872" s="51"/>
      <c r="FO872" s="51"/>
      <c r="FP872" s="51"/>
      <c r="FQ872" s="51"/>
      <c r="FR872" s="51"/>
      <c r="FS872" s="51"/>
      <c r="FT872" s="51"/>
      <c r="FU872" s="51"/>
      <c r="FV872" s="51"/>
      <c r="FW872" s="51"/>
      <c r="FX872" s="24"/>
      <c r="GH872" s="52"/>
      <c r="GI872" s="53"/>
      <c r="GS872" s="52"/>
    </row>
    <row r="873" spans="1:201" ht="12.75" x14ac:dyDescent="0.2">
      <c r="A873" s="49"/>
      <c r="B873" s="11"/>
      <c r="C873" s="24"/>
      <c r="D873" s="24"/>
      <c r="E873" s="51"/>
      <c r="F873" s="51"/>
      <c r="G873" s="51"/>
      <c r="H873" s="51"/>
      <c r="I873" s="51"/>
      <c r="J873" s="51"/>
      <c r="K873" s="51"/>
      <c r="L873" s="51"/>
      <c r="M873" s="51"/>
      <c r="N873" s="49"/>
      <c r="O873" s="24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24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24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24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24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24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24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24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24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24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24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24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24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24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24"/>
      <c r="FN873" s="51"/>
      <c r="FO873" s="51"/>
      <c r="FP873" s="51"/>
      <c r="FQ873" s="51"/>
      <c r="FR873" s="51"/>
      <c r="FS873" s="51"/>
      <c r="FT873" s="51"/>
      <c r="FU873" s="51"/>
      <c r="FV873" s="51"/>
      <c r="FW873" s="51"/>
      <c r="FX873" s="24"/>
      <c r="GH873" s="52"/>
      <c r="GI873" s="53"/>
      <c r="GS873" s="52"/>
    </row>
    <row r="874" spans="1:201" ht="12.75" x14ac:dyDescent="0.2">
      <c r="A874" s="49"/>
      <c r="B874" s="11"/>
      <c r="C874" s="24"/>
      <c r="D874" s="24"/>
      <c r="E874" s="51"/>
      <c r="F874" s="51"/>
      <c r="G874" s="51"/>
      <c r="H874" s="51"/>
      <c r="I874" s="51"/>
      <c r="J874" s="51"/>
      <c r="K874" s="51"/>
      <c r="L874" s="51"/>
      <c r="M874" s="51"/>
      <c r="N874" s="49"/>
      <c r="O874" s="24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24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24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24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24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24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24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24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24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24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24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24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24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24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24"/>
      <c r="FN874" s="51"/>
      <c r="FO874" s="51"/>
      <c r="FP874" s="51"/>
      <c r="FQ874" s="51"/>
      <c r="FR874" s="51"/>
      <c r="FS874" s="51"/>
      <c r="FT874" s="51"/>
      <c r="FU874" s="51"/>
      <c r="FV874" s="51"/>
      <c r="FW874" s="51"/>
      <c r="FX874" s="24"/>
      <c r="GH874" s="52"/>
      <c r="GI874" s="53"/>
      <c r="GS874" s="52"/>
    </row>
    <row r="875" spans="1:201" ht="12.75" x14ac:dyDescent="0.2">
      <c r="A875" s="49"/>
      <c r="B875" s="11"/>
      <c r="C875" s="24"/>
      <c r="D875" s="24"/>
      <c r="E875" s="51"/>
      <c r="F875" s="51"/>
      <c r="G875" s="51"/>
      <c r="H875" s="51"/>
      <c r="I875" s="51"/>
      <c r="J875" s="51"/>
      <c r="K875" s="51"/>
      <c r="L875" s="51"/>
      <c r="M875" s="51"/>
      <c r="N875" s="49"/>
      <c r="O875" s="24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24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24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24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24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24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24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24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24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24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24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24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24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24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24"/>
      <c r="FN875" s="51"/>
      <c r="FO875" s="51"/>
      <c r="FP875" s="51"/>
      <c r="FQ875" s="51"/>
      <c r="FR875" s="51"/>
      <c r="FS875" s="51"/>
      <c r="FT875" s="51"/>
      <c r="FU875" s="51"/>
      <c r="FV875" s="51"/>
      <c r="FW875" s="51"/>
      <c r="FX875" s="24"/>
      <c r="GH875" s="52"/>
      <c r="GI875" s="53"/>
      <c r="GS875" s="52"/>
    </row>
    <row r="876" spans="1:201" ht="12.75" x14ac:dyDescent="0.2">
      <c r="A876" s="49"/>
      <c r="B876" s="11"/>
      <c r="C876" s="24"/>
      <c r="D876" s="24"/>
      <c r="E876" s="51"/>
      <c r="F876" s="51"/>
      <c r="G876" s="51"/>
      <c r="H876" s="51"/>
      <c r="I876" s="51"/>
      <c r="J876" s="51"/>
      <c r="K876" s="51"/>
      <c r="L876" s="51"/>
      <c r="M876" s="51"/>
      <c r="N876" s="49"/>
      <c r="O876" s="24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24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24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24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24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24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24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24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24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24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24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24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24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24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24"/>
      <c r="FN876" s="51"/>
      <c r="FO876" s="51"/>
      <c r="FP876" s="51"/>
      <c r="FQ876" s="51"/>
      <c r="FR876" s="51"/>
      <c r="FS876" s="51"/>
      <c r="FT876" s="51"/>
      <c r="FU876" s="51"/>
      <c r="FV876" s="51"/>
      <c r="FW876" s="51"/>
      <c r="FX876" s="24"/>
      <c r="GH876" s="52"/>
      <c r="GI876" s="53"/>
      <c r="GS876" s="52"/>
    </row>
    <row r="877" spans="1:201" ht="12.75" x14ac:dyDescent="0.2">
      <c r="A877" s="49"/>
      <c r="B877" s="11"/>
      <c r="C877" s="24"/>
      <c r="D877" s="24"/>
      <c r="E877" s="51"/>
      <c r="F877" s="51"/>
      <c r="G877" s="51"/>
      <c r="H877" s="51"/>
      <c r="I877" s="51"/>
      <c r="J877" s="51"/>
      <c r="K877" s="51"/>
      <c r="L877" s="51"/>
      <c r="M877" s="51"/>
      <c r="N877" s="49"/>
      <c r="O877" s="24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24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24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24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24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24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24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24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24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24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24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24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24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24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24"/>
      <c r="FN877" s="51"/>
      <c r="FO877" s="51"/>
      <c r="FP877" s="51"/>
      <c r="FQ877" s="51"/>
      <c r="FR877" s="51"/>
      <c r="FS877" s="51"/>
      <c r="FT877" s="51"/>
      <c r="FU877" s="51"/>
      <c r="FV877" s="51"/>
      <c r="FW877" s="51"/>
      <c r="FX877" s="24"/>
      <c r="GH877" s="52"/>
      <c r="GI877" s="53"/>
      <c r="GS877" s="52"/>
    </row>
    <row r="878" spans="1:201" ht="12.75" x14ac:dyDescent="0.2">
      <c r="A878" s="49"/>
      <c r="B878" s="11"/>
      <c r="C878" s="24"/>
      <c r="D878" s="24"/>
      <c r="E878" s="51"/>
      <c r="F878" s="51"/>
      <c r="G878" s="51"/>
      <c r="H878" s="51"/>
      <c r="I878" s="51"/>
      <c r="J878" s="51"/>
      <c r="K878" s="51"/>
      <c r="L878" s="51"/>
      <c r="M878" s="51"/>
      <c r="N878" s="49"/>
      <c r="O878" s="24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24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24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24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24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24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24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24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24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24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24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24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24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24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24"/>
      <c r="FN878" s="51"/>
      <c r="FO878" s="51"/>
      <c r="FP878" s="51"/>
      <c r="FQ878" s="51"/>
      <c r="FR878" s="51"/>
      <c r="FS878" s="51"/>
      <c r="FT878" s="51"/>
      <c r="FU878" s="51"/>
      <c r="FV878" s="51"/>
      <c r="FW878" s="51"/>
      <c r="FX878" s="24"/>
      <c r="GH878" s="52"/>
      <c r="GI878" s="53"/>
      <c r="GS878" s="52"/>
    </row>
    <row r="879" spans="1:201" ht="12.75" x14ac:dyDescent="0.2">
      <c r="A879" s="49"/>
      <c r="B879" s="11"/>
      <c r="C879" s="24"/>
      <c r="D879" s="24"/>
      <c r="E879" s="51"/>
      <c r="F879" s="51"/>
      <c r="G879" s="51"/>
      <c r="H879" s="51"/>
      <c r="I879" s="51"/>
      <c r="J879" s="51"/>
      <c r="K879" s="51"/>
      <c r="L879" s="51"/>
      <c r="M879" s="51"/>
      <c r="N879" s="49"/>
      <c r="O879" s="24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24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24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24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24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24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24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24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24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24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24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24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24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24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24"/>
      <c r="FN879" s="51"/>
      <c r="FO879" s="51"/>
      <c r="FP879" s="51"/>
      <c r="FQ879" s="51"/>
      <c r="FR879" s="51"/>
      <c r="FS879" s="51"/>
      <c r="FT879" s="51"/>
      <c r="FU879" s="51"/>
      <c r="FV879" s="51"/>
      <c r="FW879" s="51"/>
      <c r="FX879" s="24"/>
      <c r="GH879" s="52"/>
      <c r="GI879" s="53"/>
      <c r="GS879" s="52"/>
    </row>
    <row r="880" spans="1:201" ht="12.75" x14ac:dyDescent="0.2">
      <c r="A880" s="49"/>
      <c r="B880" s="11"/>
      <c r="C880" s="24"/>
      <c r="D880" s="24"/>
      <c r="E880" s="51"/>
      <c r="F880" s="51"/>
      <c r="G880" s="51"/>
      <c r="H880" s="51"/>
      <c r="I880" s="51"/>
      <c r="J880" s="51"/>
      <c r="K880" s="51"/>
      <c r="L880" s="51"/>
      <c r="M880" s="51"/>
      <c r="N880" s="49"/>
      <c r="O880" s="24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24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24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24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24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24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24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24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24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24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24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24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24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24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24"/>
      <c r="FN880" s="51"/>
      <c r="FO880" s="51"/>
      <c r="FP880" s="51"/>
      <c r="FQ880" s="51"/>
      <c r="FR880" s="51"/>
      <c r="FS880" s="51"/>
      <c r="FT880" s="51"/>
      <c r="FU880" s="51"/>
      <c r="FV880" s="51"/>
      <c r="FW880" s="51"/>
      <c r="FX880" s="24"/>
      <c r="GH880" s="52"/>
      <c r="GI880" s="53"/>
      <c r="GS880" s="52"/>
    </row>
    <row r="881" spans="1:201" ht="12.75" x14ac:dyDescent="0.2">
      <c r="A881" s="49"/>
      <c r="B881" s="11"/>
      <c r="C881" s="24"/>
      <c r="D881" s="24"/>
      <c r="E881" s="51"/>
      <c r="F881" s="51"/>
      <c r="G881" s="51"/>
      <c r="H881" s="51"/>
      <c r="I881" s="51"/>
      <c r="J881" s="51"/>
      <c r="K881" s="51"/>
      <c r="L881" s="51"/>
      <c r="M881" s="51"/>
      <c r="N881" s="49"/>
      <c r="O881" s="24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24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24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24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24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24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24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24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24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24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24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24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24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24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24"/>
      <c r="FN881" s="51"/>
      <c r="FO881" s="51"/>
      <c r="FP881" s="51"/>
      <c r="FQ881" s="51"/>
      <c r="FR881" s="51"/>
      <c r="FS881" s="51"/>
      <c r="FT881" s="51"/>
      <c r="FU881" s="51"/>
      <c r="FV881" s="51"/>
      <c r="FW881" s="51"/>
      <c r="FX881" s="24"/>
      <c r="GH881" s="52"/>
      <c r="GI881" s="53"/>
      <c r="GS881" s="52"/>
    </row>
    <row r="882" spans="1:201" ht="12.75" x14ac:dyDescent="0.2">
      <c r="A882" s="49"/>
      <c r="B882" s="11"/>
      <c r="C882" s="24"/>
      <c r="D882" s="24"/>
      <c r="E882" s="51"/>
      <c r="F882" s="51"/>
      <c r="G882" s="51"/>
      <c r="H882" s="51"/>
      <c r="I882" s="51"/>
      <c r="J882" s="51"/>
      <c r="K882" s="51"/>
      <c r="L882" s="51"/>
      <c r="M882" s="51"/>
      <c r="N882" s="49"/>
      <c r="O882" s="24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24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24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24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24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24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24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24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24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24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24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24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24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24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24"/>
      <c r="FN882" s="51"/>
      <c r="FO882" s="51"/>
      <c r="FP882" s="51"/>
      <c r="FQ882" s="51"/>
      <c r="FR882" s="51"/>
      <c r="FS882" s="51"/>
      <c r="FT882" s="51"/>
      <c r="FU882" s="51"/>
      <c r="FV882" s="51"/>
      <c r="FW882" s="51"/>
      <c r="FX882" s="24"/>
      <c r="GH882" s="52"/>
      <c r="GI882" s="53"/>
      <c r="GS882" s="52"/>
    </row>
    <row r="883" spans="1:201" ht="12.75" x14ac:dyDescent="0.2">
      <c r="A883" s="49"/>
      <c r="B883" s="11"/>
      <c r="C883" s="24"/>
      <c r="D883" s="24"/>
      <c r="E883" s="51"/>
      <c r="F883" s="51"/>
      <c r="G883" s="51"/>
      <c r="H883" s="51"/>
      <c r="I883" s="51"/>
      <c r="J883" s="51"/>
      <c r="K883" s="51"/>
      <c r="L883" s="51"/>
      <c r="M883" s="51"/>
      <c r="N883" s="49"/>
      <c r="O883" s="24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24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24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24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24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24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24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24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24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24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24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24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24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24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24"/>
      <c r="FN883" s="51"/>
      <c r="FO883" s="51"/>
      <c r="FP883" s="51"/>
      <c r="FQ883" s="51"/>
      <c r="FR883" s="51"/>
      <c r="FS883" s="51"/>
      <c r="FT883" s="51"/>
      <c r="FU883" s="51"/>
      <c r="FV883" s="51"/>
      <c r="FW883" s="51"/>
      <c r="FX883" s="24"/>
      <c r="GH883" s="52"/>
      <c r="GI883" s="53"/>
      <c r="GS883" s="52"/>
    </row>
    <row r="884" spans="1:201" ht="12.75" x14ac:dyDescent="0.2">
      <c r="A884" s="49"/>
      <c r="B884" s="11"/>
      <c r="C884" s="24"/>
      <c r="D884" s="24"/>
      <c r="E884" s="51"/>
      <c r="F884" s="51"/>
      <c r="G884" s="51"/>
      <c r="H884" s="51"/>
      <c r="I884" s="51"/>
      <c r="J884" s="51"/>
      <c r="K884" s="51"/>
      <c r="L884" s="51"/>
      <c r="M884" s="51"/>
      <c r="N884" s="49"/>
      <c r="O884" s="24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24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24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24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24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24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24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24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24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24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24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24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24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24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24"/>
      <c r="FN884" s="51"/>
      <c r="FO884" s="51"/>
      <c r="FP884" s="51"/>
      <c r="FQ884" s="51"/>
      <c r="FR884" s="51"/>
      <c r="FS884" s="51"/>
      <c r="FT884" s="51"/>
      <c r="FU884" s="51"/>
      <c r="FV884" s="51"/>
      <c r="FW884" s="51"/>
      <c r="FX884" s="24"/>
      <c r="GH884" s="52"/>
      <c r="GI884" s="53"/>
      <c r="GS884" s="52"/>
    </row>
    <row r="885" spans="1:201" ht="12.75" x14ac:dyDescent="0.2">
      <c r="A885" s="49"/>
      <c r="B885" s="11"/>
      <c r="C885" s="24"/>
      <c r="D885" s="24"/>
      <c r="E885" s="51"/>
      <c r="F885" s="51"/>
      <c r="G885" s="51"/>
      <c r="H885" s="51"/>
      <c r="I885" s="51"/>
      <c r="J885" s="51"/>
      <c r="K885" s="51"/>
      <c r="L885" s="51"/>
      <c r="M885" s="51"/>
      <c r="N885" s="49"/>
      <c r="O885" s="24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24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24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24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24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24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24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24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24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24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24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24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24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24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24"/>
      <c r="FN885" s="51"/>
      <c r="FO885" s="51"/>
      <c r="FP885" s="51"/>
      <c r="FQ885" s="51"/>
      <c r="FR885" s="51"/>
      <c r="FS885" s="51"/>
      <c r="FT885" s="51"/>
      <c r="FU885" s="51"/>
      <c r="FV885" s="51"/>
      <c r="FW885" s="51"/>
      <c r="FX885" s="24"/>
      <c r="GH885" s="52"/>
      <c r="GI885" s="53"/>
      <c r="GS885" s="52"/>
    </row>
    <row r="886" spans="1:201" ht="12.75" x14ac:dyDescent="0.2">
      <c r="A886" s="49"/>
      <c r="B886" s="11"/>
      <c r="C886" s="24"/>
      <c r="D886" s="24"/>
      <c r="E886" s="51"/>
      <c r="F886" s="51"/>
      <c r="G886" s="51"/>
      <c r="H886" s="51"/>
      <c r="I886" s="51"/>
      <c r="J886" s="51"/>
      <c r="K886" s="51"/>
      <c r="L886" s="51"/>
      <c r="M886" s="51"/>
      <c r="N886" s="49"/>
      <c r="O886" s="24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24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24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24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24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24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24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24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24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24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24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24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24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24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24"/>
      <c r="FN886" s="51"/>
      <c r="FO886" s="51"/>
      <c r="FP886" s="51"/>
      <c r="FQ886" s="51"/>
      <c r="FR886" s="51"/>
      <c r="FS886" s="51"/>
      <c r="FT886" s="51"/>
      <c r="FU886" s="51"/>
      <c r="FV886" s="51"/>
      <c r="FW886" s="51"/>
      <c r="FX886" s="24"/>
      <c r="GH886" s="52"/>
      <c r="GI886" s="53"/>
      <c r="GS886" s="52"/>
    </row>
    <row r="887" spans="1:201" ht="12.75" x14ac:dyDescent="0.2">
      <c r="A887" s="49"/>
      <c r="B887" s="11"/>
      <c r="C887" s="24"/>
      <c r="D887" s="24"/>
      <c r="E887" s="51"/>
      <c r="F887" s="51"/>
      <c r="G887" s="51"/>
      <c r="H887" s="51"/>
      <c r="I887" s="51"/>
      <c r="J887" s="51"/>
      <c r="K887" s="51"/>
      <c r="L887" s="51"/>
      <c r="M887" s="51"/>
      <c r="N887" s="49"/>
      <c r="O887" s="24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24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24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24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24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24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24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24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24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24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24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24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24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24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24"/>
      <c r="FN887" s="51"/>
      <c r="FO887" s="51"/>
      <c r="FP887" s="51"/>
      <c r="FQ887" s="51"/>
      <c r="FR887" s="51"/>
      <c r="FS887" s="51"/>
      <c r="FT887" s="51"/>
      <c r="FU887" s="51"/>
      <c r="FV887" s="51"/>
      <c r="FW887" s="51"/>
      <c r="FX887" s="24"/>
      <c r="GH887" s="52"/>
      <c r="GI887" s="53"/>
      <c r="GS887" s="52"/>
    </row>
    <row r="888" spans="1:201" ht="12.75" x14ac:dyDescent="0.2">
      <c r="A888" s="49"/>
      <c r="B888" s="11"/>
      <c r="C888" s="24"/>
      <c r="D888" s="24"/>
      <c r="E888" s="51"/>
      <c r="F888" s="51"/>
      <c r="G888" s="51"/>
      <c r="H888" s="51"/>
      <c r="I888" s="51"/>
      <c r="J888" s="51"/>
      <c r="K888" s="51"/>
      <c r="L888" s="51"/>
      <c r="M888" s="51"/>
      <c r="N888" s="49"/>
      <c r="O888" s="24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24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24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24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24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24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24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24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24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24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24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24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24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24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24"/>
      <c r="FN888" s="51"/>
      <c r="FO888" s="51"/>
      <c r="FP888" s="51"/>
      <c r="FQ888" s="51"/>
      <c r="FR888" s="51"/>
      <c r="FS888" s="51"/>
      <c r="FT888" s="51"/>
      <c r="FU888" s="51"/>
      <c r="FV888" s="51"/>
      <c r="FW888" s="51"/>
      <c r="FX888" s="24"/>
      <c r="GH888" s="52"/>
      <c r="GI888" s="53"/>
      <c r="GS888" s="52"/>
    </row>
    <row r="889" spans="1:201" ht="12.75" x14ac:dyDescent="0.2">
      <c r="A889" s="49"/>
      <c r="B889" s="11"/>
      <c r="C889" s="24"/>
      <c r="D889" s="24"/>
      <c r="E889" s="51"/>
      <c r="F889" s="51"/>
      <c r="G889" s="51"/>
      <c r="H889" s="51"/>
      <c r="I889" s="51"/>
      <c r="J889" s="51"/>
      <c r="K889" s="51"/>
      <c r="L889" s="51"/>
      <c r="M889" s="51"/>
      <c r="N889" s="49"/>
      <c r="O889" s="24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24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24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24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24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24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24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24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24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24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24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24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24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24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24"/>
      <c r="FN889" s="51"/>
      <c r="FO889" s="51"/>
      <c r="FP889" s="51"/>
      <c r="FQ889" s="51"/>
      <c r="FR889" s="51"/>
      <c r="FS889" s="51"/>
      <c r="FT889" s="51"/>
      <c r="FU889" s="51"/>
      <c r="FV889" s="51"/>
      <c r="FW889" s="51"/>
      <c r="FX889" s="24"/>
      <c r="GH889" s="52"/>
      <c r="GI889" s="53"/>
      <c r="GS889" s="52"/>
    </row>
    <row r="890" spans="1:201" ht="12.75" x14ac:dyDescent="0.2">
      <c r="A890" s="49"/>
      <c r="B890" s="11"/>
      <c r="C890" s="24"/>
      <c r="D890" s="24"/>
      <c r="E890" s="51"/>
      <c r="F890" s="51"/>
      <c r="G890" s="51"/>
      <c r="H890" s="51"/>
      <c r="I890" s="51"/>
      <c r="J890" s="51"/>
      <c r="K890" s="51"/>
      <c r="L890" s="51"/>
      <c r="M890" s="51"/>
      <c r="N890" s="49"/>
      <c r="O890" s="24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24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24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24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24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24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24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24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24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24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24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24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24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24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24"/>
      <c r="FN890" s="51"/>
      <c r="FO890" s="51"/>
      <c r="FP890" s="51"/>
      <c r="FQ890" s="51"/>
      <c r="FR890" s="51"/>
      <c r="FS890" s="51"/>
      <c r="FT890" s="51"/>
      <c r="FU890" s="51"/>
      <c r="FV890" s="51"/>
      <c r="FW890" s="51"/>
      <c r="FX890" s="24"/>
      <c r="GH890" s="52"/>
      <c r="GI890" s="53"/>
      <c r="GS890" s="52"/>
    </row>
    <row r="891" spans="1:201" ht="12.75" x14ac:dyDescent="0.2">
      <c r="A891" s="49"/>
      <c r="B891" s="11"/>
      <c r="C891" s="24"/>
      <c r="D891" s="24"/>
      <c r="E891" s="51"/>
      <c r="F891" s="51"/>
      <c r="G891" s="51"/>
      <c r="H891" s="51"/>
      <c r="I891" s="51"/>
      <c r="J891" s="51"/>
      <c r="K891" s="51"/>
      <c r="L891" s="51"/>
      <c r="M891" s="51"/>
      <c r="N891" s="49"/>
      <c r="O891" s="24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24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24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24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24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24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24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24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24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24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24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24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24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24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24"/>
      <c r="FN891" s="51"/>
      <c r="FO891" s="51"/>
      <c r="FP891" s="51"/>
      <c r="FQ891" s="51"/>
      <c r="FR891" s="51"/>
      <c r="FS891" s="51"/>
      <c r="FT891" s="51"/>
      <c r="FU891" s="51"/>
      <c r="FV891" s="51"/>
      <c r="FW891" s="51"/>
      <c r="FX891" s="24"/>
      <c r="GH891" s="52"/>
      <c r="GI891" s="53"/>
      <c r="GS891" s="52"/>
    </row>
    <row r="892" spans="1:201" ht="12.75" x14ac:dyDescent="0.2">
      <c r="A892" s="49"/>
      <c r="B892" s="11"/>
      <c r="C892" s="24"/>
      <c r="D892" s="24"/>
      <c r="E892" s="51"/>
      <c r="F892" s="51"/>
      <c r="G892" s="51"/>
      <c r="H892" s="51"/>
      <c r="I892" s="51"/>
      <c r="J892" s="51"/>
      <c r="K892" s="51"/>
      <c r="L892" s="51"/>
      <c r="M892" s="51"/>
      <c r="N892" s="49"/>
      <c r="O892" s="24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24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24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24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24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24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24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24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24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24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24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24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24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24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24"/>
      <c r="FN892" s="51"/>
      <c r="FO892" s="51"/>
      <c r="FP892" s="51"/>
      <c r="FQ892" s="51"/>
      <c r="FR892" s="51"/>
      <c r="FS892" s="51"/>
      <c r="FT892" s="51"/>
      <c r="FU892" s="51"/>
      <c r="FV892" s="51"/>
      <c r="FW892" s="51"/>
      <c r="FX892" s="24"/>
      <c r="GH892" s="52"/>
      <c r="GI892" s="53"/>
      <c r="GS892" s="52"/>
    </row>
    <row r="893" spans="1:201" ht="12.75" x14ac:dyDescent="0.2">
      <c r="A893" s="49"/>
      <c r="B893" s="11"/>
      <c r="C893" s="24"/>
      <c r="D893" s="24"/>
      <c r="E893" s="51"/>
      <c r="F893" s="51"/>
      <c r="G893" s="51"/>
      <c r="H893" s="51"/>
      <c r="I893" s="51"/>
      <c r="J893" s="51"/>
      <c r="K893" s="51"/>
      <c r="L893" s="51"/>
      <c r="M893" s="51"/>
      <c r="N893" s="49"/>
      <c r="O893" s="24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24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24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24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24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24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24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24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24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24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24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24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24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24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24"/>
      <c r="FN893" s="51"/>
      <c r="FO893" s="51"/>
      <c r="FP893" s="51"/>
      <c r="FQ893" s="51"/>
      <c r="FR893" s="51"/>
      <c r="FS893" s="51"/>
      <c r="FT893" s="51"/>
      <c r="FU893" s="51"/>
      <c r="FV893" s="51"/>
      <c r="FW893" s="51"/>
      <c r="FX893" s="24"/>
      <c r="GH893" s="52"/>
      <c r="GI893" s="53"/>
      <c r="GS893" s="52"/>
    </row>
    <row r="894" spans="1:201" ht="12.75" x14ac:dyDescent="0.2">
      <c r="A894" s="49"/>
      <c r="B894" s="11"/>
      <c r="C894" s="24"/>
      <c r="D894" s="24"/>
      <c r="E894" s="51"/>
      <c r="F894" s="51"/>
      <c r="G894" s="51"/>
      <c r="H894" s="51"/>
      <c r="I894" s="51"/>
      <c r="J894" s="51"/>
      <c r="K894" s="51"/>
      <c r="L894" s="51"/>
      <c r="M894" s="51"/>
      <c r="N894" s="49"/>
      <c r="O894" s="24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24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24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24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24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24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24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24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24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24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24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24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24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24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24"/>
      <c r="FN894" s="51"/>
      <c r="FO894" s="51"/>
      <c r="FP894" s="51"/>
      <c r="FQ894" s="51"/>
      <c r="FR894" s="51"/>
      <c r="FS894" s="51"/>
      <c r="FT894" s="51"/>
      <c r="FU894" s="51"/>
      <c r="FV894" s="51"/>
      <c r="FW894" s="51"/>
      <c r="FX894" s="24"/>
      <c r="GH894" s="52"/>
      <c r="GI894" s="53"/>
      <c r="GS894" s="52"/>
    </row>
    <row r="895" spans="1:201" ht="12.75" x14ac:dyDescent="0.2">
      <c r="A895" s="49"/>
      <c r="B895" s="11"/>
      <c r="C895" s="24"/>
      <c r="D895" s="24"/>
      <c r="E895" s="51"/>
      <c r="F895" s="51"/>
      <c r="G895" s="51"/>
      <c r="H895" s="51"/>
      <c r="I895" s="51"/>
      <c r="J895" s="51"/>
      <c r="K895" s="51"/>
      <c r="L895" s="51"/>
      <c r="M895" s="51"/>
      <c r="N895" s="49"/>
      <c r="O895" s="24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24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24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24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24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24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24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24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24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24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24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24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24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24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24"/>
      <c r="FN895" s="51"/>
      <c r="FO895" s="51"/>
      <c r="FP895" s="51"/>
      <c r="FQ895" s="51"/>
      <c r="FR895" s="51"/>
      <c r="FS895" s="51"/>
      <c r="FT895" s="51"/>
      <c r="FU895" s="51"/>
      <c r="FV895" s="51"/>
      <c r="FW895" s="51"/>
      <c r="FX895" s="24"/>
      <c r="GH895" s="52"/>
      <c r="GI895" s="53"/>
      <c r="GS895" s="52"/>
    </row>
    <row r="896" spans="1:201" ht="12.75" x14ac:dyDescent="0.2">
      <c r="A896" s="49"/>
      <c r="B896" s="11"/>
      <c r="C896" s="24"/>
      <c r="D896" s="24"/>
      <c r="E896" s="51"/>
      <c r="F896" s="51"/>
      <c r="G896" s="51"/>
      <c r="H896" s="51"/>
      <c r="I896" s="51"/>
      <c r="J896" s="51"/>
      <c r="K896" s="51"/>
      <c r="L896" s="51"/>
      <c r="M896" s="51"/>
      <c r="N896" s="49"/>
      <c r="O896" s="24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24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24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24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24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24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24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24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24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24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24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24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24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24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24"/>
      <c r="FN896" s="51"/>
      <c r="FO896" s="51"/>
      <c r="FP896" s="51"/>
      <c r="FQ896" s="51"/>
      <c r="FR896" s="51"/>
      <c r="FS896" s="51"/>
      <c r="FT896" s="51"/>
      <c r="FU896" s="51"/>
      <c r="FV896" s="51"/>
      <c r="FW896" s="51"/>
      <c r="FX896" s="24"/>
      <c r="GH896" s="52"/>
      <c r="GI896" s="53"/>
      <c r="GS896" s="52"/>
    </row>
    <row r="897" spans="1:201" ht="12.75" x14ac:dyDescent="0.2">
      <c r="A897" s="49"/>
      <c r="B897" s="11"/>
      <c r="C897" s="24"/>
      <c r="D897" s="24"/>
      <c r="E897" s="51"/>
      <c r="F897" s="51"/>
      <c r="G897" s="51"/>
      <c r="H897" s="51"/>
      <c r="I897" s="51"/>
      <c r="J897" s="51"/>
      <c r="K897" s="51"/>
      <c r="L897" s="51"/>
      <c r="M897" s="51"/>
      <c r="N897" s="49"/>
      <c r="O897" s="24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24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24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24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24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24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24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24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24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24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24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24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24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24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24"/>
      <c r="FN897" s="51"/>
      <c r="FO897" s="51"/>
      <c r="FP897" s="51"/>
      <c r="FQ897" s="51"/>
      <c r="FR897" s="51"/>
      <c r="FS897" s="51"/>
      <c r="FT897" s="51"/>
      <c r="FU897" s="51"/>
      <c r="FV897" s="51"/>
      <c r="FW897" s="51"/>
      <c r="FX897" s="24"/>
      <c r="GH897" s="52"/>
      <c r="GI897" s="53"/>
      <c r="GS897" s="52"/>
    </row>
    <row r="898" spans="1:201" ht="12.75" x14ac:dyDescent="0.2">
      <c r="A898" s="49"/>
      <c r="B898" s="11"/>
      <c r="C898" s="24"/>
      <c r="D898" s="24"/>
      <c r="E898" s="51"/>
      <c r="F898" s="51"/>
      <c r="G898" s="51"/>
      <c r="H898" s="51"/>
      <c r="I898" s="51"/>
      <c r="J898" s="51"/>
      <c r="K898" s="51"/>
      <c r="L898" s="51"/>
      <c r="M898" s="51"/>
      <c r="N898" s="49"/>
      <c r="O898" s="24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24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24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24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24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24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24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24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24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24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24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24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24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24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24"/>
      <c r="FN898" s="51"/>
      <c r="FO898" s="51"/>
      <c r="FP898" s="51"/>
      <c r="FQ898" s="51"/>
      <c r="FR898" s="51"/>
      <c r="FS898" s="51"/>
      <c r="FT898" s="51"/>
      <c r="FU898" s="51"/>
      <c r="FV898" s="51"/>
      <c r="FW898" s="51"/>
      <c r="FX898" s="24"/>
      <c r="GH898" s="52"/>
      <c r="GI898" s="53"/>
      <c r="GS898" s="52"/>
    </row>
    <row r="899" spans="1:201" ht="12.75" x14ac:dyDescent="0.2">
      <c r="A899" s="49"/>
      <c r="B899" s="11"/>
      <c r="C899" s="24"/>
      <c r="D899" s="24"/>
      <c r="E899" s="51"/>
      <c r="F899" s="51"/>
      <c r="G899" s="51"/>
      <c r="H899" s="51"/>
      <c r="I899" s="51"/>
      <c r="J899" s="51"/>
      <c r="K899" s="51"/>
      <c r="L899" s="51"/>
      <c r="M899" s="51"/>
      <c r="N899" s="49"/>
      <c r="O899" s="24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24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24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24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24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24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24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24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24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24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24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24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24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24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24"/>
      <c r="FN899" s="51"/>
      <c r="FO899" s="51"/>
      <c r="FP899" s="51"/>
      <c r="FQ899" s="51"/>
      <c r="FR899" s="51"/>
      <c r="FS899" s="51"/>
      <c r="FT899" s="51"/>
      <c r="FU899" s="51"/>
      <c r="FV899" s="51"/>
      <c r="FW899" s="51"/>
      <c r="FX899" s="24"/>
      <c r="GH899" s="52"/>
      <c r="GI899" s="53"/>
      <c r="GS899" s="52"/>
    </row>
    <row r="900" spans="1:201" ht="12.75" x14ac:dyDescent="0.2">
      <c r="A900" s="49"/>
      <c r="B900" s="11"/>
      <c r="C900" s="24"/>
      <c r="D900" s="24"/>
      <c r="E900" s="51"/>
      <c r="F900" s="51"/>
      <c r="G900" s="51"/>
      <c r="H900" s="51"/>
      <c r="I900" s="51"/>
      <c r="J900" s="51"/>
      <c r="K900" s="51"/>
      <c r="L900" s="51"/>
      <c r="M900" s="51"/>
      <c r="N900" s="49"/>
      <c r="O900" s="24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24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24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24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24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24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24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24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24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24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24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24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24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24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24"/>
      <c r="FN900" s="51"/>
      <c r="FO900" s="51"/>
      <c r="FP900" s="51"/>
      <c r="FQ900" s="51"/>
      <c r="FR900" s="51"/>
      <c r="FS900" s="51"/>
      <c r="FT900" s="51"/>
      <c r="FU900" s="51"/>
      <c r="FV900" s="51"/>
      <c r="FW900" s="51"/>
      <c r="FX900" s="24"/>
      <c r="GH900" s="52"/>
      <c r="GI900" s="53"/>
      <c r="GS900" s="52"/>
    </row>
    <row r="901" spans="1:201" ht="12.75" x14ac:dyDescent="0.2">
      <c r="A901" s="49"/>
      <c r="B901" s="11"/>
      <c r="C901" s="24"/>
      <c r="D901" s="24"/>
      <c r="E901" s="51"/>
      <c r="F901" s="51"/>
      <c r="G901" s="51"/>
      <c r="H901" s="51"/>
      <c r="I901" s="51"/>
      <c r="J901" s="51"/>
      <c r="K901" s="51"/>
      <c r="L901" s="51"/>
      <c r="M901" s="51"/>
      <c r="N901" s="49"/>
      <c r="O901" s="24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24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24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24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24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24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24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24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24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24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24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24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24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24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24"/>
      <c r="FN901" s="51"/>
      <c r="FO901" s="51"/>
      <c r="FP901" s="51"/>
      <c r="FQ901" s="51"/>
      <c r="FR901" s="51"/>
      <c r="FS901" s="51"/>
      <c r="FT901" s="51"/>
      <c r="FU901" s="51"/>
      <c r="FV901" s="51"/>
      <c r="FW901" s="51"/>
      <c r="FX901" s="24"/>
      <c r="GH901" s="52"/>
      <c r="GI901" s="53"/>
      <c r="GS901" s="52"/>
    </row>
    <row r="902" spans="1:201" ht="12.75" x14ac:dyDescent="0.2">
      <c r="A902" s="49"/>
      <c r="B902" s="11"/>
      <c r="C902" s="24"/>
      <c r="D902" s="24"/>
      <c r="E902" s="51"/>
      <c r="F902" s="51"/>
      <c r="G902" s="51"/>
      <c r="H902" s="51"/>
      <c r="I902" s="51"/>
      <c r="J902" s="51"/>
      <c r="K902" s="51"/>
      <c r="L902" s="51"/>
      <c r="M902" s="51"/>
      <c r="N902" s="49"/>
      <c r="O902" s="24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24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24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24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24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24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24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24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24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24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24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24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24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24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24"/>
      <c r="FN902" s="51"/>
      <c r="FO902" s="51"/>
      <c r="FP902" s="51"/>
      <c r="FQ902" s="51"/>
      <c r="FR902" s="51"/>
      <c r="FS902" s="51"/>
      <c r="FT902" s="51"/>
      <c r="FU902" s="51"/>
      <c r="FV902" s="51"/>
      <c r="FW902" s="51"/>
      <c r="FX902" s="24"/>
      <c r="GH902" s="52"/>
      <c r="GI902" s="53"/>
      <c r="GS902" s="52"/>
    </row>
    <row r="903" spans="1:201" ht="12.75" x14ac:dyDescent="0.2">
      <c r="A903" s="49"/>
      <c r="B903" s="11"/>
      <c r="C903" s="24"/>
      <c r="D903" s="24"/>
      <c r="E903" s="51"/>
      <c r="F903" s="51"/>
      <c r="G903" s="51"/>
      <c r="H903" s="51"/>
      <c r="I903" s="51"/>
      <c r="J903" s="51"/>
      <c r="K903" s="51"/>
      <c r="L903" s="51"/>
      <c r="M903" s="51"/>
      <c r="N903" s="49"/>
      <c r="O903" s="24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24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24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24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24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24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24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24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24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24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24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24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24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24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24"/>
      <c r="FN903" s="51"/>
      <c r="FO903" s="51"/>
      <c r="FP903" s="51"/>
      <c r="FQ903" s="51"/>
      <c r="FR903" s="51"/>
      <c r="FS903" s="51"/>
      <c r="FT903" s="51"/>
      <c r="FU903" s="51"/>
      <c r="FV903" s="51"/>
      <c r="FW903" s="51"/>
      <c r="FX903" s="24"/>
      <c r="GH903" s="52"/>
      <c r="GI903" s="53"/>
      <c r="GS903" s="52"/>
    </row>
    <row r="904" spans="1:201" ht="12.75" x14ac:dyDescent="0.2">
      <c r="A904" s="49"/>
      <c r="B904" s="11"/>
      <c r="C904" s="24"/>
      <c r="D904" s="24"/>
      <c r="E904" s="51"/>
      <c r="F904" s="51"/>
      <c r="G904" s="51"/>
      <c r="H904" s="51"/>
      <c r="I904" s="51"/>
      <c r="J904" s="51"/>
      <c r="K904" s="51"/>
      <c r="L904" s="51"/>
      <c r="M904" s="51"/>
      <c r="N904" s="49"/>
      <c r="O904" s="24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24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24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24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24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24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24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24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24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24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24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24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24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24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24"/>
      <c r="FN904" s="51"/>
      <c r="FO904" s="51"/>
      <c r="FP904" s="51"/>
      <c r="FQ904" s="51"/>
      <c r="FR904" s="51"/>
      <c r="FS904" s="51"/>
      <c r="FT904" s="51"/>
      <c r="FU904" s="51"/>
      <c r="FV904" s="51"/>
      <c r="FW904" s="51"/>
      <c r="FX904" s="24"/>
      <c r="GH904" s="52"/>
      <c r="GI904" s="53"/>
      <c r="GS904" s="52"/>
    </row>
    <row r="905" spans="1:201" ht="12.75" x14ac:dyDescent="0.2">
      <c r="A905" s="49"/>
      <c r="B905" s="11"/>
      <c r="C905" s="24"/>
      <c r="D905" s="24"/>
      <c r="E905" s="51"/>
      <c r="F905" s="51"/>
      <c r="G905" s="51"/>
      <c r="H905" s="51"/>
      <c r="I905" s="51"/>
      <c r="J905" s="51"/>
      <c r="K905" s="51"/>
      <c r="L905" s="51"/>
      <c r="M905" s="51"/>
      <c r="N905" s="49"/>
      <c r="O905" s="24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24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24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24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24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24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24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24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24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24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24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24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24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24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24"/>
      <c r="FN905" s="51"/>
      <c r="FO905" s="51"/>
      <c r="FP905" s="51"/>
      <c r="FQ905" s="51"/>
      <c r="FR905" s="51"/>
      <c r="FS905" s="51"/>
      <c r="FT905" s="51"/>
      <c r="FU905" s="51"/>
      <c r="FV905" s="51"/>
      <c r="FW905" s="51"/>
      <c r="FX905" s="24"/>
      <c r="GH905" s="52"/>
      <c r="GI905" s="53"/>
      <c r="GS905" s="52"/>
    </row>
    <row r="906" spans="1:201" ht="12.75" x14ac:dyDescent="0.2">
      <c r="A906" s="49"/>
      <c r="B906" s="11"/>
      <c r="C906" s="24"/>
      <c r="D906" s="24"/>
      <c r="E906" s="51"/>
      <c r="F906" s="51"/>
      <c r="G906" s="51"/>
      <c r="H906" s="51"/>
      <c r="I906" s="51"/>
      <c r="J906" s="51"/>
      <c r="K906" s="51"/>
      <c r="L906" s="51"/>
      <c r="M906" s="51"/>
      <c r="N906" s="49"/>
      <c r="O906" s="24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24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24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24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24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24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24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24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24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24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24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24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24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24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24"/>
      <c r="FN906" s="51"/>
      <c r="FO906" s="51"/>
      <c r="FP906" s="51"/>
      <c r="FQ906" s="51"/>
      <c r="FR906" s="51"/>
      <c r="FS906" s="51"/>
      <c r="FT906" s="51"/>
      <c r="FU906" s="51"/>
      <c r="FV906" s="51"/>
      <c r="FW906" s="51"/>
      <c r="FX906" s="24"/>
      <c r="GH906" s="52"/>
      <c r="GI906" s="53"/>
      <c r="GS906" s="52"/>
    </row>
    <row r="907" spans="1:201" ht="12.75" x14ac:dyDescent="0.2">
      <c r="A907" s="49"/>
      <c r="B907" s="11"/>
      <c r="C907" s="24"/>
      <c r="D907" s="24"/>
      <c r="E907" s="51"/>
      <c r="F907" s="51"/>
      <c r="G907" s="51"/>
      <c r="H907" s="51"/>
      <c r="I907" s="51"/>
      <c r="J907" s="51"/>
      <c r="K907" s="51"/>
      <c r="L907" s="51"/>
      <c r="M907" s="51"/>
      <c r="N907" s="49"/>
      <c r="O907" s="24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24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24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24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24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24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24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24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24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24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24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24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24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24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24"/>
      <c r="FN907" s="51"/>
      <c r="FO907" s="51"/>
      <c r="FP907" s="51"/>
      <c r="FQ907" s="51"/>
      <c r="FR907" s="51"/>
      <c r="FS907" s="51"/>
      <c r="FT907" s="51"/>
      <c r="FU907" s="51"/>
      <c r="FV907" s="51"/>
      <c r="FW907" s="51"/>
      <c r="FX907" s="24"/>
      <c r="GH907" s="52"/>
      <c r="GI907" s="53"/>
      <c r="GS907" s="52"/>
    </row>
    <row r="908" spans="1:201" ht="12.75" x14ac:dyDescent="0.2">
      <c r="A908" s="49"/>
      <c r="B908" s="11"/>
      <c r="C908" s="24"/>
      <c r="D908" s="24"/>
      <c r="E908" s="51"/>
      <c r="F908" s="51"/>
      <c r="G908" s="51"/>
      <c r="H908" s="51"/>
      <c r="I908" s="51"/>
      <c r="J908" s="51"/>
      <c r="K908" s="51"/>
      <c r="L908" s="51"/>
      <c r="M908" s="51"/>
      <c r="N908" s="49"/>
      <c r="O908" s="24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24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24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24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24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24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24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24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24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24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24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24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24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24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24"/>
      <c r="FN908" s="51"/>
      <c r="FO908" s="51"/>
      <c r="FP908" s="51"/>
      <c r="FQ908" s="51"/>
      <c r="FR908" s="51"/>
      <c r="FS908" s="51"/>
      <c r="FT908" s="51"/>
      <c r="FU908" s="51"/>
      <c r="FV908" s="51"/>
      <c r="FW908" s="51"/>
      <c r="FX908" s="24"/>
      <c r="GH908" s="52"/>
      <c r="GI908" s="53"/>
      <c r="GS908" s="52"/>
    </row>
    <row r="909" spans="1:201" ht="12.75" x14ac:dyDescent="0.2">
      <c r="A909" s="49"/>
      <c r="B909" s="11"/>
      <c r="C909" s="24"/>
      <c r="D909" s="24"/>
      <c r="E909" s="51"/>
      <c r="F909" s="51"/>
      <c r="G909" s="51"/>
      <c r="H909" s="51"/>
      <c r="I909" s="51"/>
      <c r="J909" s="51"/>
      <c r="K909" s="51"/>
      <c r="L909" s="51"/>
      <c r="M909" s="51"/>
      <c r="N909" s="49"/>
      <c r="O909" s="24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24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24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24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24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24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24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24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24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24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24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24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24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24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24"/>
      <c r="FN909" s="51"/>
      <c r="FO909" s="51"/>
      <c r="FP909" s="51"/>
      <c r="FQ909" s="51"/>
      <c r="FR909" s="51"/>
      <c r="FS909" s="51"/>
      <c r="FT909" s="51"/>
      <c r="FU909" s="51"/>
      <c r="FV909" s="51"/>
      <c r="FW909" s="51"/>
      <c r="FX909" s="24"/>
      <c r="GH909" s="52"/>
      <c r="GI909" s="53"/>
      <c r="GS909" s="52"/>
    </row>
    <row r="910" spans="1:201" ht="12.75" x14ac:dyDescent="0.2">
      <c r="A910" s="49"/>
      <c r="B910" s="11"/>
      <c r="C910" s="24"/>
      <c r="D910" s="24"/>
      <c r="E910" s="51"/>
      <c r="F910" s="51"/>
      <c r="G910" s="51"/>
      <c r="H910" s="51"/>
      <c r="I910" s="51"/>
      <c r="J910" s="51"/>
      <c r="K910" s="51"/>
      <c r="L910" s="51"/>
      <c r="M910" s="51"/>
      <c r="N910" s="49"/>
      <c r="O910" s="24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24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24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24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24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24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24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24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24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24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24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24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24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24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24"/>
      <c r="FN910" s="51"/>
      <c r="FO910" s="51"/>
      <c r="FP910" s="51"/>
      <c r="FQ910" s="51"/>
      <c r="FR910" s="51"/>
      <c r="FS910" s="51"/>
      <c r="FT910" s="51"/>
      <c r="FU910" s="51"/>
      <c r="FV910" s="51"/>
      <c r="FW910" s="51"/>
      <c r="FX910" s="24"/>
      <c r="GH910" s="52"/>
      <c r="GI910" s="53"/>
      <c r="GS910" s="52"/>
    </row>
    <row r="911" spans="1:201" ht="12.75" x14ac:dyDescent="0.2">
      <c r="A911" s="49"/>
      <c r="B911" s="11"/>
      <c r="C911" s="24"/>
      <c r="D911" s="24"/>
      <c r="E911" s="51"/>
      <c r="F911" s="51"/>
      <c r="G911" s="51"/>
      <c r="H911" s="51"/>
      <c r="I911" s="51"/>
      <c r="J911" s="51"/>
      <c r="K911" s="51"/>
      <c r="L911" s="51"/>
      <c r="M911" s="51"/>
      <c r="N911" s="49"/>
      <c r="O911" s="24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24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24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24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24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24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24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24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24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24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24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24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24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24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24"/>
      <c r="FN911" s="51"/>
      <c r="FO911" s="51"/>
      <c r="FP911" s="51"/>
      <c r="FQ911" s="51"/>
      <c r="FR911" s="51"/>
      <c r="FS911" s="51"/>
      <c r="FT911" s="51"/>
      <c r="FU911" s="51"/>
      <c r="FV911" s="51"/>
      <c r="FW911" s="51"/>
      <c r="FX911" s="24"/>
      <c r="GH911" s="52"/>
      <c r="GI911" s="53"/>
      <c r="GS911" s="52"/>
    </row>
    <row r="912" spans="1:201" ht="12.75" x14ac:dyDescent="0.2">
      <c r="A912" s="49"/>
      <c r="B912" s="11"/>
      <c r="C912" s="24"/>
      <c r="D912" s="24"/>
      <c r="E912" s="51"/>
      <c r="F912" s="51"/>
      <c r="G912" s="51"/>
      <c r="H912" s="51"/>
      <c r="I912" s="51"/>
      <c r="J912" s="51"/>
      <c r="K912" s="51"/>
      <c r="L912" s="51"/>
      <c r="M912" s="51"/>
      <c r="N912" s="49"/>
      <c r="O912" s="24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24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24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24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24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24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24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24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24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24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24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24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24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24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24"/>
      <c r="FN912" s="51"/>
      <c r="FO912" s="51"/>
      <c r="FP912" s="51"/>
      <c r="FQ912" s="51"/>
      <c r="FR912" s="51"/>
      <c r="FS912" s="51"/>
      <c r="FT912" s="51"/>
      <c r="FU912" s="51"/>
      <c r="FV912" s="51"/>
      <c r="FW912" s="51"/>
      <c r="FX912" s="24"/>
      <c r="GH912" s="52"/>
      <c r="GI912" s="53"/>
      <c r="GS912" s="52"/>
    </row>
    <row r="913" spans="1:201" ht="12.75" x14ac:dyDescent="0.2">
      <c r="A913" s="49"/>
      <c r="B913" s="11"/>
      <c r="C913" s="24"/>
      <c r="D913" s="24"/>
      <c r="E913" s="51"/>
      <c r="F913" s="51"/>
      <c r="G913" s="51"/>
      <c r="H913" s="51"/>
      <c r="I913" s="51"/>
      <c r="J913" s="51"/>
      <c r="K913" s="51"/>
      <c r="L913" s="51"/>
      <c r="M913" s="51"/>
      <c r="N913" s="49"/>
      <c r="O913" s="24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24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24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24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24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24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24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24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24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24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24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24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24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24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24"/>
      <c r="FN913" s="51"/>
      <c r="FO913" s="51"/>
      <c r="FP913" s="51"/>
      <c r="FQ913" s="51"/>
      <c r="FR913" s="51"/>
      <c r="FS913" s="51"/>
      <c r="FT913" s="51"/>
      <c r="FU913" s="51"/>
      <c r="FV913" s="51"/>
      <c r="FW913" s="51"/>
      <c r="FX913" s="24"/>
      <c r="GH913" s="52"/>
      <c r="GI913" s="53"/>
      <c r="GS913" s="52"/>
    </row>
    <row r="914" spans="1:201" ht="12.75" x14ac:dyDescent="0.2">
      <c r="A914" s="49"/>
      <c r="B914" s="11"/>
      <c r="C914" s="24"/>
      <c r="D914" s="24"/>
      <c r="E914" s="51"/>
      <c r="F914" s="51"/>
      <c r="G914" s="51"/>
      <c r="H914" s="51"/>
      <c r="I914" s="51"/>
      <c r="J914" s="51"/>
      <c r="K914" s="51"/>
      <c r="L914" s="51"/>
      <c r="M914" s="51"/>
      <c r="N914" s="49"/>
      <c r="O914" s="24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24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24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24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24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24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24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24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24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24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24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24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24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24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24"/>
      <c r="FN914" s="51"/>
      <c r="FO914" s="51"/>
      <c r="FP914" s="51"/>
      <c r="FQ914" s="51"/>
      <c r="FR914" s="51"/>
      <c r="FS914" s="51"/>
      <c r="FT914" s="51"/>
      <c r="FU914" s="51"/>
      <c r="FV914" s="51"/>
      <c r="FW914" s="51"/>
      <c r="FX914" s="24"/>
      <c r="GH914" s="52"/>
      <c r="GI914" s="53"/>
      <c r="GS914" s="52"/>
    </row>
    <row r="915" spans="1:201" ht="12.75" x14ac:dyDescent="0.2">
      <c r="A915" s="49"/>
      <c r="B915" s="11"/>
      <c r="C915" s="24"/>
      <c r="D915" s="24"/>
      <c r="E915" s="51"/>
      <c r="F915" s="51"/>
      <c r="G915" s="51"/>
      <c r="H915" s="51"/>
      <c r="I915" s="51"/>
      <c r="J915" s="51"/>
      <c r="K915" s="51"/>
      <c r="L915" s="51"/>
      <c r="M915" s="51"/>
      <c r="N915" s="49"/>
      <c r="O915" s="24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24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24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24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24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24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24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24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24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24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24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24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24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24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24"/>
      <c r="FN915" s="51"/>
      <c r="FO915" s="51"/>
      <c r="FP915" s="51"/>
      <c r="FQ915" s="51"/>
      <c r="FR915" s="51"/>
      <c r="FS915" s="51"/>
      <c r="FT915" s="51"/>
      <c r="FU915" s="51"/>
      <c r="FV915" s="51"/>
      <c r="FW915" s="51"/>
      <c r="FX915" s="24"/>
      <c r="GH915" s="52"/>
      <c r="GI915" s="53"/>
      <c r="GS915" s="52"/>
    </row>
    <row r="916" spans="1:201" ht="12.75" x14ac:dyDescent="0.2">
      <c r="A916" s="49"/>
      <c r="B916" s="11"/>
      <c r="C916" s="24"/>
      <c r="D916" s="24"/>
      <c r="E916" s="51"/>
      <c r="F916" s="51"/>
      <c r="G916" s="51"/>
      <c r="H916" s="51"/>
      <c r="I916" s="51"/>
      <c r="J916" s="51"/>
      <c r="K916" s="51"/>
      <c r="L916" s="51"/>
      <c r="M916" s="51"/>
      <c r="N916" s="49"/>
      <c r="O916" s="24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24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24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24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24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24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24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24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24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24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24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24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24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24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24"/>
      <c r="FN916" s="51"/>
      <c r="FO916" s="51"/>
      <c r="FP916" s="51"/>
      <c r="FQ916" s="51"/>
      <c r="FR916" s="51"/>
      <c r="FS916" s="51"/>
      <c r="FT916" s="51"/>
      <c r="FU916" s="51"/>
      <c r="FV916" s="51"/>
      <c r="FW916" s="51"/>
      <c r="FX916" s="24"/>
      <c r="GH916" s="52"/>
      <c r="GI916" s="53"/>
      <c r="GS916" s="52"/>
    </row>
    <row r="917" spans="1:201" ht="12.75" x14ac:dyDescent="0.2">
      <c r="A917" s="49"/>
      <c r="B917" s="11"/>
      <c r="C917" s="24"/>
      <c r="D917" s="24"/>
      <c r="E917" s="51"/>
      <c r="F917" s="51"/>
      <c r="G917" s="51"/>
      <c r="H917" s="51"/>
      <c r="I917" s="51"/>
      <c r="J917" s="51"/>
      <c r="K917" s="51"/>
      <c r="L917" s="51"/>
      <c r="M917" s="51"/>
      <c r="N917" s="49"/>
      <c r="O917" s="24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24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24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24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24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24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24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24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24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24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24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24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24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24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24"/>
      <c r="FN917" s="51"/>
      <c r="FO917" s="51"/>
      <c r="FP917" s="51"/>
      <c r="FQ917" s="51"/>
      <c r="FR917" s="51"/>
      <c r="FS917" s="51"/>
      <c r="FT917" s="51"/>
      <c r="FU917" s="51"/>
      <c r="FV917" s="51"/>
      <c r="FW917" s="51"/>
      <c r="FX917" s="24"/>
      <c r="GH917" s="52"/>
      <c r="GI917" s="53"/>
      <c r="GS917" s="52"/>
    </row>
    <row r="918" spans="1:201" ht="12.75" x14ac:dyDescent="0.2">
      <c r="A918" s="49"/>
      <c r="B918" s="11"/>
      <c r="C918" s="24"/>
      <c r="D918" s="24"/>
      <c r="E918" s="51"/>
      <c r="F918" s="51"/>
      <c r="G918" s="51"/>
      <c r="H918" s="51"/>
      <c r="I918" s="51"/>
      <c r="J918" s="51"/>
      <c r="K918" s="51"/>
      <c r="L918" s="51"/>
      <c r="M918" s="51"/>
      <c r="N918" s="49"/>
      <c r="O918" s="24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24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24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24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24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24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24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24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24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24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24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24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24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24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24"/>
      <c r="FN918" s="51"/>
      <c r="FO918" s="51"/>
      <c r="FP918" s="51"/>
      <c r="FQ918" s="51"/>
      <c r="FR918" s="51"/>
      <c r="FS918" s="51"/>
      <c r="FT918" s="51"/>
      <c r="FU918" s="51"/>
      <c r="FV918" s="51"/>
      <c r="FW918" s="51"/>
      <c r="FX918" s="24"/>
      <c r="GH918" s="52"/>
      <c r="GI918" s="53"/>
      <c r="GS918" s="52"/>
    </row>
    <row r="919" spans="1:201" ht="12.75" x14ac:dyDescent="0.2">
      <c r="A919" s="49"/>
      <c r="B919" s="11"/>
      <c r="C919" s="24"/>
      <c r="D919" s="24"/>
      <c r="E919" s="51"/>
      <c r="F919" s="51"/>
      <c r="G919" s="51"/>
      <c r="H919" s="51"/>
      <c r="I919" s="51"/>
      <c r="J919" s="51"/>
      <c r="K919" s="51"/>
      <c r="L919" s="51"/>
      <c r="M919" s="51"/>
      <c r="N919" s="49"/>
      <c r="O919" s="24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24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24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24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24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24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24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24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24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24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24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24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24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24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24"/>
      <c r="FN919" s="51"/>
      <c r="FO919" s="51"/>
      <c r="FP919" s="51"/>
      <c r="FQ919" s="51"/>
      <c r="FR919" s="51"/>
      <c r="FS919" s="51"/>
      <c r="FT919" s="51"/>
      <c r="FU919" s="51"/>
      <c r="FV919" s="51"/>
      <c r="FW919" s="51"/>
      <c r="FX919" s="24"/>
      <c r="GH919" s="52"/>
      <c r="GI919" s="53"/>
      <c r="GS919" s="52"/>
    </row>
    <row r="920" spans="1:201" ht="12.75" x14ac:dyDescent="0.2">
      <c r="A920" s="49"/>
      <c r="B920" s="11"/>
      <c r="C920" s="24"/>
      <c r="D920" s="24"/>
      <c r="E920" s="51"/>
      <c r="F920" s="51"/>
      <c r="G920" s="51"/>
      <c r="H920" s="51"/>
      <c r="I920" s="51"/>
      <c r="J920" s="51"/>
      <c r="K920" s="51"/>
      <c r="L920" s="51"/>
      <c r="M920" s="51"/>
      <c r="N920" s="49"/>
      <c r="O920" s="24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24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24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24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24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24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24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24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24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24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24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24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24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24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24"/>
      <c r="FN920" s="51"/>
      <c r="FO920" s="51"/>
      <c r="FP920" s="51"/>
      <c r="FQ920" s="51"/>
      <c r="FR920" s="51"/>
      <c r="FS920" s="51"/>
      <c r="FT920" s="51"/>
      <c r="FU920" s="51"/>
      <c r="FV920" s="51"/>
      <c r="FW920" s="51"/>
      <c r="FX920" s="24"/>
      <c r="GH920" s="52"/>
      <c r="GI920" s="53"/>
      <c r="GS920" s="52"/>
    </row>
    <row r="921" spans="1:201" ht="12.75" x14ac:dyDescent="0.2">
      <c r="A921" s="49"/>
      <c r="B921" s="11"/>
      <c r="C921" s="24"/>
      <c r="D921" s="24"/>
      <c r="E921" s="51"/>
      <c r="F921" s="51"/>
      <c r="G921" s="51"/>
      <c r="H921" s="51"/>
      <c r="I921" s="51"/>
      <c r="J921" s="51"/>
      <c r="K921" s="51"/>
      <c r="L921" s="51"/>
      <c r="M921" s="51"/>
      <c r="N921" s="49"/>
      <c r="O921" s="24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24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24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24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24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24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24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24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24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24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24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24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24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24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24"/>
      <c r="FN921" s="51"/>
      <c r="FO921" s="51"/>
      <c r="FP921" s="51"/>
      <c r="FQ921" s="51"/>
      <c r="FR921" s="51"/>
      <c r="FS921" s="51"/>
      <c r="FT921" s="51"/>
      <c r="FU921" s="51"/>
      <c r="FV921" s="51"/>
      <c r="FW921" s="51"/>
      <c r="FX921" s="24"/>
      <c r="GH921" s="52"/>
      <c r="GI921" s="53"/>
      <c r="GS921" s="52"/>
    </row>
    <row r="922" spans="1:201" ht="12.75" x14ac:dyDescent="0.2">
      <c r="A922" s="49"/>
      <c r="B922" s="11"/>
      <c r="C922" s="24"/>
      <c r="D922" s="24"/>
      <c r="E922" s="51"/>
      <c r="F922" s="51"/>
      <c r="G922" s="51"/>
      <c r="H922" s="51"/>
      <c r="I922" s="51"/>
      <c r="J922" s="51"/>
      <c r="K922" s="51"/>
      <c r="L922" s="51"/>
      <c r="M922" s="51"/>
      <c r="N922" s="49"/>
      <c r="O922" s="24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24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24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24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24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24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24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24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24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24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24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24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24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24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24"/>
      <c r="FN922" s="51"/>
      <c r="FO922" s="51"/>
      <c r="FP922" s="51"/>
      <c r="FQ922" s="51"/>
      <c r="FR922" s="51"/>
      <c r="FS922" s="51"/>
      <c r="FT922" s="51"/>
      <c r="FU922" s="51"/>
      <c r="FV922" s="51"/>
      <c r="FW922" s="51"/>
      <c r="FX922" s="24"/>
      <c r="GH922" s="52"/>
      <c r="GI922" s="53"/>
      <c r="GS922" s="52"/>
    </row>
    <row r="923" spans="1:201" ht="12.75" x14ac:dyDescent="0.2">
      <c r="A923" s="49"/>
      <c r="B923" s="11"/>
      <c r="C923" s="24"/>
      <c r="D923" s="24"/>
      <c r="E923" s="51"/>
      <c r="F923" s="51"/>
      <c r="G923" s="51"/>
      <c r="H923" s="51"/>
      <c r="I923" s="51"/>
      <c r="J923" s="51"/>
      <c r="K923" s="51"/>
      <c r="L923" s="51"/>
      <c r="M923" s="51"/>
      <c r="N923" s="49"/>
      <c r="O923" s="24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24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24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24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24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24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24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24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24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24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24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24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24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24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24"/>
      <c r="FN923" s="51"/>
      <c r="FO923" s="51"/>
      <c r="FP923" s="51"/>
      <c r="FQ923" s="51"/>
      <c r="FR923" s="51"/>
      <c r="FS923" s="51"/>
      <c r="FT923" s="51"/>
      <c r="FU923" s="51"/>
      <c r="FV923" s="51"/>
      <c r="FW923" s="51"/>
      <c r="FX923" s="24"/>
      <c r="GH923" s="52"/>
      <c r="GI923" s="53"/>
      <c r="GS923" s="52"/>
    </row>
    <row r="924" spans="1:201" ht="12.75" x14ac:dyDescent="0.2">
      <c r="A924" s="49"/>
      <c r="B924" s="11"/>
      <c r="C924" s="24"/>
      <c r="D924" s="24"/>
      <c r="E924" s="51"/>
      <c r="F924" s="51"/>
      <c r="G924" s="51"/>
      <c r="H924" s="51"/>
      <c r="I924" s="51"/>
      <c r="J924" s="51"/>
      <c r="K924" s="51"/>
      <c r="L924" s="51"/>
      <c r="M924" s="51"/>
      <c r="N924" s="49"/>
      <c r="O924" s="24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24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24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24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24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24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24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24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24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24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24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24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24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24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24"/>
      <c r="FN924" s="51"/>
      <c r="FO924" s="51"/>
      <c r="FP924" s="51"/>
      <c r="FQ924" s="51"/>
      <c r="FR924" s="51"/>
      <c r="FS924" s="51"/>
      <c r="FT924" s="51"/>
      <c r="FU924" s="51"/>
      <c r="FV924" s="51"/>
      <c r="FW924" s="51"/>
      <c r="FX924" s="24"/>
      <c r="GH924" s="52"/>
      <c r="GI924" s="53"/>
      <c r="GS924" s="52"/>
    </row>
    <row r="925" spans="1:201" ht="12.75" x14ac:dyDescent="0.2">
      <c r="A925" s="49"/>
      <c r="B925" s="11"/>
      <c r="C925" s="24"/>
      <c r="D925" s="24"/>
      <c r="E925" s="51"/>
      <c r="F925" s="51"/>
      <c r="G925" s="51"/>
      <c r="H925" s="51"/>
      <c r="I925" s="51"/>
      <c r="J925" s="51"/>
      <c r="K925" s="51"/>
      <c r="L925" s="51"/>
      <c r="M925" s="51"/>
      <c r="N925" s="49"/>
      <c r="O925" s="24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24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24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24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24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24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24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24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24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24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24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24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24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24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24"/>
      <c r="FN925" s="51"/>
      <c r="FO925" s="51"/>
      <c r="FP925" s="51"/>
      <c r="FQ925" s="51"/>
      <c r="FR925" s="51"/>
      <c r="FS925" s="51"/>
      <c r="FT925" s="51"/>
      <c r="FU925" s="51"/>
      <c r="FV925" s="51"/>
      <c r="FW925" s="51"/>
      <c r="FX925" s="24"/>
      <c r="GH925" s="52"/>
      <c r="GI925" s="53"/>
      <c r="GS925" s="52"/>
    </row>
    <row r="926" spans="1:201" ht="12.75" x14ac:dyDescent="0.2">
      <c r="A926" s="49"/>
      <c r="B926" s="11"/>
      <c r="C926" s="24"/>
      <c r="D926" s="24"/>
      <c r="E926" s="51"/>
      <c r="F926" s="51"/>
      <c r="G926" s="51"/>
      <c r="H926" s="51"/>
      <c r="I926" s="51"/>
      <c r="J926" s="51"/>
      <c r="K926" s="51"/>
      <c r="L926" s="51"/>
      <c r="M926" s="51"/>
      <c r="N926" s="49"/>
      <c r="O926" s="24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24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24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24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24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24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24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24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24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24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24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24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24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24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24"/>
      <c r="FN926" s="51"/>
      <c r="FO926" s="51"/>
      <c r="FP926" s="51"/>
      <c r="FQ926" s="51"/>
      <c r="FR926" s="51"/>
      <c r="FS926" s="51"/>
      <c r="FT926" s="51"/>
      <c r="FU926" s="51"/>
      <c r="FV926" s="51"/>
      <c r="FW926" s="51"/>
      <c r="FX926" s="24"/>
      <c r="GH926" s="52"/>
      <c r="GI926" s="53"/>
      <c r="GS926" s="52"/>
    </row>
    <row r="927" spans="1:201" ht="12.75" x14ac:dyDescent="0.2">
      <c r="A927" s="49"/>
      <c r="B927" s="11"/>
      <c r="C927" s="24"/>
      <c r="D927" s="24"/>
      <c r="E927" s="51"/>
      <c r="F927" s="51"/>
      <c r="G927" s="51"/>
      <c r="H927" s="51"/>
      <c r="I927" s="51"/>
      <c r="J927" s="51"/>
      <c r="K927" s="51"/>
      <c r="L927" s="51"/>
      <c r="M927" s="51"/>
      <c r="N927" s="49"/>
      <c r="O927" s="24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24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24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24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24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24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24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24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24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24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24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24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24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24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24"/>
      <c r="FN927" s="51"/>
      <c r="FO927" s="51"/>
      <c r="FP927" s="51"/>
      <c r="FQ927" s="51"/>
      <c r="FR927" s="51"/>
      <c r="FS927" s="51"/>
      <c r="FT927" s="51"/>
      <c r="FU927" s="51"/>
      <c r="FV927" s="51"/>
      <c r="FW927" s="51"/>
      <c r="FX927" s="24"/>
      <c r="GH927" s="52"/>
      <c r="GI927" s="53"/>
      <c r="GS927" s="52"/>
    </row>
    <row r="928" spans="1:201" ht="12.75" x14ac:dyDescent="0.2">
      <c r="A928" s="49"/>
      <c r="B928" s="11"/>
      <c r="C928" s="24"/>
      <c r="D928" s="24"/>
      <c r="E928" s="51"/>
      <c r="F928" s="51"/>
      <c r="G928" s="51"/>
      <c r="H928" s="51"/>
      <c r="I928" s="51"/>
      <c r="J928" s="51"/>
      <c r="K928" s="51"/>
      <c r="L928" s="51"/>
      <c r="M928" s="51"/>
      <c r="N928" s="49"/>
      <c r="O928" s="24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24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24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24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24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24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24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24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24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24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24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24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24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24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24"/>
      <c r="FN928" s="51"/>
      <c r="FO928" s="51"/>
      <c r="FP928" s="51"/>
      <c r="FQ928" s="51"/>
      <c r="FR928" s="51"/>
      <c r="FS928" s="51"/>
      <c r="FT928" s="51"/>
      <c r="FU928" s="51"/>
      <c r="FV928" s="51"/>
      <c r="FW928" s="51"/>
      <c r="FX928" s="24"/>
      <c r="GH928" s="52"/>
      <c r="GI928" s="53"/>
      <c r="GS928" s="52"/>
    </row>
    <row r="929" spans="1:201" ht="12.75" x14ac:dyDescent="0.2">
      <c r="A929" s="49"/>
      <c r="B929" s="11"/>
      <c r="C929" s="24"/>
      <c r="D929" s="24"/>
      <c r="E929" s="51"/>
      <c r="F929" s="51"/>
      <c r="G929" s="51"/>
      <c r="H929" s="51"/>
      <c r="I929" s="51"/>
      <c r="J929" s="51"/>
      <c r="K929" s="51"/>
      <c r="L929" s="51"/>
      <c r="M929" s="51"/>
      <c r="N929" s="49"/>
      <c r="O929" s="24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24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24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24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24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24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24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24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24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24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24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24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24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24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24"/>
      <c r="FN929" s="51"/>
      <c r="FO929" s="51"/>
      <c r="FP929" s="51"/>
      <c r="FQ929" s="51"/>
      <c r="FR929" s="51"/>
      <c r="FS929" s="51"/>
      <c r="FT929" s="51"/>
      <c r="FU929" s="51"/>
      <c r="FV929" s="51"/>
      <c r="FW929" s="51"/>
      <c r="FX929" s="24"/>
      <c r="GH929" s="52"/>
      <c r="GI929" s="53"/>
      <c r="GS929" s="52"/>
    </row>
    <row r="930" spans="1:201" ht="12.75" x14ac:dyDescent="0.2">
      <c r="A930" s="49"/>
      <c r="B930" s="11"/>
      <c r="C930" s="24"/>
      <c r="D930" s="24"/>
      <c r="E930" s="51"/>
      <c r="F930" s="51"/>
      <c r="G930" s="51"/>
      <c r="H930" s="51"/>
      <c r="I930" s="51"/>
      <c r="J930" s="51"/>
      <c r="K930" s="51"/>
      <c r="L930" s="51"/>
      <c r="M930" s="51"/>
      <c r="N930" s="49"/>
      <c r="O930" s="24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24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24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24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24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24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24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24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24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24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24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24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24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24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24"/>
      <c r="FN930" s="51"/>
      <c r="FO930" s="51"/>
      <c r="FP930" s="51"/>
      <c r="FQ930" s="51"/>
      <c r="FR930" s="51"/>
      <c r="FS930" s="51"/>
      <c r="FT930" s="51"/>
      <c r="FU930" s="51"/>
      <c r="FV930" s="51"/>
      <c r="FW930" s="51"/>
      <c r="FX930" s="24"/>
      <c r="GH930" s="52"/>
      <c r="GI930" s="53"/>
      <c r="GS930" s="52"/>
    </row>
    <row r="931" spans="1:201" ht="12.75" x14ac:dyDescent="0.2">
      <c r="A931" s="49"/>
      <c r="B931" s="11"/>
      <c r="C931" s="24"/>
      <c r="D931" s="24"/>
      <c r="E931" s="51"/>
      <c r="F931" s="51"/>
      <c r="G931" s="51"/>
      <c r="H931" s="51"/>
      <c r="I931" s="51"/>
      <c r="J931" s="51"/>
      <c r="K931" s="51"/>
      <c r="L931" s="51"/>
      <c r="M931" s="51"/>
      <c r="N931" s="49"/>
      <c r="O931" s="24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24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24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24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24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24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24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24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24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24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24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24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24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24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24"/>
      <c r="FN931" s="51"/>
      <c r="FO931" s="51"/>
      <c r="FP931" s="51"/>
      <c r="FQ931" s="51"/>
      <c r="FR931" s="51"/>
      <c r="FS931" s="51"/>
      <c r="FT931" s="51"/>
      <c r="FU931" s="51"/>
      <c r="FV931" s="51"/>
      <c r="FW931" s="51"/>
      <c r="FX931" s="24"/>
      <c r="GH931" s="52"/>
      <c r="GI931" s="53"/>
      <c r="GS931" s="52"/>
    </row>
    <row r="932" spans="1:201" ht="12.75" x14ac:dyDescent="0.2">
      <c r="A932" s="49"/>
      <c r="B932" s="11"/>
      <c r="C932" s="24"/>
      <c r="D932" s="24"/>
      <c r="E932" s="51"/>
      <c r="F932" s="51"/>
      <c r="G932" s="51"/>
      <c r="H932" s="51"/>
      <c r="I932" s="51"/>
      <c r="J932" s="51"/>
      <c r="K932" s="51"/>
      <c r="L932" s="51"/>
      <c r="M932" s="51"/>
      <c r="N932" s="49"/>
      <c r="O932" s="24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24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24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24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24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24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24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24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24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24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24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24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24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24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24"/>
      <c r="FN932" s="51"/>
      <c r="FO932" s="51"/>
      <c r="FP932" s="51"/>
      <c r="FQ932" s="51"/>
      <c r="FR932" s="51"/>
      <c r="FS932" s="51"/>
      <c r="FT932" s="51"/>
      <c r="FU932" s="51"/>
      <c r="FV932" s="51"/>
      <c r="FW932" s="51"/>
      <c r="FX932" s="24"/>
      <c r="GH932" s="52"/>
      <c r="GI932" s="53"/>
      <c r="GS932" s="52"/>
    </row>
    <row r="933" spans="1:201" ht="12.75" x14ac:dyDescent="0.2">
      <c r="A933" s="49"/>
      <c r="B933" s="11"/>
      <c r="C933" s="24"/>
      <c r="D933" s="24"/>
      <c r="E933" s="51"/>
      <c r="F933" s="51"/>
      <c r="G933" s="51"/>
      <c r="H933" s="51"/>
      <c r="I933" s="51"/>
      <c r="J933" s="51"/>
      <c r="K933" s="51"/>
      <c r="L933" s="51"/>
      <c r="M933" s="51"/>
      <c r="N933" s="49"/>
      <c r="O933" s="24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24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24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24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24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24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24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24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24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24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24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24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24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24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24"/>
      <c r="FN933" s="51"/>
      <c r="FO933" s="51"/>
      <c r="FP933" s="51"/>
      <c r="FQ933" s="51"/>
      <c r="FR933" s="51"/>
      <c r="FS933" s="51"/>
      <c r="FT933" s="51"/>
      <c r="FU933" s="51"/>
      <c r="FV933" s="51"/>
      <c r="FW933" s="51"/>
      <c r="FX933" s="24"/>
      <c r="GH933" s="52"/>
      <c r="GI933" s="53"/>
      <c r="GS933" s="52"/>
    </row>
    <row r="934" spans="1:201" ht="12.75" x14ac:dyDescent="0.2">
      <c r="A934" s="49"/>
      <c r="B934" s="11"/>
      <c r="C934" s="24"/>
      <c r="D934" s="24"/>
      <c r="E934" s="51"/>
      <c r="F934" s="51"/>
      <c r="G934" s="51"/>
      <c r="H934" s="51"/>
      <c r="I934" s="51"/>
      <c r="J934" s="51"/>
      <c r="K934" s="51"/>
      <c r="L934" s="51"/>
      <c r="M934" s="51"/>
      <c r="N934" s="49"/>
      <c r="O934" s="24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24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24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24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24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24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24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24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24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24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24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24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24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24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24"/>
      <c r="FN934" s="51"/>
      <c r="FO934" s="51"/>
      <c r="FP934" s="51"/>
      <c r="FQ934" s="51"/>
      <c r="FR934" s="51"/>
      <c r="FS934" s="51"/>
      <c r="FT934" s="51"/>
      <c r="FU934" s="51"/>
      <c r="FV934" s="51"/>
      <c r="FW934" s="51"/>
      <c r="FX934" s="24"/>
      <c r="GH934" s="52"/>
      <c r="GI934" s="53"/>
      <c r="GS934" s="52"/>
    </row>
    <row r="935" spans="1:201" ht="12.75" x14ac:dyDescent="0.2">
      <c r="A935" s="49"/>
      <c r="B935" s="11"/>
      <c r="C935" s="24"/>
      <c r="D935" s="24"/>
      <c r="E935" s="51"/>
      <c r="F935" s="51"/>
      <c r="G935" s="51"/>
      <c r="H935" s="51"/>
      <c r="I935" s="51"/>
      <c r="J935" s="51"/>
      <c r="K935" s="51"/>
      <c r="L935" s="51"/>
      <c r="M935" s="51"/>
      <c r="N935" s="49"/>
      <c r="O935" s="24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24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24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24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24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24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24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24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24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24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24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24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24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24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24"/>
      <c r="FN935" s="51"/>
      <c r="FO935" s="51"/>
      <c r="FP935" s="51"/>
      <c r="FQ935" s="51"/>
      <c r="FR935" s="51"/>
      <c r="FS935" s="51"/>
      <c r="FT935" s="51"/>
      <c r="FU935" s="51"/>
      <c r="FV935" s="51"/>
      <c r="FW935" s="51"/>
      <c r="FX935" s="24"/>
      <c r="GH935" s="52"/>
      <c r="GI935" s="53"/>
      <c r="GS935" s="52"/>
    </row>
    <row r="936" spans="1:201" ht="12.75" x14ac:dyDescent="0.2">
      <c r="A936" s="49"/>
      <c r="B936" s="11"/>
      <c r="C936" s="24"/>
      <c r="D936" s="24"/>
      <c r="E936" s="51"/>
      <c r="F936" s="51"/>
      <c r="G936" s="51"/>
      <c r="H936" s="51"/>
      <c r="I936" s="51"/>
      <c r="J936" s="51"/>
      <c r="K936" s="51"/>
      <c r="L936" s="51"/>
      <c r="M936" s="51"/>
      <c r="N936" s="49"/>
      <c r="O936" s="24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24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24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24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24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24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24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24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24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24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24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24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24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24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24"/>
      <c r="FN936" s="51"/>
      <c r="FO936" s="51"/>
      <c r="FP936" s="51"/>
      <c r="FQ936" s="51"/>
      <c r="FR936" s="51"/>
      <c r="FS936" s="51"/>
      <c r="FT936" s="51"/>
      <c r="FU936" s="51"/>
      <c r="FV936" s="51"/>
      <c r="FW936" s="51"/>
      <c r="FX936" s="24"/>
      <c r="GH936" s="52"/>
      <c r="GI936" s="53"/>
      <c r="GS936" s="52"/>
    </row>
    <row r="937" spans="1:201" ht="12.75" x14ac:dyDescent="0.2">
      <c r="A937" s="49"/>
      <c r="B937" s="11"/>
      <c r="C937" s="24"/>
      <c r="D937" s="24"/>
      <c r="E937" s="51"/>
      <c r="F937" s="51"/>
      <c r="G937" s="51"/>
      <c r="H937" s="51"/>
      <c r="I937" s="51"/>
      <c r="J937" s="51"/>
      <c r="K937" s="51"/>
      <c r="L937" s="51"/>
      <c r="M937" s="51"/>
      <c r="N937" s="49"/>
      <c r="O937" s="24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24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24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24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24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24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24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24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24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24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24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24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24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24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24"/>
      <c r="FN937" s="51"/>
      <c r="FO937" s="51"/>
      <c r="FP937" s="51"/>
      <c r="FQ937" s="51"/>
      <c r="FR937" s="51"/>
      <c r="FS937" s="51"/>
      <c r="FT937" s="51"/>
      <c r="FU937" s="51"/>
      <c r="FV937" s="51"/>
      <c r="FW937" s="51"/>
      <c r="FX937" s="24"/>
      <c r="GH937" s="52"/>
      <c r="GI937" s="53"/>
      <c r="GS937" s="52"/>
    </row>
    <row r="938" spans="1:201" ht="12.75" x14ac:dyDescent="0.2">
      <c r="A938" s="49"/>
      <c r="B938" s="11"/>
      <c r="C938" s="24"/>
      <c r="D938" s="24"/>
      <c r="E938" s="51"/>
      <c r="F938" s="51"/>
      <c r="G938" s="51"/>
      <c r="H938" s="51"/>
      <c r="I938" s="51"/>
      <c r="J938" s="51"/>
      <c r="K938" s="51"/>
      <c r="L938" s="51"/>
      <c r="M938" s="51"/>
      <c r="N938" s="49"/>
      <c r="O938" s="24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24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24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24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24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24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24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24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24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24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24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24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24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24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24"/>
      <c r="FN938" s="51"/>
      <c r="FO938" s="51"/>
      <c r="FP938" s="51"/>
      <c r="FQ938" s="51"/>
      <c r="FR938" s="51"/>
      <c r="FS938" s="51"/>
      <c r="FT938" s="51"/>
      <c r="FU938" s="51"/>
      <c r="FV938" s="51"/>
      <c r="FW938" s="51"/>
      <c r="FX938" s="24"/>
      <c r="GH938" s="52"/>
      <c r="GI938" s="53"/>
      <c r="GS938" s="52"/>
    </row>
    <row r="939" spans="1:201" ht="12.75" x14ac:dyDescent="0.2">
      <c r="A939" s="49"/>
      <c r="B939" s="11"/>
      <c r="C939" s="24"/>
      <c r="D939" s="24"/>
      <c r="E939" s="51"/>
      <c r="F939" s="51"/>
      <c r="G939" s="51"/>
      <c r="H939" s="51"/>
      <c r="I939" s="51"/>
      <c r="J939" s="51"/>
      <c r="K939" s="51"/>
      <c r="L939" s="51"/>
      <c r="M939" s="51"/>
      <c r="N939" s="49"/>
      <c r="O939" s="24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24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24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24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24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24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24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24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24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24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24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24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24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24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24"/>
      <c r="FN939" s="51"/>
      <c r="FO939" s="51"/>
      <c r="FP939" s="51"/>
      <c r="FQ939" s="51"/>
      <c r="FR939" s="51"/>
      <c r="FS939" s="51"/>
      <c r="FT939" s="51"/>
      <c r="FU939" s="51"/>
      <c r="FV939" s="51"/>
      <c r="FW939" s="51"/>
      <c r="FX939" s="24"/>
      <c r="GH939" s="52"/>
      <c r="GI939" s="53"/>
      <c r="GS939" s="52"/>
    </row>
    <row r="940" spans="1:201" ht="12.75" x14ac:dyDescent="0.2">
      <c r="A940" s="49"/>
      <c r="B940" s="11"/>
      <c r="C940" s="24"/>
      <c r="D940" s="24"/>
      <c r="E940" s="51"/>
      <c r="F940" s="51"/>
      <c r="G940" s="51"/>
      <c r="H940" s="51"/>
      <c r="I940" s="51"/>
      <c r="J940" s="51"/>
      <c r="K940" s="51"/>
      <c r="L940" s="51"/>
      <c r="M940" s="51"/>
      <c r="N940" s="49"/>
      <c r="O940" s="24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24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24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24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24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24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24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24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24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24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24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24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24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24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24"/>
      <c r="FN940" s="51"/>
      <c r="FO940" s="51"/>
      <c r="FP940" s="51"/>
      <c r="FQ940" s="51"/>
      <c r="FR940" s="51"/>
      <c r="FS940" s="51"/>
      <c r="FT940" s="51"/>
      <c r="FU940" s="51"/>
      <c r="FV940" s="51"/>
      <c r="FW940" s="51"/>
      <c r="FX940" s="24"/>
      <c r="GH940" s="52"/>
      <c r="GI940" s="53"/>
      <c r="GS940" s="52"/>
    </row>
    <row r="941" spans="1:201" ht="12.75" x14ac:dyDescent="0.2">
      <c r="A941" s="49"/>
      <c r="B941" s="11"/>
      <c r="C941" s="24"/>
      <c r="D941" s="24"/>
      <c r="E941" s="51"/>
      <c r="F941" s="51"/>
      <c r="G941" s="51"/>
      <c r="H941" s="51"/>
      <c r="I941" s="51"/>
      <c r="J941" s="51"/>
      <c r="K941" s="51"/>
      <c r="L941" s="51"/>
      <c r="M941" s="51"/>
      <c r="N941" s="49"/>
      <c r="O941" s="24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24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24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24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24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24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24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24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24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24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24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24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24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24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24"/>
      <c r="FN941" s="51"/>
      <c r="FO941" s="51"/>
      <c r="FP941" s="51"/>
      <c r="FQ941" s="51"/>
      <c r="FR941" s="51"/>
      <c r="FS941" s="51"/>
      <c r="FT941" s="51"/>
      <c r="FU941" s="51"/>
      <c r="FV941" s="51"/>
      <c r="FW941" s="51"/>
      <c r="FX941" s="24"/>
      <c r="GH941" s="52"/>
      <c r="GI941" s="53"/>
      <c r="GS941" s="52"/>
    </row>
    <row r="942" spans="1:201" ht="12.75" x14ac:dyDescent="0.2">
      <c r="A942" s="49"/>
      <c r="B942" s="11"/>
      <c r="C942" s="24"/>
      <c r="D942" s="24"/>
      <c r="E942" s="51"/>
      <c r="F942" s="51"/>
      <c r="G942" s="51"/>
      <c r="H942" s="51"/>
      <c r="I942" s="51"/>
      <c r="J942" s="51"/>
      <c r="K942" s="51"/>
      <c r="L942" s="51"/>
      <c r="M942" s="51"/>
      <c r="N942" s="49"/>
      <c r="O942" s="24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24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24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24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24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24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24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24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24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24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24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24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24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24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24"/>
      <c r="FN942" s="51"/>
      <c r="FO942" s="51"/>
      <c r="FP942" s="51"/>
      <c r="FQ942" s="51"/>
      <c r="FR942" s="51"/>
      <c r="FS942" s="51"/>
      <c r="FT942" s="51"/>
      <c r="FU942" s="51"/>
      <c r="FV942" s="51"/>
      <c r="FW942" s="51"/>
      <c r="FX942" s="24"/>
      <c r="GH942" s="52"/>
      <c r="GI942" s="53"/>
      <c r="GS942" s="52"/>
    </row>
    <row r="943" spans="1:201" ht="12.75" x14ac:dyDescent="0.2">
      <c r="A943" s="49"/>
      <c r="B943" s="11"/>
      <c r="C943" s="24"/>
      <c r="D943" s="24"/>
      <c r="E943" s="51"/>
      <c r="F943" s="51"/>
      <c r="G943" s="51"/>
      <c r="H943" s="51"/>
      <c r="I943" s="51"/>
      <c r="J943" s="51"/>
      <c r="K943" s="51"/>
      <c r="L943" s="51"/>
      <c r="M943" s="51"/>
      <c r="N943" s="49"/>
      <c r="O943" s="24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24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24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24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24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24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24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24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24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24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24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24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24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24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24"/>
      <c r="FN943" s="51"/>
      <c r="FO943" s="51"/>
      <c r="FP943" s="51"/>
      <c r="FQ943" s="51"/>
      <c r="FR943" s="51"/>
      <c r="FS943" s="51"/>
      <c r="FT943" s="51"/>
      <c r="FU943" s="51"/>
      <c r="FV943" s="51"/>
      <c r="FW943" s="51"/>
      <c r="FX943" s="24"/>
      <c r="GH943" s="52"/>
      <c r="GI943" s="53"/>
      <c r="GS943" s="52"/>
    </row>
    <row r="944" spans="1:201" ht="12.75" x14ac:dyDescent="0.2">
      <c r="A944" s="49"/>
      <c r="B944" s="11"/>
      <c r="C944" s="24"/>
      <c r="D944" s="24"/>
      <c r="E944" s="51"/>
      <c r="F944" s="51"/>
      <c r="G944" s="51"/>
      <c r="H944" s="51"/>
      <c r="I944" s="51"/>
      <c r="J944" s="51"/>
      <c r="K944" s="51"/>
      <c r="L944" s="51"/>
      <c r="M944" s="51"/>
      <c r="N944" s="49"/>
      <c r="O944" s="24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24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24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24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24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24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24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24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24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24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24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24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24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24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24"/>
      <c r="FN944" s="51"/>
      <c r="FO944" s="51"/>
      <c r="FP944" s="51"/>
      <c r="FQ944" s="51"/>
      <c r="FR944" s="51"/>
      <c r="FS944" s="51"/>
      <c r="FT944" s="51"/>
      <c r="FU944" s="51"/>
      <c r="FV944" s="51"/>
      <c r="FW944" s="51"/>
      <c r="FX944" s="24"/>
      <c r="GH944" s="52"/>
      <c r="GI944" s="53"/>
      <c r="GS944" s="52"/>
    </row>
    <row r="945" spans="1:201" ht="12.75" x14ac:dyDescent="0.2">
      <c r="A945" s="49"/>
      <c r="B945" s="11"/>
      <c r="C945" s="24"/>
      <c r="D945" s="24"/>
      <c r="E945" s="51"/>
      <c r="F945" s="51"/>
      <c r="G945" s="51"/>
      <c r="H945" s="51"/>
      <c r="I945" s="51"/>
      <c r="J945" s="51"/>
      <c r="K945" s="51"/>
      <c r="L945" s="51"/>
      <c r="M945" s="51"/>
      <c r="N945" s="49"/>
      <c r="O945" s="24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24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24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24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24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24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24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24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24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24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24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24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24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24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24"/>
      <c r="FN945" s="51"/>
      <c r="FO945" s="51"/>
      <c r="FP945" s="51"/>
      <c r="FQ945" s="51"/>
      <c r="FR945" s="51"/>
      <c r="FS945" s="51"/>
      <c r="FT945" s="51"/>
      <c r="FU945" s="51"/>
      <c r="FV945" s="51"/>
      <c r="FW945" s="51"/>
      <c r="FX945" s="24"/>
      <c r="GH945" s="52"/>
      <c r="GI945" s="53"/>
      <c r="GS945" s="52"/>
    </row>
    <row r="946" spans="1:201" ht="12.75" x14ac:dyDescent="0.2">
      <c r="A946" s="49"/>
      <c r="B946" s="11"/>
      <c r="C946" s="24"/>
      <c r="D946" s="24"/>
      <c r="E946" s="51"/>
      <c r="F946" s="51"/>
      <c r="G946" s="51"/>
      <c r="H946" s="51"/>
      <c r="I946" s="51"/>
      <c r="J946" s="51"/>
      <c r="K946" s="51"/>
      <c r="L946" s="51"/>
      <c r="M946" s="51"/>
      <c r="N946" s="49"/>
      <c r="O946" s="24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24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24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24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24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24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24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24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24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24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24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24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24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24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24"/>
      <c r="FN946" s="51"/>
      <c r="FO946" s="51"/>
      <c r="FP946" s="51"/>
      <c r="FQ946" s="51"/>
      <c r="FR946" s="51"/>
      <c r="FS946" s="51"/>
      <c r="FT946" s="51"/>
      <c r="FU946" s="51"/>
      <c r="FV946" s="51"/>
      <c r="FW946" s="51"/>
      <c r="FX946" s="24"/>
      <c r="GH946" s="52"/>
      <c r="GI946" s="53"/>
      <c r="GS946" s="52"/>
    </row>
    <row r="947" spans="1:201" ht="12.75" x14ac:dyDescent="0.2">
      <c r="A947" s="49"/>
      <c r="B947" s="11"/>
      <c r="C947" s="24"/>
      <c r="D947" s="24"/>
      <c r="E947" s="51"/>
      <c r="F947" s="51"/>
      <c r="G947" s="51"/>
      <c r="H947" s="51"/>
      <c r="I947" s="51"/>
      <c r="J947" s="51"/>
      <c r="K947" s="51"/>
      <c r="L947" s="51"/>
      <c r="M947" s="51"/>
      <c r="N947" s="49"/>
      <c r="O947" s="24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24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24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24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24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24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24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24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24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24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24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24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24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24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24"/>
      <c r="FN947" s="51"/>
      <c r="FO947" s="51"/>
      <c r="FP947" s="51"/>
      <c r="FQ947" s="51"/>
      <c r="FR947" s="51"/>
      <c r="FS947" s="51"/>
      <c r="FT947" s="51"/>
      <c r="FU947" s="51"/>
      <c r="FV947" s="51"/>
      <c r="FW947" s="51"/>
      <c r="FX947" s="24"/>
      <c r="GH947" s="52"/>
      <c r="GI947" s="53"/>
      <c r="GS947" s="52"/>
    </row>
    <row r="948" spans="1:201" ht="12.75" x14ac:dyDescent="0.2">
      <c r="A948" s="49"/>
      <c r="B948" s="11"/>
      <c r="C948" s="24"/>
      <c r="D948" s="24"/>
      <c r="E948" s="51"/>
      <c r="F948" s="51"/>
      <c r="G948" s="51"/>
      <c r="H948" s="51"/>
      <c r="I948" s="51"/>
      <c r="J948" s="51"/>
      <c r="K948" s="51"/>
      <c r="L948" s="51"/>
      <c r="M948" s="51"/>
      <c r="N948" s="49"/>
      <c r="O948" s="24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24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24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24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24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24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24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24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24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24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24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24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24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24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24"/>
      <c r="FN948" s="51"/>
      <c r="FO948" s="51"/>
      <c r="FP948" s="51"/>
      <c r="FQ948" s="51"/>
      <c r="FR948" s="51"/>
      <c r="FS948" s="51"/>
      <c r="FT948" s="51"/>
      <c r="FU948" s="51"/>
      <c r="FV948" s="51"/>
      <c r="FW948" s="51"/>
      <c r="FX948" s="24"/>
      <c r="GH948" s="52"/>
      <c r="GI948" s="53"/>
      <c r="GS948" s="52"/>
    </row>
    <row r="949" spans="1:201" ht="12.75" x14ac:dyDescent="0.2">
      <c r="A949" s="49"/>
      <c r="B949" s="11"/>
      <c r="C949" s="24"/>
      <c r="D949" s="24"/>
      <c r="E949" s="51"/>
      <c r="F949" s="51"/>
      <c r="G949" s="51"/>
      <c r="H949" s="51"/>
      <c r="I949" s="51"/>
      <c r="J949" s="51"/>
      <c r="K949" s="51"/>
      <c r="L949" s="51"/>
      <c r="M949" s="51"/>
      <c r="N949" s="49"/>
      <c r="O949" s="24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24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24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24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24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24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24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24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24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24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24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24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24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24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24"/>
      <c r="FN949" s="51"/>
      <c r="FO949" s="51"/>
      <c r="FP949" s="51"/>
      <c r="FQ949" s="51"/>
      <c r="FR949" s="51"/>
      <c r="FS949" s="51"/>
      <c r="FT949" s="51"/>
      <c r="FU949" s="51"/>
      <c r="FV949" s="51"/>
      <c r="FW949" s="51"/>
      <c r="FX949" s="24"/>
      <c r="GH949" s="52"/>
      <c r="GI949" s="53"/>
      <c r="GS949" s="52"/>
    </row>
    <row r="950" spans="1:201" ht="12.75" x14ac:dyDescent="0.2">
      <c r="A950" s="49"/>
      <c r="B950" s="11"/>
      <c r="C950" s="24"/>
      <c r="D950" s="24"/>
      <c r="E950" s="51"/>
      <c r="F950" s="51"/>
      <c r="G950" s="51"/>
      <c r="H950" s="51"/>
      <c r="I950" s="51"/>
      <c r="J950" s="51"/>
      <c r="K950" s="51"/>
      <c r="L950" s="51"/>
      <c r="M950" s="51"/>
      <c r="N950" s="49"/>
      <c r="O950" s="24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24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24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24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24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24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24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24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24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24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24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24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24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24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24"/>
      <c r="FN950" s="51"/>
      <c r="FO950" s="51"/>
      <c r="FP950" s="51"/>
      <c r="FQ950" s="51"/>
      <c r="FR950" s="51"/>
      <c r="FS950" s="51"/>
      <c r="FT950" s="51"/>
      <c r="FU950" s="51"/>
      <c r="FV950" s="51"/>
      <c r="FW950" s="51"/>
      <c r="FX950" s="24"/>
      <c r="GH950" s="52"/>
      <c r="GI950" s="53"/>
      <c r="GS950" s="52"/>
    </row>
    <row r="951" spans="1:201" ht="12.75" x14ac:dyDescent="0.2">
      <c r="A951" s="49"/>
      <c r="B951" s="11"/>
      <c r="C951" s="24"/>
      <c r="D951" s="24"/>
      <c r="E951" s="51"/>
      <c r="F951" s="51"/>
      <c r="G951" s="51"/>
      <c r="H951" s="51"/>
      <c r="I951" s="51"/>
      <c r="J951" s="51"/>
      <c r="K951" s="51"/>
      <c r="L951" s="51"/>
      <c r="M951" s="51"/>
      <c r="N951" s="49"/>
      <c r="O951" s="24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24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24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24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24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24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24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24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24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24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24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24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24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24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24"/>
      <c r="FN951" s="51"/>
      <c r="FO951" s="51"/>
      <c r="FP951" s="51"/>
      <c r="FQ951" s="51"/>
      <c r="FR951" s="51"/>
      <c r="FS951" s="51"/>
      <c r="FT951" s="51"/>
      <c r="FU951" s="51"/>
      <c r="FV951" s="51"/>
      <c r="FW951" s="51"/>
      <c r="FX951" s="24"/>
      <c r="GH951" s="52"/>
      <c r="GI951" s="53"/>
      <c r="GS951" s="52"/>
    </row>
    <row r="952" spans="1:201" ht="12.75" x14ac:dyDescent="0.2">
      <c r="A952" s="49"/>
      <c r="B952" s="11"/>
      <c r="C952" s="24"/>
      <c r="D952" s="24"/>
      <c r="E952" s="51"/>
      <c r="F952" s="51"/>
      <c r="G952" s="51"/>
      <c r="H952" s="51"/>
      <c r="I952" s="51"/>
      <c r="J952" s="51"/>
      <c r="K952" s="51"/>
      <c r="L952" s="51"/>
      <c r="M952" s="51"/>
      <c r="N952" s="49"/>
      <c r="O952" s="24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24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24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24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24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24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24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24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24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24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24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24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24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24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24"/>
      <c r="FN952" s="51"/>
      <c r="FO952" s="51"/>
      <c r="FP952" s="51"/>
      <c r="FQ952" s="51"/>
      <c r="FR952" s="51"/>
      <c r="FS952" s="51"/>
      <c r="FT952" s="51"/>
      <c r="FU952" s="51"/>
      <c r="FV952" s="51"/>
      <c r="FW952" s="51"/>
      <c r="FX952" s="24"/>
      <c r="GH952" s="52"/>
      <c r="GI952" s="53"/>
      <c r="GS952" s="52"/>
    </row>
    <row r="953" spans="1:201" ht="12.75" x14ac:dyDescent="0.2">
      <c r="A953" s="49"/>
      <c r="B953" s="11"/>
      <c r="C953" s="24"/>
      <c r="D953" s="24"/>
      <c r="E953" s="51"/>
      <c r="F953" s="51"/>
      <c r="G953" s="51"/>
      <c r="H953" s="51"/>
      <c r="I953" s="51"/>
      <c r="J953" s="51"/>
      <c r="K953" s="51"/>
      <c r="L953" s="51"/>
      <c r="M953" s="51"/>
      <c r="N953" s="49"/>
      <c r="O953" s="24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24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24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24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24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24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24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24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24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24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24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24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24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24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24"/>
      <c r="FN953" s="51"/>
      <c r="FO953" s="51"/>
      <c r="FP953" s="51"/>
      <c r="FQ953" s="51"/>
      <c r="FR953" s="51"/>
      <c r="FS953" s="51"/>
      <c r="FT953" s="51"/>
      <c r="FU953" s="51"/>
      <c r="FV953" s="51"/>
      <c r="FW953" s="51"/>
      <c r="FX953" s="24"/>
      <c r="GH953" s="52"/>
      <c r="GI953" s="53"/>
      <c r="GS953" s="52"/>
    </row>
    <row r="954" spans="1:201" ht="12.75" x14ac:dyDescent="0.2">
      <c r="A954" s="49"/>
      <c r="B954" s="11"/>
      <c r="C954" s="24"/>
      <c r="D954" s="24"/>
      <c r="E954" s="51"/>
      <c r="F954" s="51"/>
      <c r="G954" s="51"/>
      <c r="H954" s="51"/>
      <c r="I954" s="51"/>
      <c r="J954" s="51"/>
      <c r="K954" s="51"/>
      <c r="L954" s="51"/>
      <c r="M954" s="51"/>
      <c r="N954" s="49"/>
      <c r="O954" s="24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24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24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24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24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24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24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24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24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24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24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24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24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24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24"/>
      <c r="FN954" s="51"/>
      <c r="FO954" s="51"/>
      <c r="FP954" s="51"/>
      <c r="FQ954" s="51"/>
      <c r="FR954" s="51"/>
      <c r="FS954" s="51"/>
      <c r="FT954" s="51"/>
      <c r="FU954" s="51"/>
      <c r="FV954" s="51"/>
      <c r="FW954" s="51"/>
      <c r="FX954" s="24"/>
      <c r="GH954" s="52"/>
      <c r="GI954" s="53"/>
      <c r="GS954" s="52"/>
    </row>
    <row r="955" spans="1:201" ht="12.75" x14ac:dyDescent="0.2">
      <c r="A955" s="49"/>
      <c r="B955" s="11"/>
      <c r="C955" s="24"/>
      <c r="D955" s="24"/>
      <c r="E955" s="51"/>
      <c r="F955" s="51"/>
      <c r="G955" s="51"/>
      <c r="H955" s="51"/>
      <c r="I955" s="51"/>
      <c r="J955" s="51"/>
      <c r="K955" s="51"/>
      <c r="L955" s="51"/>
      <c r="M955" s="51"/>
      <c r="N955" s="49"/>
      <c r="O955" s="24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24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24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24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24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24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24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24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24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24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24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24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24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24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24"/>
      <c r="FN955" s="51"/>
      <c r="FO955" s="51"/>
      <c r="FP955" s="51"/>
      <c r="FQ955" s="51"/>
      <c r="FR955" s="51"/>
      <c r="FS955" s="51"/>
      <c r="FT955" s="51"/>
      <c r="FU955" s="51"/>
      <c r="FV955" s="51"/>
      <c r="FW955" s="51"/>
      <c r="FX955" s="24"/>
      <c r="GH955" s="52"/>
      <c r="GI955" s="53"/>
      <c r="GS955" s="52"/>
    </row>
    <row r="956" spans="1:201" ht="12.75" x14ac:dyDescent="0.2">
      <c r="A956" s="49"/>
      <c r="B956" s="11"/>
      <c r="C956" s="24"/>
      <c r="D956" s="24"/>
      <c r="E956" s="51"/>
      <c r="F956" s="51"/>
      <c r="G956" s="51"/>
      <c r="H956" s="51"/>
      <c r="I956" s="51"/>
      <c r="J956" s="51"/>
      <c r="K956" s="51"/>
      <c r="L956" s="51"/>
      <c r="M956" s="51"/>
      <c r="N956" s="49"/>
      <c r="O956" s="24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24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24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24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24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24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24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24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24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24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24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24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24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24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24"/>
      <c r="FN956" s="51"/>
      <c r="FO956" s="51"/>
      <c r="FP956" s="51"/>
      <c r="FQ956" s="51"/>
      <c r="FR956" s="51"/>
      <c r="FS956" s="51"/>
      <c r="FT956" s="51"/>
      <c r="FU956" s="51"/>
      <c r="FV956" s="51"/>
      <c r="FW956" s="51"/>
      <c r="FX956" s="24"/>
      <c r="GH956" s="52"/>
      <c r="GI956" s="53"/>
      <c r="GS956" s="52"/>
    </row>
    <row r="957" spans="1:201" ht="12.75" x14ac:dyDescent="0.2">
      <c r="A957" s="49"/>
      <c r="B957" s="11"/>
      <c r="C957" s="24"/>
      <c r="D957" s="24"/>
      <c r="E957" s="51"/>
      <c r="F957" s="51"/>
      <c r="G957" s="51"/>
      <c r="H957" s="51"/>
      <c r="I957" s="51"/>
      <c r="J957" s="51"/>
      <c r="K957" s="51"/>
      <c r="L957" s="51"/>
      <c r="M957" s="51"/>
      <c r="N957" s="49"/>
      <c r="O957" s="24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24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24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24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24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24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24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24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24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24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24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24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24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24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24"/>
      <c r="FN957" s="51"/>
      <c r="FO957" s="51"/>
      <c r="FP957" s="51"/>
      <c r="FQ957" s="51"/>
      <c r="FR957" s="51"/>
      <c r="FS957" s="51"/>
      <c r="FT957" s="51"/>
      <c r="FU957" s="51"/>
      <c r="FV957" s="51"/>
      <c r="FW957" s="51"/>
      <c r="FX957" s="24"/>
      <c r="GH957" s="52"/>
      <c r="GI957" s="53"/>
      <c r="GS957" s="52"/>
    </row>
    <row r="958" spans="1:201" ht="12.75" x14ac:dyDescent="0.2">
      <c r="A958" s="49"/>
      <c r="B958" s="11"/>
      <c r="C958" s="24"/>
      <c r="D958" s="24"/>
      <c r="E958" s="51"/>
      <c r="F958" s="51"/>
      <c r="G958" s="51"/>
      <c r="H958" s="51"/>
      <c r="I958" s="51"/>
      <c r="J958" s="51"/>
      <c r="K958" s="51"/>
      <c r="L958" s="51"/>
      <c r="M958" s="51"/>
      <c r="N958" s="49"/>
      <c r="O958" s="24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24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24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24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24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24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24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24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24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24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24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24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24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24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24"/>
      <c r="FN958" s="51"/>
      <c r="FO958" s="51"/>
      <c r="FP958" s="51"/>
      <c r="FQ958" s="51"/>
      <c r="FR958" s="51"/>
      <c r="FS958" s="51"/>
      <c r="FT958" s="51"/>
      <c r="FU958" s="51"/>
      <c r="FV958" s="51"/>
      <c r="FW958" s="51"/>
      <c r="FX958" s="24"/>
      <c r="GH958" s="52"/>
      <c r="GI958" s="53"/>
      <c r="GS958" s="52"/>
    </row>
    <row r="959" spans="1:201" ht="12.75" x14ac:dyDescent="0.2">
      <c r="A959" s="49"/>
      <c r="B959" s="11"/>
      <c r="C959" s="24"/>
      <c r="D959" s="24"/>
      <c r="E959" s="51"/>
      <c r="F959" s="51"/>
      <c r="G959" s="51"/>
      <c r="H959" s="51"/>
      <c r="I959" s="51"/>
      <c r="J959" s="51"/>
      <c r="K959" s="51"/>
      <c r="L959" s="51"/>
      <c r="M959" s="51"/>
      <c r="N959" s="49"/>
      <c r="O959" s="24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24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24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24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24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24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24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24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24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24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24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24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24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24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24"/>
      <c r="FN959" s="51"/>
      <c r="FO959" s="51"/>
      <c r="FP959" s="51"/>
      <c r="FQ959" s="51"/>
      <c r="FR959" s="51"/>
      <c r="FS959" s="51"/>
      <c r="FT959" s="51"/>
      <c r="FU959" s="51"/>
      <c r="FV959" s="51"/>
      <c r="FW959" s="51"/>
      <c r="FX959" s="24"/>
      <c r="GH959" s="52"/>
      <c r="GI959" s="53"/>
      <c r="GS959" s="52"/>
    </row>
    <row r="960" spans="1:201" ht="12.75" x14ac:dyDescent="0.2">
      <c r="A960" s="49"/>
      <c r="B960" s="11"/>
      <c r="C960" s="24"/>
      <c r="D960" s="24"/>
      <c r="E960" s="51"/>
      <c r="F960" s="51"/>
      <c r="G960" s="51"/>
      <c r="H960" s="51"/>
      <c r="I960" s="51"/>
      <c r="J960" s="51"/>
      <c r="K960" s="51"/>
      <c r="L960" s="51"/>
      <c r="M960" s="51"/>
      <c r="N960" s="49"/>
      <c r="O960" s="24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24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24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24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24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24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24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24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24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24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24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24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24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24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24"/>
      <c r="FN960" s="51"/>
      <c r="FO960" s="51"/>
      <c r="FP960" s="51"/>
      <c r="FQ960" s="51"/>
      <c r="FR960" s="51"/>
      <c r="FS960" s="51"/>
      <c r="FT960" s="51"/>
      <c r="FU960" s="51"/>
      <c r="FV960" s="51"/>
      <c r="FW960" s="51"/>
      <c r="FX960" s="24"/>
      <c r="GH960" s="52"/>
      <c r="GI960" s="53"/>
      <c r="GS960" s="52"/>
    </row>
    <row r="961" spans="1:201" ht="12.75" x14ac:dyDescent="0.2">
      <c r="A961" s="49"/>
      <c r="B961" s="11"/>
      <c r="C961" s="24"/>
      <c r="D961" s="24"/>
      <c r="E961" s="51"/>
      <c r="F961" s="51"/>
      <c r="G961" s="51"/>
      <c r="H961" s="51"/>
      <c r="I961" s="51"/>
      <c r="J961" s="51"/>
      <c r="K961" s="51"/>
      <c r="L961" s="51"/>
      <c r="M961" s="51"/>
      <c r="N961" s="49"/>
      <c r="O961" s="24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24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24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24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24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24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24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24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24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24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24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24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24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24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24"/>
      <c r="FN961" s="51"/>
      <c r="FO961" s="51"/>
      <c r="FP961" s="51"/>
      <c r="FQ961" s="51"/>
      <c r="FR961" s="51"/>
      <c r="FS961" s="51"/>
      <c r="FT961" s="51"/>
      <c r="FU961" s="51"/>
      <c r="FV961" s="51"/>
      <c r="FW961" s="51"/>
      <c r="FX961" s="24"/>
      <c r="GH961" s="52"/>
      <c r="GI961" s="53"/>
      <c r="GS961" s="52"/>
    </row>
    <row r="962" spans="1:201" ht="12.75" x14ac:dyDescent="0.2">
      <c r="A962" s="49"/>
      <c r="B962" s="11"/>
      <c r="C962" s="24"/>
      <c r="D962" s="24"/>
      <c r="E962" s="51"/>
      <c r="F962" s="51"/>
      <c r="G962" s="51"/>
      <c r="H962" s="51"/>
      <c r="I962" s="51"/>
      <c r="J962" s="51"/>
      <c r="K962" s="51"/>
      <c r="L962" s="51"/>
      <c r="M962" s="51"/>
      <c r="N962" s="49"/>
      <c r="O962" s="24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24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24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24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24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24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24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24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24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24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24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24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24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24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24"/>
      <c r="FN962" s="51"/>
      <c r="FO962" s="51"/>
      <c r="FP962" s="51"/>
      <c r="FQ962" s="51"/>
      <c r="FR962" s="51"/>
      <c r="FS962" s="51"/>
      <c r="FT962" s="51"/>
      <c r="FU962" s="51"/>
      <c r="FV962" s="51"/>
      <c r="FW962" s="51"/>
      <c r="FX962" s="24"/>
      <c r="GH962" s="52"/>
      <c r="GI962" s="53"/>
      <c r="GS962" s="52"/>
    </row>
    <row r="963" spans="1:201" ht="12.75" x14ac:dyDescent="0.2">
      <c r="A963" s="49"/>
      <c r="B963" s="11"/>
      <c r="C963" s="24"/>
      <c r="D963" s="24"/>
      <c r="E963" s="51"/>
      <c r="F963" s="51"/>
      <c r="G963" s="51"/>
      <c r="H963" s="51"/>
      <c r="I963" s="51"/>
      <c r="J963" s="51"/>
      <c r="K963" s="51"/>
      <c r="L963" s="51"/>
      <c r="M963" s="51"/>
      <c r="N963" s="49"/>
      <c r="O963" s="24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24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24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24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24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24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24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24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24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24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24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24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24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24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24"/>
      <c r="FN963" s="51"/>
      <c r="FO963" s="51"/>
      <c r="FP963" s="51"/>
      <c r="FQ963" s="51"/>
      <c r="FR963" s="51"/>
      <c r="FS963" s="51"/>
      <c r="FT963" s="51"/>
      <c r="FU963" s="51"/>
      <c r="FV963" s="51"/>
      <c r="FW963" s="51"/>
      <c r="FX963" s="24"/>
      <c r="GH963" s="52"/>
      <c r="GI963" s="53"/>
      <c r="GS963" s="52"/>
    </row>
    <row r="964" spans="1:201" ht="12.75" x14ac:dyDescent="0.2">
      <c r="A964" s="49"/>
      <c r="B964" s="11"/>
      <c r="C964" s="24"/>
      <c r="D964" s="24"/>
      <c r="E964" s="51"/>
      <c r="F964" s="51"/>
      <c r="G964" s="51"/>
      <c r="H964" s="51"/>
      <c r="I964" s="51"/>
      <c r="J964" s="51"/>
      <c r="K964" s="51"/>
      <c r="L964" s="51"/>
      <c r="M964" s="51"/>
      <c r="N964" s="49"/>
      <c r="O964" s="24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24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24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24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24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24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24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24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24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24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24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24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24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24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24"/>
      <c r="FN964" s="51"/>
      <c r="FO964" s="51"/>
      <c r="FP964" s="51"/>
      <c r="FQ964" s="51"/>
      <c r="FR964" s="51"/>
      <c r="FS964" s="51"/>
      <c r="FT964" s="51"/>
      <c r="FU964" s="51"/>
      <c r="FV964" s="51"/>
      <c r="FW964" s="51"/>
      <c r="FX964" s="24"/>
      <c r="GH964" s="52"/>
      <c r="GI964" s="53"/>
      <c r="GS964" s="52"/>
    </row>
    <row r="965" spans="1:201" ht="12.75" x14ac:dyDescent="0.2">
      <c r="A965" s="49"/>
      <c r="B965" s="11"/>
      <c r="C965" s="24"/>
      <c r="D965" s="24"/>
      <c r="E965" s="51"/>
      <c r="F965" s="51"/>
      <c r="G965" s="51"/>
      <c r="H965" s="51"/>
      <c r="I965" s="51"/>
      <c r="J965" s="51"/>
      <c r="K965" s="51"/>
      <c r="L965" s="51"/>
      <c r="M965" s="51"/>
      <c r="N965" s="49"/>
      <c r="O965" s="24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24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24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24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24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24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24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24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24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24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24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24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24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24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24"/>
      <c r="FN965" s="51"/>
      <c r="FO965" s="51"/>
      <c r="FP965" s="51"/>
      <c r="FQ965" s="51"/>
      <c r="FR965" s="51"/>
      <c r="FS965" s="51"/>
      <c r="FT965" s="51"/>
      <c r="FU965" s="51"/>
      <c r="FV965" s="51"/>
      <c r="FW965" s="51"/>
      <c r="FX965" s="24"/>
      <c r="GH965" s="52"/>
      <c r="GI965" s="53"/>
      <c r="GS965" s="52"/>
    </row>
    <row r="966" spans="1:201" ht="12.75" x14ac:dyDescent="0.2">
      <c r="A966" s="49"/>
      <c r="B966" s="11"/>
      <c r="C966" s="24"/>
      <c r="D966" s="24"/>
      <c r="E966" s="51"/>
      <c r="F966" s="51"/>
      <c r="G966" s="51"/>
      <c r="H966" s="51"/>
      <c r="I966" s="51"/>
      <c r="J966" s="51"/>
      <c r="K966" s="51"/>
      <c r="L966" s="51"/>
      <c r="M966" s="51"/>
      <c r="N966" s="49"/>
      <c r="O966" s="24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24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24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24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24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24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24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24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24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24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24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24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24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24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24"/>
      <c r="FN966" s="51"/>
      <c r="FO966" s="51"/>
      <c r="FP966" s="51"/>
      <c r="FQ966" s="51"/>
      <c r="FR966" s="51"/>
      <c r="FS966" s="51"/>
      <c r="FT966" s="51"/>
      <c r="FU966" s="51"/>
      <c r="FV966" s="51"/>
      <c r="FW966" s="51"/>
      <c r="FX966" s="24"/>
      <c r="GH966" s="52"/>
      <c r="GI966" s="53"/>
      <c r="GS966" s="52"/>
    </row>
    <row r="967" spans="1:201" ht="12.75" x14ac:dyDescent="0.2">
      <c r="A967" s="49"/>
      <c r="B967" s="11"/>
      <c r="C967" s="24"/>
      <c r="D967" s="24"/>
      <c r="E967" s="51"/>
      <c r="F967" s="51"/>
      <c r="G967" s="51"/>
      <c r="H967" s="51"/>
      <c r="I967" s="51"/>
      <c r="J967" s="51"/>
      <c r="K967" s="51"/>
      <c r="L967" s="51"/>
      <c r="M967" s="51"/>
      <c r="N967" s="49"/>
      <c r="O967" s="24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24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24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24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24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24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24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24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24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24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24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24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24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24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24"/>
      <c r="FN967" s="51"/>
      <c r="FO967" s="51"/>
      <c r="FP967" s="51"/>
      <c r="FQ967" s="51"/>
      <c r="FR967" s="51"/>
      <c r="FS967" s="51"/>
      <c r="FT967" s="51"/>
      <c r="FU967" s="51"/>
      <c r="FV967" s="51"/>
      <c r="FW967" s="51"/>
      <c r="FX967" s="24"/>
      <c r="GH967" s="52"/>
      <c r="GI967" s="53"/>
      <c r="GS967" s="52"/>
    </row>
    <row r="968" spans="1:201" ht="12.75" x14ac:dyDescent="0.2">
      <c r="A968" s="49"/>
      <c r="B968" s="11"/>
      <c r="C968" s="24"/>
      <c r="D968" s="24"/>
      <c r="E968" s="51"/>
      <c r="F968" s="51"/>
      <c r="G968" s="51"/>
      <c r="H968" s="51"/>
      <c r="I968" s="51"/>
      <c r="J968" s="51"/>
      <c r="K968" s="51"/>
      <c r="L968" s="51"/>
      <c r="M968" s="51"/>
      <c r="N968" s="49"/>
      <c r="O968" s="24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24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24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24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24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24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24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24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24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24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24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24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24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24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24"/>
      <c r="FN968" s="51"/>
      <c r="FO968" s="51"/>
      <c r="FP968" s="51"/>
      <c r="FQ968" s="51"/>
      <c r="FR968" s="51"/>
      <c r="FS968" s="51"/>
      <c r="FT968" s="51"/>
      <c r="FU968" s="51"/>
      <c r="FV968" s="51"/>
      <c r="FW968" s="51"/>
      <c r="FX968" s="24"/>
      <c r="GH968" s="52"/>
      <c r="GI968" s="53"/>
      <c r="GS968" s="52"/>
    </row>
    <row r="969" spans="1:201" ht="12.75" x14ac:dyDescent="0.2">
      <c r="A969" s="49"/>
      <c r="B969" s="11"/>
      <c r="C969" s="24"/>
      <c r="D969" s="24"/>
      <c r="E969" s="51"/>
      <c r="F969" s="51"/>
      <c r="G969" s="51"/>
      <c r="H969" s="51"/>
      <c r="I969" s="51"/>
      <c r="J969" s="51"/>
      <c r="K969" s="51"/>
      <c r="L969" s="51"/>
      <c r="M969" s="51"/>
      <c r="N969" s="49"/>
      <c r="O969" s="24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24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24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24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24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24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24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24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24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24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24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24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24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24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24"/>
      <c r="FN969" s="51"/>
      <c r="FO969" s="51"/>
      <c r="FP969" s="51"/>
      <c r="FQ969" s="51"/>
      <c r="FR969" s="51"/>
      <c r="FS969" s="51"/>
      <c r="FT969" s="51"/>
      <c r="FU969" s="51"/>
      <c r="FV969" s="51"/>
      <c r="FW969" s="51"/>
      <c r="FX969" s="24"/>
      <c r="GH969" s="52"/>
      <c r="GI969" s="53"/>
      <c r="GS969" s="52"/>
    </row>
    <row r="970" spans="1:201" ht="12.75" x14ac:dyDescent="0.2">
      <c r="A970" s="49"/>
      <c r="B970" s="11"/>
      <c r="C970" s="24"/>
      <c r="D970" s="24"/>
      <c r="E970" s="51"/>
      <c r="F970" s="51"/>
      <c r="G970" s="51"/>
      <c r="H970" s="51"/>
      <c r="I970" s="51"/>
      <c r="J970" s="51"/>
      <c r="K970" s="51"/>
      <c r="L970" s="51"/>
      <c r="M970" s="51"/>
      <c r="N970" s="49"/>
      <c r="O970" s="24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24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24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24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24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24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24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24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24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24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24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24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24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24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24"/>
      <c r="FN970" s="51"/>
      <c r="FO970" s="51"/>
      <c r="FP970" s="51"/>
      <c r="FQ970" s="51"/>
      <c r="FR970" s="51"/>
      <c r="FS970" s="51"/>
      <c r="FT970" s="51"/>
      <c r="FU970" s="51"/>
      <c r="FV970" s="51"/>
      <c r="FW970" s="51"/>
      <c r="FX970" s="24"/>
      <c r="GH970" s="52"/>
      <c r="GI970" s="53"/>
      <c r="GS970" s="52"/>
    </row>
    <row r="971" spans="1:201" ht="12.75" x14ac:dyDescent="0.2">
      <c r="A971" s="49"/>
      <c r="B971" s="11"/>
      <c r="C971" s="24"/>
      <c r="D971" s="24"/>
      <c r="E971" s="51"/>
      <c r="F971" s="51"/>
      <c r="G971" s="51"/>
      <c r="H971" s="51"/>
      <c r="I971" s="51"/>
      <c r="J971" s="51"/>
      <c r="K971" s="51"/>
      <c r="L971" s="51"/>
      <c r="M971" s="51"/>
      <c r="N971" s="49"/>
      <c r="O971" s="24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24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24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24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24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24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24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24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24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24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24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24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24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24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24"/>
      <c r="FN971" s="51"/>
      <c r="FO971" s="51"/>
      <c r="FP971" s="51"/>
      <c r="FQ971" s="51"/>
      <c r="FR971" s="51"/>
      <c r="FS971" s="51"/>
      <c r="FT971" s="51"/>
      <c r="FU971" s="51"/>
      <c r="FV971" s="51"/>
      <c r="FW971" s="51"/>
      <c r="FX971" s="24"/>
      <c r="GH971" s="52"/>
      <c r="GI971" s="53"/>
      <c r="GS971" s="52"/>
    </row>
    <row r="972" spans="1:201" ht="12.75" x14ac:dyDescent="0.2">
      <c r="A972" s="49"/>
      <c r="B972" s="11"/>
      <c r="C972" s="24"/>
      <c r="D972" s="24"/>
      <c r="E972" s="51"/>
      <c r="F972" s="51"/>
      <c r="G972" s="51"/>
      <c r="H972" s="51"/>
      <c r="I972" s="51"/>
      <c r="J972" s="51"/>
      <c r="K972" s="51"/>
      <c r="L972" s="51"/>
      <c r="M972" s="51"/>
      <c r="N972" s="49"/>
      <c r="O972" s="24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24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24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24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24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24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24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24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24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24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24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24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24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24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24"/>
      <c r="FN972" s="51"/>
      <c r="FO972" s="51"/>
      <c r="FP972" s="51"/>
      <c r="FQ972" s="51"/>
      <c r="FR972" s="51"/>
      <c r="FS972" s="51"/>
      <c r="FT972" s="51"/>
      <c r="FU972" s="51"/>
      <c r="FV972" s="51"/>
      <c r="FW972" s="51"/>
      <c r="FX972" s="24"/>
      <c r="GH972" s="52"/>
      <c r="GI972" s="53"/>
      <c r="GS972" s="52"/>
    </row>
    <row r="973" spans="1:201" ht="12.75" x14ac:dyDescent="0.2">
      <c r="A973" s="49"/>
      <c r="B973" s="11"/>
      <c r="C973" s="24"/>
      <c r="D973" s="24"/>
      <c r="E973" s="51"/>
      <c r="F973" s="51"/>
      <c r="G973" s="51"/>
      <c r="H973" s="51"/>
      <c r="I973" s="51"/>
      <c r="J973" s="51"/>
      <c r="K973" s="51"/>
      <c r="L973" s="51"/>
      <c r="M973" s="51"/>
      <c r="N973" s="49"/>
      <c r="O973" s="24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24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24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24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24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24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24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24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24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24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24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24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24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24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24"/>
      <c r="FN973" s="51"/>
      <c r="FO973" s="51"/>
      <c r="FP973" s="51"/>
      <c r="FQ973" s="51"/>
      <c r="FR973" s="51"/>
      <c r="FS973" s="51"/>
      <c r="FT973" s="51"/>
      <c r="FU973" s="51"/>
      <c r="FV973" s="51"/>
      <c r="FW973" s="51"/>
      <c r="FX973" s="24"/>
      <c r="GH973" s="52"/>
      <c r="GI973" s="53"/>
      <c r="GS973" s="52"/>
    </row>
    <row r="974" spans="1:201" ht="12.75" x14ac:dyDescent="0.2">
      <c r="A974" s="49"/>
      <c r="B974" s="11"/>
      <c r="C974" s="24"/>
      <c r="D974" s="24"/>
      <c r="E974" s="51"/>
      <c r="F974" s="51"/>
      <c r="G974" s="51"/>
      <c r="H974" s="51"/>
      <c r="I974" s="51"/>
      <c r="J974" s="51"/>
      <c r="K974" s="51"/>
      <c r="L974" s="51"/>
      <c r="M974" s="51"/>
      <c r="N974" s="49"/>
      <c r="O974" s="24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24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24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24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24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24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24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24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24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24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24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24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24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24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24"/>
      <c r="FN974" s="51"/>
      <c r="FO974" s="51"/>
      <c r="FP974" s="51"/>
      <c r="FQ974" s="51"/>
      <c r="FR974" s="51"/>
      <c r="FS974" s="51"/>
      <c r="FT974" s="51"/>
      <c r="FU974" s="51"/>
      <c r="FV974" s="51"/>
      <c r="FW974" s="51"/>
      <c r="FX974" s="24"/>
      <c r="GH974" s="52"/>
      <c r="GI974" s="53"/>
      <c r="GS974" s="52"/>
    </row>
    <row r="975" spans="1:201" ht="12.75" x14ac:dyDescent="0.2">
      <c r="A975" s="49"/>
      <c r="B975" s="11"/>
      <c r="C975" s="24"/>
      <c r="D975" s="24"/>
      <c r="E975" s="51"/>
      <c r="F975" s="51"/>
      <c r="G975" s="51"/>
      <c r="H975" s="51"/>
      <c r="I975" s="51"/>
      <c r="J975" s="51"/>
      <c r="K975" s="51"/>
      <c r="L975" s="51"/>
      <c r="M975" s="51"/>
      <c r="N975" s="49"/>
      <c r="O975" s="24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24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24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24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24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24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24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24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24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24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24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24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24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24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24"/>
      <c r="FN975" s="51"/>
      <c r="FO975" s="51"/>
      <c r="FP975" s="51"/>
      <c r="FQ975" s="51"/>
      <c r="FR975" s="51"/>
      <c r="FS975" s="51"/>
      <c r="FT975" s="51"/>
      <c r="FU975" s="51"/>
      <c r="FV975" s="51"/>
      <c r="FW975" s="51"/>
      <c r="FX975" s="24"/>
      <c r="GH975" s="52"/>
      <c r="GI975" s="53"/>
      <c r="GS975" s="52"/>
    </row>
    <row r="976" spans="1:201" ht="12.75" x14ac:dyDescent="0.2">
      <c r="A976" s="49"/>
      <c r="B976" s="11"/>
      <c r="C976" s="24"/>
      <c r="D976" s="24"/>
      <c r="E976" s="51"/>
      <c r="F976" s="51"/>
      <c r="G976" s="51"/>
      <c r="H976" s="51"/>
      <c r="I976" s="51"/>
      <c r="J976" s="51"/>
      <c r="K976" s="51"/>
      <c r="L976" s="51"/>
      <c r="M976" s="51"/>
      <c r="N976" s="49"/>
      <c r="O976" s="24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24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24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24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24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24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24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24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24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24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24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24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24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24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24"/>
      <c r="FN976" s="51"/>
      <c r="FO976" s="51"/>
      <c r="FP976" s="51"/>
      <c r="FQ976" s="51"/>
      <c r="FR976" s="51"/>
      <c r="FS976" s="51"/>
      <c r="FT976" s="51"/>
      <c r="FU976" s="51"/>
      <c r="FV976" s="51"/>
      <c r="FW976" s="51"/>
      <c r="FX976" s="24"/>
      <c r="GH976" s="52"/>
      <c r="GI976" s="53"/>
      <c r="GS976" s="52"/>
    </row>
    <row r="977" spans="1:201" ht="12.75" x14ac:dyDescent="0.2">
      <c r="A977" s="49"/>
      <c r="B977" s="11"/>
      <c r="C977" s="24"/>
      <c r="D977" s="24"/>
      <c r="E977" s="51"/>
      <c r="F977" s="51"/>
      <c r="G977" s="51"/>
      <c r="H977" s="51"/>
      <c r="I977" s="51"/>
      <c r="J977" s="51"/>
      <c r="K977" s="51"/>
      <c r="L977" s="51"/>
      <c r="M977" s="51"/>
      <c r="N977" s="49"/>
      <c r="O977" s="24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24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24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24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24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24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24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24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24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24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24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24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24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24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24"/>
      <c r="FN977" s="51"/>
      <c r="FO977" s="51"/>
      <c r="FP977" s="51"/>
      <c r="FQ977" s="51"/>
      <c r="FR977" s="51"/>
      <c r="FS977" s="51"/>
      <c r="FT977" s="51"/>
      <c r="FU977" s="51"/>
      <c r="FV977" s="51"/>
      <c r="FW977" s="51"/>
      <c r="FX977" s="24"/>
      <c r="GH977" s="52"/>
      <c r="GI977" s="53"/>
      <c r="GS977" s="52"/>
    </row>
    <row r="978" spans="1:201" ht="12.75" x14ac:dyDescent="0.2">
      <c r="A978" s="49"/>
      <c r="B978" s="11"/>
      <c r="C978" s="24"/>
      <c r="D978" s="24"/>
      <c r="E978" s="51"/>
      <c r="F978" s="51"/>
      <c r="G978" s="51"/>
      <c r="H978" s="51"/>
      <c r="I978" s="51"/>
      <c r="J978" s="51"/>
      <c r="K978" s="51"/>
      <c r="L978" s="51"/>
      <c r="M978" s="51"/>
      <c r="N978" s="49"/>
      <c r="O978" s="24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24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24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24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24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24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24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24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24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24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24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24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24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24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24"/>
      <c r="FN978" s="51"/>
      <c r="FO978" s="51"/>
      <c r="FP978" s="51"/>
      <c r="FQ978" s="51"/>
      <c r="FR978" s="51"/>
      <c r="FS978" s="51"/>
      <c r="FT978" s="51"/>
      <c r="FU978" s="51"/>
      <c r="FV978" s="51"/>
      <c r="FW978" s="51"/>
      <c r="FX978" s="24"/>
      <c r="GH978" s="52"/>
      <c r="GI978" s="53"/>
      <c r="GS978" s="52"/>
    </row>
    <row r="979" spans="1:201" ht="12.75" x14ac:dyDescent="0.2">
      <c r="A979" s="49"/>
      <c r="B979" s="11"/>
      <c r="C979" s="24"/>
      <c r="D979" s="24"/>
      <c r="E979" s="51"/>
      <c r="F979" s="51"/>
      <c r="G979" s="51"/>
      <c r="H979" s="51"/>
      <c r="I979" s="51"/>
      <c r="J979" s="51"/>
      <c r="K979" s="51"/>
      <c r="L979" s="51"/>
      <c r="M979" s="51"/>
      <c r="N979" s="49"/>
      <c r="O979" s="24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24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24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24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24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24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24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24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24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24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24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24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24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24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24"/>
      <c r="FN979" s="51"/>
      <c r="FO979" s="51"/>
      <c r="FP979" s="51"/>
      <c r="FQ979" s="51"/>
      <c r="FR979" s="51"/>
      <c r="FS979" s="51"/>
      <c r="FT979" s="51"/>
      <c r="FU979" s="51"/>
      <c r="FV979" s="51"/>
      <c r="FW979" s="51"/>
      <c r="FX979" s="24"/>
      <c r="GH979" s="52"/>
      <c r="GI979" s="53"/>
      <c r="GS979" s="52"/>
    </row>
    <row r="980" spans="1:201" ht="12.75" x14ac:dyDescent="0.2">
      <c r="A980" s="49"/>
      <c r="B980" s="11"/>
      <c r="C980" s="24"/>
      <c r="D980" s="24"/>
      <c r="E980" s="51"/>
      <c r="F980" s="51"/>
      <c r="G980" s="51"/>
      <c r="H980" s="51"/>
      <c r="I980" s="51"/>
      <c r="J980" s="51"/>
      <c r="K980" s="51"/>
      <c r="L980" s="51"/>
      <c r="M980" s="51"/>
      <c r="N980" s="49"/>
      <c r="O980" s="24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24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24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24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24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24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24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24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24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24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24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24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24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24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24"/>
      <c r="FN980" s="51"/>
      <c r="FO980" s="51"/>
      <c r="FP980" s="51"/>
      <c r="FQ980" s="51"/>
      <c r="FR980" s="51"/>
      <c r="FS980" s="51"/>
      <c r="FT980" s="51"/>
      <c r="FU980" s="51"/>
      <c r="FV980" s="51"/>
      <c r="FW980" s="51"/>
      <c r="FX980" s="24"/>
      <c r="GH980" s="52"/>
      <c r="GI980" s="53"/>
      <c r="GS980" s="52"/>
    </row>
    <row r="981" spans="1:201" ht="12.75" x14ac:dyDescent="0.2">
      <c r="A981" s="49"/>
      <c r="B981" s="11"/>
      <c r="C981" s="24"/>
      <c r="D981" s="24"/>
      <c r="E981" s="51"/>
      <c r="F981" s="51"/>
      <c r="G981" s="51"/>
      <c r="H981" s="51"/>
      <c r="I981" s="51"/>
      <c r="J981" s="51"/>
      <c r="K981" s="51"/>
      <c r="L981" s="51"/>
      <c r="M981" s="51"/>
      <c r="N981" s="49"/>
      <c r="O981" s="24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24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24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24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24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24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24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24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24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24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24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24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24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24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24"/>
      <c r="FN981" s="51"/>
      <c r="FO981" s="51"/>
      <c r="FP981" s="51"/>
      <c r="FQ981" s="51"/>
      <c r="FR981" s="51"/>
      <c r="FS981" s="51"/>
      <c r="FT981" s="51"/>
      <c r="FU981" s="51"/>
      <c r="FV981" s="51"/>
      <c r="FW981" s="51"/>
      <c r="FX981" s="24"/>
      <c r="GH981" s="52"/>
      <c r="GI981" s="53"/>
      <c r="GS981" s="52"/>
    </row>
    <row r="982" spans="1:201" ht="12.75" x14ac:dyDescent="0.2">
      <c r="A982" s="49"/>
      <c r="B982" s="11"/>
      <c r="C982" s="24"/>
      <c r="D982" s="24"/>
      <c r="E982" s="51"/>
      <c r="F982" s="51"/>
      <c r="G982" s="51"/>
      <c r="H982" s="51"/>
      <c r="I982" s="51"/>
      <c r="J982" s="51"/>
      <c r="K982" s="51"/>
      <c r="L982" s="51"/>
      <c r="M982" s="51"/>
      <c r="N982" s="49"/>
      <c r="O982" s="24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24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24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24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24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24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24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24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24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24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24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24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24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24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24"/>
      <c r="FN982" s="51"/>
      <c r="FO982" s="51"/>
      <c r="FP982" s="51"/>
      <c r="FQ982" s="51"/>
      <c r="FR982" s="51"/>
      <c r="FS982" s="51"/>
      <c r="FT982" s="51"/>
      <c r="FU982" s="51"/>
      <c r="FV982" s="51"/>
      <c r="FW982" s="51"/>
      <c r="FX982" s="24"/>
      <c r="GH982" s="52"/>
      <c r="GI982" s="53"/>
      <c r="GS982" s="52"/>
    </row>
    <row r="983" spans="1:201" ht="12.75" x14ac:dyDescent="0.2">
      <c r="A983" s="49"/>
      <c r="B983" s="11"/>
      <c r="C983" s="24"/>
      <c r="D983" s="24"/>
      <c r="E983" s="51"/>
      <c r="F983" s="51"/>
      <c r="G983" s="51"/>
      <c r="H983" s="51"/>
      <c r="I983" s="51"/>
      <c r="J983" s="51"/>
      <c r="K983" s="51"/>
      <c r="L983" s="51"/>
      <c r="M983" s="51"/>
      <c r="N983" s="49"/>
      <c r="O983" s="24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24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24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24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24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24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24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24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24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24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24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24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24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24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24"/>
      <c r="FN983" s="51"/>
      <c r="FO983" s="51"/>
      <c r="FP983" s="51"/>
      <c r="FQ983" s="51"/>
      <c r="FR983" s="51"/>
      <c r="FS983" s="51"/>
      <c r="FT983" s="51"/>
      <c r="FU983" s="51"/>
      <c r="FV983" s="51"/>
      <c r="FW983" s="51"/>
      <c r="FX983" s="24"/>
      <c r="GH983" s="52"/>
      <c r="GI983" s="53"/>
      <c r="GS983" s="52"/>
    </row>
    <row r="984" spans="1:201" ht="12.75" x14ac:dyDescent="0.2">
      <c r="A984" s="49"/>
      <c r="B984" s="11"/>
      <c r="C984" s="24"/>
      <c r="D984" s="24"/>
      <c r="E984" s="51"/>
      <c r="F984" s="51"/>
      <c r="G984" s="51"/>
      <c r="H984" s="51"/>
      <c r="I984" s="51"/>
      <c r="J984" s="51"/>
      <c r="K984" s="51"/>
      <c r="L984" s="51"/>
      <c r="M984" s="51"/>
      <c r="N984" s="49"/>
      <c r="O984" s="24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24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24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24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24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24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24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24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24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24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24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24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24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24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24"/>
      <c r="FN984" s="51"/>
      <c r="FO984" s="51"/>
      <c r="FP984" s="51"/>
      <c r="FQ984" s="51"/>
      <c r="FR984" s="51"/>
      <c r="FS984" s="51"/>
      <c r="FT984" s="51"/>
      <c r="FU984" s="51"/>
      <c r="FV984" s="51"/>
      <c r="FW984" s="51"/>
      <c r="FX984" s="24"/>
      <c r="GH984" s="52"/>
      <c r="GI984" s="53"/>
      <c r="GS984" s="52"/>
    </row>
    <row r="985" spans="1:201" ht="12.75" x14ac:dyDescent="0.2">
      <c r="A985" s="49"/>
      <c r="B985" s="11"/>
      <c r="C985" s="24"/>
      <c r="D985" s="24"/>
      <c r="E985" s="51"/>
      <c r="F985" s="51"/>
      <c r="G985" s="51"/>
      <c r="H985" s="51"/>
      <c r="I985" s="51"/>
      <c r="J985" s="51"/>
      <c r="K985" s="51"/>
      <c r="L985" s="51"/>
      <c r="M985" s="51"/>
      <c r="N985" s="49"/>
      <c r="O985" s="24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24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24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24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24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24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24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24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24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24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24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24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24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24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24"/>
      <c r="FN985" s="51"/>
      <c r="FO985" s="51"/>
      <c r="FP985" s="51"/>
      <c r="FQ985" s="51"/>
      <c r="FR985" s="51"/>
      <c r="FS985" s="51"/>
      <c r="FT985" s="51"/>
      <c r="FU985" s="51"/>
      <c r="FV985" s="51"/>
      <c r="FW985" s="51"/>
      <c r="FX985" s="24"/>
      <c r="GH985" s="52"/>
      <c r="GI985" s="53"/>
      <c r="GS985" s="52"/>
    </row>
    <row r="986" spans="1:201" ht="12.75" x14ac:dyDescent="0.2">
      <c r="A986" s="49"/>
      <c r="B986" s="11"/>
      <c r="C986" s="24"/>
      <c r="D986" s="24"/>
      <c r="E986" s="51"/>
      <c r="F986" s="51"/>
      <c r="G986" s="51"/>
      <c r="H986" s="51"/>
      <c r="I986" s="51"/>
      <c r="J986" s="51"/>
      <c r="K986" s="51"/>
      <c r="L986" s="51"/>
      <c r="M986" s="51"/>
      <c r="N986" s="49"/>
      <c r="O986" s="24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24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24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24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24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24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24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24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24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24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24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24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24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24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24"/>
      <c r="FN986" s="51"/>
      <c r="FO986" s="51"/>
      <c r="FP986" s="51"/>
      <c r="FQ986" s="51"/>
      <c r="FR986" s="51"/>
      <c r="FS986" s="51"/>
      <c r="FT986" s="51"/>
      <c r="FU986" s="51"/>
      <c r="FV986" s="51"/>
      <c r="FW986" s="51"/>
      <c r="FX986" s="24"/>
      <c r="GH986" s="52"/>
      <c r="GI986" s="53"/>
      <c r="GS986" s="52"/>
    </row>
    <row r="987" spans="1:201" ht="12.75" x14ac:dyDescent="0.2">
      <c r="A987" s="49"/>
      <c r="B987" s="11"/>
      <c r="C987" s="24"/>
      <c r="D987" s="24"/>
      <c r="E987" s="51"/>
      <c r="F987" s="51"/>
      <c r="G987" s="51"/>
      <c r="H987" s="51"/>
      <c r="I987" s="51"/>
      <c r="J987" s="51"/>
      <c r="K987" s="51"/>
      <c r="L987" s="51"/>
      <c r="M987" s="51"/>
      <c r="N987" s="49"/>
      <c r="O987" s="24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24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24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24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24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24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24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24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24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24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24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24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24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24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24"/>
      <c r="FN987" s="51"/>
      <c r="FO987" s="51"/>
      <c r="FP987" s="51"/>
      <c r="FQ987" s="51"/>
      <c r="FR987" s="51"/>
      <c r="FS987" s="51"/>
      <c r="FT987" s="51"/>
      <c r="FU987" s="51"/>
      <c r="FV987" s="51"/>
      <c r="FW987" s="51"/>
      <c r="FX987" s="24"/>
      <c r="GH987" s="52"/>
      <c r="GI987" s="53"/>
      <c r="GS987" s="52"/>
    </row>
    <row r="988" spans="1:201" ht="12.75" x14ac:dyDescent="0.2">
      <c r="A988" s="49"/>
      <c r="B988" s="11"/>
      <c r="C988" s="24"/>
      <c r="D988" s="24"/>
      <c r="E988" s="51"/>
      <c r="F988" s="51"/>
      <c r="G988" s="51"/>
      <c r="H988" s="51"/>
      <c r="I988" s="51"/>
      <c r="J988" s="51"/>
      <c r="K988" s="51"/>
      <c r="L988" s="51"/>
      <c r="M988" s="51"/>
      <c r="N988" s="49"/>
      <c r="O988" s="24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24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24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24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24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24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24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24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24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24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24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24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24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24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24"/>
      <c r="FN988" s="51"/>
      <c r="FO988" s="51"/>
      <c r="FP988" s="51"/>
      <c r="FQ988" s="51"/>
      <c r="FR988" s="51"/>
      <c r="FS988" s="51"/>
      <c r="FT988" s="51"/>
      <c r="FU988" s="51"/>
      <c r="FV988" s="51"/>
      <c r="FW988" s="51"/>
      <c r="FX988" s="24"/>
      <c r="GH988" s="52"/>
      <c r="GI988" s="53"/>
      <c r="GS988" s="52"/>
    </row>
    <row r="989" spans="1:201" ht="12.75" x14ac:dyDescent="0.2">
      <c r="A989" s="49"/>
      <c r="B989" s="11"/>
      <c r="C989" s="24"/>
      <c r="D989" s="24"/>
      <c r="E989" s="51"/>
      <c r="F989" s="51"/>
      <c r="G989" s="51"/>
      <c r="H989" s="51"/>
      <c r="I989" s="51"/>
      <c r="J989" s="51"/>
      <c r="K989" s="51"/>
      <c r="L989" s="51"/>
      <c r="M989" s="51"/>
      <c r="N989" s="49"/>
      <c r="O989" s="24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24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24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24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24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24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24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24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24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24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24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24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24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24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24"/>
      <c r="FN989" s="51"/>
      <c r="FO989" s="51"/>
      <c r="FP989" s="51"/>
      <c r="FQ989" s="51"/>
      <c r="FR989" s="51"/>
      <c r="FS989" s="51"/>
      <c r="FT989" s="51"/>
      <c r="FU989" s="51"/>
      <c r="FV989" s="51"/>
      <c r="FW989" s="51"/>
      <c r="FX989" s="24"/>
      <c r="GH989" s="52"/>
      <c r="GI989" s="53"/>
      <c r="GS989" s="52"/>
    </row>
    <row r="990" spans="1:201" ht="12.75" x14ac:dyDescent="0.2">
      <c r="A990" s="49"/>
      <c r="B990" s="11"/>
      <c r="C990" s="24"/>
      <c r="D990" s="24"/>
      <c r="E990" s="51"/>
      <c r="F990" s="51"/>
      <c r="G990" s="51"/>
      <c r="H990" s="51"/>
      <c r="I990" s="51"/>
      <c r="J990" s="51"/>
      <c r="K990" s="51"/>
      <c r="L990" s="51"/>
      <c r="M990" s="51"/>
      <c r="N990" s="49"/>
      <c r="O990" s="24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24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24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24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24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24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24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24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24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24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24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24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24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24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24"/>
      <c r="FN990" s="51"/>
      <c r="FO990" s="51"/>
      <c r="FP990" s="51"/>
      <c r="FQ990" s="51"/>
      <c r="FR990" s="51"/>
      <c r="FS990" s="51"/>
      <c r="FT990" s="51"/>
      <c r="FU990" s="51"/>
      <c r="FV990" s="51"/>
      <c r="FW990" s="51"/>
      <c r="FX990" s="24"/>
      <c r="GH990" s="52"/>
      <c r="GI990" s="53"/>
      <c r="GS990" s="52"/>
    </row>
    <row r="991" spans="1:201" ht="12.75" x14ac:dyDescent="0.2">
      <c r="A991" s="49"/>
      <c r="B991" s="11"/>
      <c r="C991" s="24"/>
      <c r="D991" s="24"/>
      <c r="E991" s="51"/>
      <c r="F991" s="51"/>
      <c r="G991" s="51"/>
      <c r="H991" s="51"/>
      <c r="I991" s="51"/>
      <c r="J991" s="51"/>
      <c r="K991" s="51"/>
      <c r="L991" s="51"/>
      <c r="M991" s="51"/>
      <c r="N991" s="49"/>
      <c r="O991" s="24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24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24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24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24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24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24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24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24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24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24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24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24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24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24"/>
      <c r="FN991" s="51"/>
      <c r="FO991" s="51"/>
      <c r="FP991" s="51"/>
      <c r="FQ991" s="51"/>
      <c r="FR991" s="51"/>
      <c r="FS991" s="51"/>
      <c r="FT991" s="51"/>
      <c r="FU991" s="51"/>
      <c r="FV991" s="51"/>
      <c r="FW991" s="51"/>
      <c r="FX991" s="24"/>
      <c r="GH991" s="52"/>
      <c r="GI991" s="53"/>
      <c r="GS991" s="52"/>
    </row>
    <row r="992" spans="1:201" ht="12.75" x14ac:dyDescent="0.2">
      <c r="A992" s="49"/>
      <c r="B992" s="11"/>
      <c r="C992" s="24"/>
      <c r="D992" s="24"/>
      <c r="E992" s="51"/>
      <c r="F992" s="51"/>
      <c r="G992" s="51"/>
      <c r="H992" s="51"/>
      <c r="I992" s="51"/>
      <c r="J992" s="51"/>
      <c r="K992" s="51"/>
      <c r="L992" s="51"/>
      <c r="M992" s="51"/>
      <c r="N992" s="49"/>
      <c r="O992" s="24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24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24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24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24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24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24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24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24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24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24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24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24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24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24"/>
      <c r="FN992" s="51"/>
      <c r="FO992" s="51"/>
      <c r="FP992" s="51"/>
      <c r="FQ992" s="51"/>
      <c r="FR992" s="51"/>
      <c r="FS992" s="51"/>
      <c r="FT992" s="51"/>
      <c r="FU992" s="51"/>
      <c r="FV992" s="51"/>
      <c r="FW992" s="51"/>
      <c r="FX992" s="24"/>
      <c r="GH992" s="52"/>
      <c r="GI992" s="53"/>
      <c r="GS992" s="52"/>
    </row>
    <row r="993" spans="1:201" ht="12.75" x14ac:dyDescent="0.2">
      <c r="A993" s="49"/>
      <c r="B993" s="11"/>
      <c r="C993" s="24"/>
      <c r="D993" s="24"/>
      <c r="E993" s="51"/>
      <c r="F993" s="51"/>
      <c r="G993" s="51"/>
      <c r="H993" s="51"/>
      <c r="I993" s="51"/>
      <c r="J993" s="51"/>
      <c r="K993" s="51"/>
      <c r="L993" s="51"/>
      <c r="M993" s="51"/>
      <c r="N993" s="49"/>
      <c r="O993" s="24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24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24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24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24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24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24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24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24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24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24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24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24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24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24"/>
      <c r="FN993" s="51"/>
      <c r="FO993" s="51"/>
      <c r="FP993" s="51"/>
      <c r="FQ993" s="51"/>
      <c r="FR993" s="51"/>
      <c r="FS993" s="51"/>
      <c r="FT993" s="51"/>
      <c r="FU993" s="51"/>
      <c r="FV993" s="51"/>
      <c r="FW993" s="51"/>
      <c r="FX993" s="24"/>
      <c r="GH993" s="52"/>
      <c r="GI993" s="53"/>
      <c r="GS993" s="52"/>
    </row>
    <row r="994" spans="1:201" ht="12.75" x14ac:dyDescent="0.2">
      <c r="A994" s="49"/>
      <c r="B994" s="11"/>
      <c r="C994" s="24"/>
      <c r="D994" s="24"/>
      <c r="E994" s="51"/>
      <c r="F994" s="51"/>
      <c r="G994" s="51"/>
      <c r="H994" s="51"/>
      <c r="I994" s="51"/>
      <c r="J994" s="51"/>
      <c r="K994" s="51"/>
      <c r="L994" s="51"/>
      <c r="M994" s="51"/>
      <c r="N994" s="49"/>
      <c r="O994" s="24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24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24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24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24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24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24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24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24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24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24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24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24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24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24"/>
      <c r="FN994" s="51"/>
      <c r="FO994" s="51"/>
      <c r="FP994" s="51"/>
      <c r="FQ994" s="51"/>
      <c r="FR994" s="51"/>
      <c r="FS994" s="51"/>
      <c r="FT994" s="51"/>
      <c r="FU994" s="51"/>
      <c r="FV994" s="51"/>
      <c r="FW994" s="51"/>
      <c r="FX994" s="24"/>
      <c r="GH994" s="52"/>
      <c r="GI994" s="53"/>
      <c r="GS994" s="52"/>
    </row>
    <row r="995" spans="1:201" ht="12.75" x14ac:dyDescent="0.2">
      <c r="A995" s="49"/>
      <c r="B995" s="11"/>
      <c r="C995" s="24"/>
      <c r="D995" s="24"/>
      <c r="E995" s="51"/>
      <c r="F995" s="51"/>
      <c r="G995" s="51"/>
      <c r="H995" s="51"/>
      <c r="I995" s="51"/>
      <c r="J995" s="51"/>
      <c r="K995" s="51"/>
      <c r="L995" s="51"/>
      <c r="M995" s="51"/>
      <c r="N995" s="49"/>
      <c r="O995" s="24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24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24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24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24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24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24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24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24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24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24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24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24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24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24"/>
      <c r="FN995" s="51"/>
      <c r="FO995" s="51"/>
      <c r="FP995" s="51"/>
      <c r="FQ995" s="51"/>
      <c r="FR995" s="51"/>
      <c r="FS995" s="51"/>
      <c r="FT995" s="51"/>
      <c r="FU995" s="51"/>
      <c r="FV995" s="51"/>
      <c r="FW995" s="51"/>
      <c r="FX995" s="24"/>
      <c r="GH995" s="52"/>
      <c r="GI995" s="53"/>
      <c r="GS995" s="52"/>
    </row>
    <row r="996" spans="1:201" ht="12.75" x14ac:dyDescent="0.2">
      <c r="A996" s="49"/>
      <c r="B996" s="11"/>
      <c r="C996" s="24"/>
      <c r="D996" s="24"/>
      <c r="E996" s="51"/>
      <c r="F996" s="51"/>
      <c r="G996" s="51"/>
      <c r="H996" s="51"/>
      <c r="I996" s="51"/>
      <c r="J996" s="51"/>
      <c r="K996" s="51"/>
      <c r="L996" s="51"/>
      <c r="M996" s="51"/>
      <c r="N996" s="49"/>
      <c r="O996" s="24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24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24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24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24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24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24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24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24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24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24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24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24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24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24"/>
      <c r="FN996" s="51"/>
      <c r="FO996" s="51"/>
      <c r="FP996" s="51"/>
      <c r="FQ996" s="51"/>
      <c r="FR996" s="51"/>
      <c r="FS996" s="51"/>
      <c r="FT996" s="51"/>
      <c r="FU996" s="51"/>
      <c r="FV996" s="51"/>
      <c r="FW996" s="51"/>
      <c r="FX996" s="24"/>
      <c r="GH996" s="52"/>
      <c r="GI996" s="53"/>
      <c r="GS996" s="52"/>
    </row>
    <row r="997" spans="1:201" ht="12.75" x14ac:dyDescent="0.2">
      <c r="A997" s="49"/>
      <c r="B997" s="11"/>
      <c r="C997" s="24"/>
      <c r="D997" s="24"/>
      <c r="E997" s="51"/>
      <c r="F997" s="51"/>
      <c r="G997" s="51"/>
      <c r="H997" s="51"/>
      <c r="I997" s="51"/>
      <c r="J997" s="51"/>
      <c r="K997" s="51"/>
      <c r="L997" s="51"/>
      <c r="M997" s="51"/>
      <c r="N997" s="49"/>
      <c r="O997" s="24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24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24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24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24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24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24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24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24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24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24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24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24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24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24"/>
      <c r="FN997" s="51"/>
      <c r="FO997" s="51"/>
      <c r="FP997" s="51"/>
      <c r="FQ997" s="51"/>
      <c r="FR997" s="51"/>
      <c r="FS997" s="51"/>
      <c r="FT997" s="51"/>
      <c r="FU997" s="51"/>
      <c r="FV997" s="51"/>
      <c r="FW997" s="51"/>
      <c r="FX997" s="24"/>
      <c r="GH997" s="52"/>
      <c r="GI997" s="53"/>
      <c r="GS997" s="52"/>
    </row>
    <row r="998" spans="1:201" ht="12.75" x14ac:dyDescent="0.2">
      <c r="A998" s="49"/>
      <c r="B998" s="11"/>
      <c r="C998" s="24"/>
      <c r="D998" s="24"/>
      <c r="E998" s="51"/>
      <c r="F998" s="51"/>
      <c r="G998" s="51"/>
      <c r="H998" s="51"/>
      <c r="I998" s="51"/>
      <c r="J998" s="51"/>
      <c r="K998" s="51"/>
      <c r="L998" s="51"/>
      <c r="M998" s="51"/>
      <c r="N998" s="49"/>
      <c r="O998" s="24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24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24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24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24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24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24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24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24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24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24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24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24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24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24"/>
      <c r="FN998" s="51"/>
      <c r="FO998" s="51"/>
      <c r="FP998" s="51"/>
      <c r="FQ998" s="51"/>
      <c r="FR998" s="51"/>
      <c r="FS998" s="51"/>
      <c r="FT998" s="51"/>
      <c r="FU998" s="51"/>
      <c r="FV998" s="51"/>
      <c r="FW998" s="51"/>
      <c r="FX998" s="24"/>
      <c r="GH998" s="52"/>
      <c r="GI998" s="53"/>
      <c r="GS998" s="52"/>
    </row>
  </sheetData>
  <mergeCells count="19">
    <mergeCell ref="GJ1:GS1"/>
    <mergeCell ref="GU1:HD1"/>
    <mergeCell ref="CD1:CM1"/>
    <mergeCell ref="CO1:CX1"/>
    <mergeCell ref="CZ1:DI1"/>
    <mergeCell ref="DK1:DT1"/>
    <mergeCell ref="DV1:EE1"/>
    <mergeCell ref="EG1:EP1"/>
    <mergeCell ref="ER1:FA1"/>
    <mergeCell ref="BH1:BQ1"/>
    <mergeCell ref="BS1:CB1"/>
    <mergeCell ref="FC1:FL1"/>
    <mergeCell ref="FN1:FW1"/>
    <mergeCell ref="FY1:GH1"/>
    <mergeCell ref="E1:N1"/>
    <mergeCell ref="P1:Y1"/>
    <mergeCell ref="AA1:AJ1"/>
    <mergeCell ref="AL1:AU1"/>
    <mergeCell ref="AW1:BF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E6A3-43B0-4387-A80A-71933402EA12}">
  <dimension ref="A1:L133"/>
  <sheetViews>
    <sheetView topLeftCell="A141" workbookViewId="0">
      <selection activeCell="D28" sqref="D28"/>
    </sheetView>
  </sheetViews>
  <sheetFormatPr defaultRowHeight="12.75" x14ac:dyDescent="0.2"/>
  <cols>
    <col min="1" max="1" width="6.85546875" bestFit="1" customWidth="1"/>
    <col min="2" max="2" width="9.7109375" bestFit="1" customWidth="1"/>
    <col min="3" max="3" width="7.28515625" bestFit="1" customWidth="1"/>
    <col min="4" max="4" width="9.7109375" bestFit="1" customWidth="1"/>
    <col min="5" max="5" width="75.7109375" bestFit="1" customWidth="1"/>
    <col min="8" max="9" width="9.7109375" bestFit="1" customWidth="1"/>
  </cols>
  <sheetData>
    <row r="1" spans="1:12" ht="15" x14ac:dyDescent="0.25">
      <c r="A1" s="146" t="s">
        <v>312</v>
      </c>
      <c r="B1" s="146" t="s">
        <v>212</v>
      </c>
      <c r="C1" s="146" t="s">
        <v>213</v>
      </c>
    </row>
    <row r="2" spans="1:12" x14ac:dyDescent="0.2">
      <c r="A2" s="91">
        <v>1</v>
      </c>
      <c r="B2" s="145">
        <f t="shared" ref="B2:B10" si="0">B3-7</f>
        <v>44143</v>
      </c>
      <c r="C2" t="str">
        <f t="shared" ref="C2:C12" si="1">TEXT(B2,"dddd")</f>
        <v>Sunday</v>
      </c>
      <c r="D2" s="145" t="str">
        <f>IFERROR(VLOOKUP(B2,'Database - 20 Overs'!$B$3:$B$103,1,0),"")</f>
        <v/>
      </c>
    </row>
    <row r="3" spans="1:12" x14ac:dyDescent="0.2">
      <c r="A3" s="91">
        <f>A2+1</f>
        <v>2</v>
      </c>
      <c r="B3" s="145">
        <f t="shared" si="0"/>
        <v>44150</v>
      </c>
      <c r="C3" t="str">
        <f t="shared" si="1"/>
        <v>Sunday</v>
      </c>
      <c r="D3" s="145" t="str">
        <f>IFERROR(VLOOKUP(B3,'Database - 20 Overs'!$B$3:$B$103,1,0),"")</f>
        <v/>
      </c>
      <c r="J3">
        <f>MAX(A2:A193)</f>
        <v>132</v>
      </c>
      <c r="L3">
        <f>MAX('Database - 20 Overs'!A3:A103)</f>
        <v>54</v>
      </c>
    </row>
    <row r="4" spans="1:12" x14ac:dyDescent="0.2">
      <c r="A4" s="91">
        <f t="shared" ref="A4:A67" si="2">A3+1</f>
        <v>3</v>
      </c>
      <c r="B4" s="145">
        <f t="shared" si="0"/>
        <v>44157</v>
      </c>
      <c r="C4" t="str">
        <f t="shared" si="1"/>
        <v>Sunday</v>
      </c>
      <c r="D4" s="145" t="str">
        <f>IFERROR(VLOOKUP(B4,'Database - 20 Overs'!$B$3:$B$103,1,0),"")</f>
        <v/>
      </c>
      <c r="J4">
        <f>COUNTBLANK(D2:D133)</f>
        <v>78</v>
      </c>
      <c r="L4">
        <f>J5</f>
        <v>54</v>
      </c>
    </row>
    <row r="5" spans="1:12" x14ac:dyDescent="0.2">
      <c r="A5" s="91">
        <f t="shared" si="2"/>
        <v>4</v>
      </c>
      <c r="B5" s="145">
        <f t="shared" si="0"/>
        <v>44164</v>
      </c>
      <c r="C5" t="str">
        <f t="shared" si="1"/>
        <v>Sunday</v>
      </c>
      <c r="D5" s="145" t="str">
        <f>IFERROR(VLOOKUP(B5,'Database - 20 Overs'!$B$3:$B$103,1,0),"")</f>
        <v/>
      </c>
      <c r="J5" s="147">
        <f>J3-J4</f>
        <v>54</v>
      </c>
      <c r="L5">
        <f>L3-L4</f>
        <v>0</v>
      </c>
    </row>
    <row r="6" spans="1:12" x14ac:dyDescent="0.2">
      <c r="A6" s="91">
        <f t="shared" si="2"/>
        <v>5</v>
      </c>
      <c r="B6" s="145">
        <f>B8-7</f>
        <v>44171</v>
      </c>
      <c r="C6" t="str">
        <f t="shared" si="1"/>
        <v>Sunday</v>
      </c>
      <c r="D6" s="145" t="str">
        <f>IFERROR(VLOOKUP(B6,'Database - 20 Overs'!$B$3:$B$103,1,0),"")</f>
        <v/>
      </c>
    </row>
    <row r="7" spans="1:12" x14ac:dyDescent="0.2">
      <c r="A7" s="91">
        <f t="shared" si="2"/>
        <v>6</v>
      </c>
      <c r="B7" s="145">
        <f>B9-7</f>
        <v>44177</v>
      </c>
      <c r="C7" t="str">
        <f t="shared" si="1"/>
        <v>Saturday</v>
      </c>
      <c r="D7" s="145">
        <f>IFERROR(VLOOKUP(B7,'Database - 20 Overs'!$B$3:$B$103,1,0),"")</f>
        <v>44177</v>
      </c>
    </row>
    <row r="8" spans="1:12" x14ac:dyDescent="0.2">
      <c r="A8" s="91">
        <f t="shared" si="2"/>
        <v>7</v>
      </c>
      <c r="B8" s="145">
        <f>B10-7</f>
        <v>44178</v>
      </c>
      <c r="C8" t="str">
        <f t="shared" si="1"/>
        <v>Sunday</v>
      </c>
      <c r="D8" s="145" t="str">
        <f>IFERROR(VLOOKUP(B8,'Database - 20 Overs'!$B$3:$B$103,1,0),"")</f>
        <v/>
      </c>
    </row>
    <row r="9" spans="1:12" x14ac:dyDescent="0.2">
      <c r="A9" s="91">
        <f t="shared" si="2"/>
        <v>8</v>
      </c>
      <c r="B9" s="145">
        <v>44184</v>
      </c>
      <c r="C9" t="str">
        <f t="shared" si="1"/>
        <v>Saturday</v>
      </c>
      <c r="D9" s="145">
        <f>IFERROR(VLOOKUP(B9,'Database - 20 Overs'!$B$3:$B$103,1,0),"")</f>
        <v>44184</v>
      </c>
    </row>
    <row r="10" spans="1:12" x14ac:dyDescent="0.2">
      <c r="A10" s="91">
        <f t="shared" si="2"/>
        <v>9</v>
      </c>
      <c r="B10" s="145">
        <f t="shared" si="0"/>
        <v>44185</v>
      </c>
      <c r="C10" t="str">
        <f t="shared" si="1"/>
        <v>Sunday</v>
      </c>
      <c r="D10" s="145" t="str">
        <f>IFERROR(VLOOKUP(B10,'Database - 20 Overs'!$B$3:$B$103,1,0),"")</f>
        <v/>
      </c>
    </row>
    <row r="11" spans="1:12" x14ac:dyDescent="0.2">
      <c r="A11" s="91">
        <f t="shared" si="2"/>
        <v>10</v>
      </c>
      <c r="B11" s="145">
        <f>B12-7</f>
        <v>44192</v>
      </c>
      <c r="C11" t="str">
        <f t="shared" si="1"/>
        <v>Sunday</v>
      </c>
      <c r="D11" s="145" t="str">
        <f>IFERROR(VLOOKUP(B11,'Database - 20 Overs'!$B$3:$B$103,1,0),"")</f>
        <v/>
      </c>
    </row>
    <row r="12" spans="1:12" x14ac:dyDescent="0.2">
      <c r="A12" s="91">
        <f t="shared" si="2"/>
        <v>11</v>
      </c>
      <c r="B12" s="145">
        <v>44199</v>
      </c>
      <c r="C12" t="str">
        <f t="shared" si="1"/>
        <v>Sunday</v>
      </c>
      <c r="D12" s="145">
        <f>IFERROR(VLOOKUP(B12,'Database - 20 Overs'!$B$3:$B$103,1,0),"")</f>
        <v>44199</v>
      </c>
      <c r="H12" s="145">
        <v>44199</v>
      </c>
      <c r="I12" s="145">
        <f t="shared" ref="I12:I43" si="3">IFERROR(VLOOKUP(H12,$B$2:$B$133,1,0),"")</f>
        <v>44199</v>
      </c>
    </row>
    <row r="13" spans="1:12" x14ac:dyDescent="0.2">
      <c r="A13" s="91">
        <f t="shared" si="2"/>
        <v>12</v>
      </c>
      <c r="B13" s="145">
        <f t="shared" ref="B13:B52" si="4">B12+7</f>
        <v>44206</v>
      </c>
      <c r="C13" t="str">
        <f t="shared" ref="C13:C51" si="5">TEXT(B13,"dddd")</f>
        <v>Sunday</v>
      </c>
      <c r="D13" s="145">
        <f>IFERROR(VLOOKUP(B13,'Database - 20 Overs'!$B$3:$B$103,1,0),"")</f>
        <v>44206</v>
      </c>
      <c r="H13" s="145">
        <v>44206</v>
      </c>
      <c r="I13" s="145">
        <f t="shared" si="3"/>
        <v>44206</v>
      </c>
    </row>
    <row r="14" spans="1:12" x14ac:dyDescent="0.2">
      <c r="A14" s="91">
        <f t="shared" si="2"/>
        <v>13</v>
      </c>
      <c r="B14" s="145">
        <f t="shared" si="4"/>
        <v>44213</v>
      </c>
      <c r="C14" t="str">
        <f t="shared" si="5"/>
        <v>Sunday</v>
      </c>
      <c r="D14" s="145">
        <f>IFERROR(VLOOKUP(B14,'Database - 20 Overs'!$B$3:$B$103,1,0),"")</f>
        <v>44213</v>
      </c>
      <c r="H14" s="145">
        <v>44213</v>
      </c>
      <c r="I14" s="145">
        <f t="shared" si="3"/>
        <v>44213</v>
      </c>
    </row>
    <row r="15" spans="1:12" x14ac:dyDescent="0.2">
      <c r="A15" s="91">
        <f t="shared" si="2"/>
        <v>14</v>
      </c>
      <c r="B15" s="145">
        <f>B16-1</f>
        <v>44219</v>
      </c>
      <c r="C15" t="str">
        <f t="shared" si="5"/>
        <v>Saturday</v>
      </c>
      <c r="D15" s="145">
        <f>IFERROR(VLOOKUP(B15,'Database - 20 Overs'!$B$3:$B$103,1,0),"")</f>
        <v>44219</v>
      </c>
      <c r="H15" s="145">
        <v>44219</v>
      </c>
      <c r="I15" s="145">
        <f t="shared" si="3"/>
        <v>44219</v>
      </c>
    </row>
    <row r="16" spans="1:12" x14ac:dyDescent="0.2">
      <c r="A16" s="91">
        <f t="shared" si="2"/>
        <v>15</v>
      </c>
      <c r="B16" s="145">
        <f>B14+7</f>
        <v>44220</v>
      </c>
      <c r="C16" t="str">
        <f t="shared" si="5"/>
        <v>Sunday</v>
      </c>
      <c r="D16" s="148" t="str">
        <f>IFERROR(VLOOKUP(B16,'Database - 20 Overs'!$B$3:$B$103,1,0),"")</f>
        <v/>
      </c>
      <c r="H16" s="145">
        <v>44227</v>
      </c>
      <c r="I16" s="145">
        <f t="shared" si="3"/>
        <v>44227</v>
      </c>
    </row>
    <row r="17" spans="1:9" x14ac:dyDescent="0.2">
      <c r="A17" s="91">
        <f t="shared" si="2"/>
        <v>16</v>
      </c>
      <c r="B17" s="145">
        <f t="shared" si="4"/>
        <v>44227</v>
      </c>
      <c r="C17" t="str">
        <f t="shared" si="5"/>
        <v>Sunday</v>
      </c>
      <c r="D17" s="145">
        <f>IFERROR(VLOOKUP(B17,'Database - 20 Overs'!$B$3:$B$103,1,0),"")</f>
        <v>44227</v>
      </c>
      <c r="E17" s="71" t="s">
        <v>313</v>
      </c>
      <c r="H17" s="145">
        <v>44230</v>
      </c>
      <c r="I17" s="145">
        <f t="shared" si="3"/>
        <v>44230</v>
      </c>
    </row>
    <row r="18" spans="1:9" x14ac:dyDescent="0.2">
      <c r="A18" s="91">
        <f t="shared" si="2"/>
        <v>17</v>
      </c>
      <c r="B18" s="145">
        <v>44230</v>
      </c>
      <c r="C18" t="str">
        <f t="shared" si="5"/>
        <v>Wednesday</v>
      </c>
      <c r="D18" s="145">
        <f>IFERROR(VLOOKUP(B18,'Database - 20 Overs'!$B$3:$B$103,1,0),"")</f>
        <v>44230</v>
      </c>
      <c r="E18" s="71"/>
      <c r="H18" s="145">
        <v>44240</v>
      </c>
      <c r="I18" s="145">
        <f t="shared" si="3"/>
        <v>44240</v>
      </c>
    </row>
    <row r="19" spans="1:9" x14ac:dyDescent="0.2">
      <c r="A19" s="91">
        <f t="shared" si="2"/>
        <v>18</v>
      </c>
      <c r="B19" s="145">
        <f>B17+7</f>
        <v>44234</v>
      </c>
      <c r="C19" t="str">
        <f t="shared" si="5"/>
        <v>Sunday</v>
      </c>
      <c r="D19" s="148" t="str">
        <f>IFERROR(VLOOKUP(B19,'Database - 20 Overs'!$B$3:$B$103,1,0),"")</f>
        <v/>
      </c>
      <c r="H19" s="145">
        <v>44254</v>
      </c>
      <c r="I19" s="145">
        <f t="shared" si="3"/>
        <v>44254</v>
      </c>
    </row>
    <row r="20" spans="1:9" x14ac:dyDescent="0.2">
      <c r="A20" s="91">
        <f t="shared" si="2"/>
        <v>19</v>
      </c>
      <c r="B20" s="145">
        <f>B21-1</f>
        <v>44240</v>
      </c>
      <c r="C20" t="str">
        <f t="shared" si="5"/>
        <v>Saturday</v>
      </c>
      <c r="D20" s="145">
        <f>IFERROR(VLOOKUP(B20,'Database - 20 Overs'!$B$3:$B$103,1,0),"")</f>
        <v>44240</v>
      </c>
      <c r="H20" s="145">
        <v>44261</v>
      </c>
      <c r="I20" s="145">
        <f t="shared" si="3"/>
        <v>44261</v>
      </c>
    </row>
    <row r="21" spans="1:9" x14ac:dyDescent="0.2">
      <c r="A21" s="91">
        <f t="shared" si="2"/>
        <v>20</v>
      </c>
      <c r="B21" s="145">
        <f>B19+7</f>
        <v>44241</v>
      </c>
      <c r="C21" t="str">
        <f t="shared" si="5"/>
        <v>Sunday</v>
      </c>
      <c r="D21" s="148" t="str">
        <f>IFERROR(VLOOKUP(B21,'Database - 20 Overs'!$B$3:$B$103,1,0),"")</f>
        <v/>
      </c>
      <c r="H21" s="145"/>
      <c r="I21" s="145" t="str">
        <f t="shared" si="3"/>
        <v/>
      </c>
    </row>
    <row r="22" spans="1:9" x14ac:dyDescent="0.2">
      <c r="A22" s="91">
        <f t="shared" si="2"/>
        <v>21</v>
      </c>
      <c r="B22" s="145">
        <f t="shared" si="4"/>
        <v>44248</v>
      </c>
      <c r="C22" t="str">
        <f t="shared" si="5"/>
        <v>Sunday</v>
      </c>
      <c r="D22" s="148" t="str">
        <f>IFERROR(VLOOKUP(B22,'Database - 20 Overs'!$B$3:$B$103,1,0),"")</f>
        <v/>
      </c>
      <c r="H22" s="145"/>
      <c r="I22" s="145" t="str">
        <f t="shared" si="3"/>
        <v/>
      </c>
    </row>
    <row r="23" spans="1:9" x14ac:dyDescent="0.2">
      <c r="A23" s="91">
        <f t="shared" si="2"/>
        <v>22</v>
      </c>
      <c r="B23" s="145">
        <f>B24-1</f>
        <v>44254</v>
      </c>
      <c r="C23" t="str">
        <f t="shared" si="5"/>
        <v>Saturday</v>
      </c>
      <c r="D23" s="145">
        <f>IFERROR(VLOOKUP(B23,'Database - 20 Overs'!$B$3:$B$103,1,0),"")</f>
        <v>44254</v>
      </c>
      <c r="H23" s="145"/>
      <c r="I23" s="145" t="str">
        <f t="shared" si="3"/>
        <v/>
      </c>
    </row>
    <row r="24" spans="1:9" x14ac:dyDescent="0.2">
      <c r="A24" s="91">
        <f t="shared" si="2"/>
        <v>23</v>
      </c>
      <c r="B24" s="145">
        <f>B22+7</f>
        <v>44255</v>
      </c>
      <c r="C24" t="str">
        <f t="shared" si="5"/>
        <v>Sunday</v>
      </c>
      <c r="D24" s="148" t="str">
        <f>IFERROR(VLOOKUP(B24,'Database - 20 Overs'!$B$3:$B$103,1,0),"")</f>
        <v/>
      </c>
      <c r="H24" s="145">
        <v>44465</v>
      </c>
      <c r="I24" s="145">
        <f t="shared" si="3"/>
        <v>44465</v>
      </c>
    </row>
    <row r="25" spans="1:9" x14ac:dyDescent="0.2">
      <c r="A25" s="91">
        <f t="shared" si="2"/>
        <v>24</v>
      </c>
      <c r="B25" s="145">
        <f>B26-1</f>
        <v>44261</v>
      </c>
      <c r="C25" t="str">
        <f t="shared" si="5"/>
        <v>Saturday</v>
      </c>
      <c r="D25" s="145">
        <f>IFERROR(VLOOKUP(B25,'Database - 20 Overs'!$B$3:$B$103,1,0),"")</f>
        <v>44261</v>
      </c>
      <c r="H25" s="145">
        <v>44486</v>
      </c>
      <c r="I25" s="145">
        <f t="shared" si="3"/>
        <v>44486</v>
      </c>
    </row>
    <row r="26" spans="1:9" x14ac:dyDescent="0.2">
      <c r="A26" s="91">
        <f t="shared" si="2"/>
        <v>25</v>
      </c>
      <c r="B26" s="145">
        <f>B24+7</f>
        <v>44262</v>
      </c>
      <c r="C26" t="str">
        <f t="shared" si="5"/>
        <v>Sunday</v>
      </c>
      <c r="D26" s="149" t="str">
        <f>IFERROR(VLOOKUP(B26,'Database - 20 Overs'!$B$3:$B$103,1,0),"")</f>
        <v/>
      </c>
      <c r="H26" s="145">
        <v>44493</v>
      </c>
      <c r="I26" s="145">
        <f t="shared" si="3"/>
        <v>44493</v>
      </c>
    </row>
    <row r="27" spans="1:9" x14ac:dyDescent="0.2">
      <c r="A27" s="91">
        <f t="shared" si="2"/>
        <v>26</v>
      </c>
      <c r="B27" s="145">
        <f t="shared" si="4"/>
        <v>44269</v>
      </c>
      <c r="C27" t="str">
        <f t="shared" si="5"/>
        <v>Sunday</v>
      </c>
      <c r="D27" s="145">
        <f>IFERROR(VLOOKUP(B27,'Database - 20 Overs'!$B$3:$B$103,1,0),"")</f>
        <v>44269</v>
      </c>
      <c r="H27" s="145">
        <v>44500</v>
      </c>
      <c r="I27" s="145">
        <f t="shared" si="3"/>
        <v>44500</v>
      </c>
    </row>
    <row r="28" spans="1:9" x14ac:dyDescent="0.2">
      <c r="A28" s="91">
        <f t="shared" si="2"/>
        <v>27</v>
      </c>
      <c r="B28" s="145">
        <f t="shared" si="4"/>
        <v>44276</v>
      </c>
      <c r="C28" t="str">
        <f t="shared" si="5"/>
        <v>Sunday</v>
      </c>
      <c r="D28" s="148" t="str">
        <f>IFERROR(VLOOKUP(B28,'Database - 20 Overs'!$B$3:$B$103,1,0),"")</f>
        <v/>
      </c>
      <c r="H28" s="145">
        <v>44515</v>
      </c>
      <c r="I28" s="145">
        <f t="shared" si="3"/>
        <v>44515</v>
      </c>
    </row>
    <row r="29" spans="1:9" x14ac:dyDescent="0.2">
      <c r="A29" s="91">
        <f t="shared" si="2"/>
        <v>28</v>
      </c>
      <c r="B29" s="145">
        <f t="shared" si="4"/>
        <v>44283</v>
      </c>
      <c r="C29" t="str">
        <f t="shared" si="5"/>
        <v>Sunday</v>
      </c>
      <c r="D29" s="145">
        <f>IFERROR(VLOOKUP(B29,'Database - 20 Overs'!$B$3:$B$103,1,0),"")</f>
        <v>44283</v>
      </c>
      <c r="H29" s="145">
        <v>44521</v>
      </c>
      <c r="I29" s="145">
        <f t="shared" si="3"/>
        <v>44521</v>
      </c>
    </row>
    <row r="30" spans="1:9" x14ac:dyDescent="0.2">
      <c r="A30" s="91">
        <f t="shared" si="2"/>
        <v>29</v>
      </c>
      <c r="B30" s="145">
        <f t="shared" si="4"/>
        <v>44290</v>
      </c>
      <c r="C30" t="str">
        <f t="shared" si="5"/>
        <v>Sunday</v>
      </c>
      <c r="D30" s="145">
        <f>IFERROR(VLOOKUP(B30,'Database - 20 Overs'!$B$3:$B$103,1,0),"")</f>
        <v>44290</v>
      </c>
      <c r="H30" s="145">
        <v>44549</v>
      </c>
      <c r="I30" s="145">
        <f t="shared" si="3"/>
        <v>44549</v>
      </c>
    </row>
    <row r="31" spans="1:9" x14ac:dyDescent="0.2">
      <c r="A31" s="91">
        <f t="shared" si="2"/>
        <v>30</v>
      </c>
      <c r="B31" s="145">
        <v>44299</v>
      </c>
      <c r="C31" t="str">
        <f t="shared" si="5"/>
        <v>Tuesday</v>
      </c>
      <c r="D31" s="145">
        <f>IFERROR(VLOOKUP(B31,'Database - 20 Overs'!$B$3:$B$103,1,0),"")</f>
        <v>44299</v>
      </c>
      <c r="H31" s="145">
        <v>44574</v>
      </c>
      <c r="I31" s="145">
        <f t="shared" si="3"/>
        <v>44574</v>
      </c>
    </row>
    <row r="32" spans="1:9" x14ac:dyDescent="0.2">
      <c r="A32" s="91">
        <f t="shared" si="2"/>
        <v>31</v>
      </c>
      <c r="B32" s="145">
        <f>B30+7</f>
        <v>44297</v>
      </c>
      <c r="C32" t="str">
        <f t="shared" si="5"/>
        <v>Sunday</v>
      </c>
      <c r="D32" s="145" t="str">
        <f>IFERROR(VLOOKUP(B32,'Database - 20 Overs'!$B$3:$B$103,1,0),"")</f>
        <v/>
      </c>
      <c r="H32" s="145">
        <v>44584</v>
      </c>
      <c r="I32" s="145">
        <f t="shared" si="3"/>
        <v>44584</v>
      </c>
    </row>
    <row r="33" spans="1:9" x14ac:dyDescent="0.2">
      <c r="A33" s="91">
        <f t="shared" si="2"/>
        <v>32</v>
      </c>
      <c r="B33" s="145">
        <f t="shared" si="4"/>
        <v>44304</v>
      </c>
      <c r="C33" t="str">
        <f t="shared" si="5"/>
        <v>Sunday</v>
      </c>
      <c r="D33" s="145" t="str">
        <f>IFERROR(VLOOKUP(B33,'Database - 20 Overs'!$B$3:$B$103,1,0),"")</f>
        <v/>
      </c>
      <c r="H33" s="145">
        <v>44598</v>
      </c>
      <c r="I33" s="145">
        <f t="shared" si="3"/>
        <v>44598</v>
      </c>
    </row>
    <row r="34" spans="1:9" x14ac:dyDescent="0.2">
      <c r="A34" s="91">
        <f t="shared" si="2"/>
        <v>33</v>
      </c>
      <c r="B34" s="145">
        <f t="shared" si="4"/>
        <v>44311</v>
      </c>
      <c r="C34" t="str">
        <f t="shared" si="5"/>
        <v>Sunday</v>
      </c>
      <c r="D34" s="145" t="str">
        <f>IFERROR(VLOOKUP(B34,'Database - 20 Overs'!$B$3:$B$103,1,0),"")</f>
        <v/>
      </c>
      <c r="H34" s="145">
        <v>44605</v>
      </c>
      <c r="I34" s="145">
        <f t="shared" si="3"/>
        <v>44605</v>
      </c>
    </row>
    <row r="35" spans="1:9" x14ac:dyDescent="0.2">
      <c r="A35" s="91">
        <f t="shared" si="2"/>
        <v>34</v>
      </c>
      <c r="B35" s="145">
        <f t="shared" si="4"/>
        <v>44318</v>
      </c>
      <c r="C35" t="str">
        <f t="shared" si="5"/>
        <v>Sunday</v>
      </c>
      <c r="D35" s="145" t="str">
        <f>IFERROR(VLOOKUP(B35,'Database - 20 Overs'!$B$3:$B$103,1,0),"")</f>
        <v/>
      </c>
      <c r="H35" s="145">
        <v>44618</v>
      </c>
      <c r="I35" s="145">
        <f t="shared" si="3"/>
        <v>44618</v>
      </c>
    </row>
    <row r="36" spans="1:9" x14ac:dyDescent="0.2">
      <c r="A36" s="91">
        <f t="shared" si="2"/>
        <v>35</v>
      </c>
      <c r="B36" s="145">
        <f t="shared" si="4"/>
        <v>44325</v>
      </c>
      <c r="C36" t="str">
        <f t="shared" si="5"/>
        <v>Sunday</v>
      </c>
      <c r="D36" s="145" t="str">
        <f>IFERROR(VLOOKUP(B36,'Database - 20 Overs'!$B$3:$B$103,1,0),"")</f>
        <v/>
      </c>
      <c r="H36" s="145">
        <v>44717</v>
      </c>
      <c r="I36" s="145">
        <f t="shared" si="3"/>
        <v>44717</v>
      </c>
    </row>
    <row r="37" spans="1:9" x14ac:dyDescent="0.2">
      <c r="A37" s="91">
        <f t="shared" si="2"/>
        <v>36</v>
      </c>
      <c r="B37" s="145">
        <f t="shared" si="4"/>
        <v>44332</v>
      </c>
      <c r="C37" t="str">
        <f t="shared" si="5"/>
        <v>Sunday</v>
      </c>
      <c r="D37" s="145" t="str">
        <f>IFERROR(VLOOKUP(B37,'Database - 20 Overs'!$B$3:$B$103,1,0),"")</f>
        <v/>
      </c>
      <c r="H37" s="145">
        <v>44724</v>
      </c>
      <c r="I37" s="145">
        <f t="shared" si="3"/>
        <v>44724</v>
      </c>
    </row>
    <row r="38" spans="1:9" x14ac:dyDescent="0.2">
      <c r="A38" s="91">
        <f t="shared" si="2"/>
        <v>37</v>
      </c>
      <c r="B38" s="145">
        <f t="shared" si="4"/>
        <v>44339</v>
      </c>
      <c r="C38" t="str">
        <f t="shared" si="5"/>
        <v>Sunday</v>
      </c>
      <c r="D38" s="145">
        <f>IFERROR(VLOOKUP(B38,'Database - 20 Overs'!$B$3:$B$103,1,0),"")</f>
        <v>44339</v>
      </c>
      <c r="H38" s="145">
        <v>44738</v>
      </c>
      <c r="I38" s="145">
        <f t="shared" si="3"/>
        <v>44738</v>
      </c>
    </row>
    <row r="39" spans="1:9" x14ac:dyDescent="0.2">
      <c r="A39" s="91">
        <f t="shared" si="2"/>
        <v>38</v>
      </c>
      <c r="B39" s="145">
        <f t="shared" si="4"/>
        <v>44346</v>
      </c>
      <c r="C39" t="str">
        <f t="shared" si="5"/>
        <v>Sunday</v>
      </c>
      <c r="D39" s="145" t="str">
        <f>IFERROR(VLOOKUP(B39,'Database - 20 Overs'!$B$3:$B$103,1,0),"")</f>
        <v/>
      </c>
      <c r="H39" s="145">
        <v>44745</v>
      </c>
      <c r="I39" s="145">
        <f t="shared" si="3"/>
        <v>44745</v>
      </c>
    </row>
    <row r="40" spans="1:9" x14ac:dyDescent="0.2">
      <c r="A40" s="91">
        <f t="shared" si="2"/>
        <v>39</v>
      </c>
      <c r="B40" s="145">
        <f t="shared" si="4"/>
        <v>44353</v>
      </c>
      <c r="C40" t="str">
        <f t="shared" si="5"/>
        <v>Sunday</v>
      </c>
      <c r="D40" s="145" t="str">
        <f>IFERROR(VLOOKUP(B40,'Database - 20 Overs'!$B$3:$B$103,1,0),"")</f>
        <v/>
      </c>
      <c r="H40" s="145">
        <v>44801</v>
      </c>
      <c r="I40" s="145">
        <f t="shared" si="3"/>
        <v>44801</v>
      </c>
    </row>
    <row r="41" spans="1:9" x14ac:dyDescent="0.2">
      <c r="A41" s="91">
        <f t="shared" si="2"/>
        <v>40</v>
      </c>
      <c r="B41" s="145">
        <f t="shared" si="4"/>
        <v>44360</v>
      </c>
      <c r="C41" t="str">
        <f t="shared" si="5"/>
        <v>Sunday</v>
      </c>
      <c r="D41" s="145" t="str">
        <f>IFERROR(VLOOKUP(B41,'Database - 20 Overs'!$B$3:$B$103,1,0),"")</f>
        <v/>
      </c>
      <c r="H41" s="145">
        <v>44822</v>
      </c>
      <c r="I41" s="145">
        <f t="shared" si="3"/>
        <v>44822</v>
      </c>
    </row>
    <row r="42" spans="1:9" x14ac:dyDescent="0.2">
      <c r="A42" s="91">
        <f t="shared" si="2"/>
        <v>41</v>
      </c>
      <c r="B42" s="145">
        <f>B41+1</f>
        <v>44361</v>
      </c>
      <c r="C42" t="str">
        <f t="shared" si="5"/>
        <v>Monday</v>
      </c>
      <c r="D42" s="145">
        <f>IFERROR(VLOOKUP(B42,'Database - 20 Overs'!$B$3:$B$103,1,0),"")</f>
        <v>44361</v>
      </c>
      <c r="H42" s="145">
        <v>44843</v>
      </c>
      <c r="I42" s="145">
        <f t="shared" si="3"/>
        <v>44843</v>
      </c>
    </row>
    <row r="43" spans="1:9" x14ac:dyDescent="0.2">
      <c r="A43" s="91">
        <f t="shared" si="2"/>
        <v>42</v>
      </c>
      <c r="B43" s="145">
        <f>B41+7</f>
        <v>44367</v>
      </c>
      <c r="C43" t="str">
        <f t="shared" si="5"/>
        <v>Sunday</v>
      </c>
      <c r="D43" s="145" t="str">
        <f>IFERROR(VLOOKUP(B43,'Database - 20 Overs'!$B$3:$B$103,1,0),"")</f>
        <v/>
      </c>
      <c r="H43" s="145">
        <v>44864</v>
      </c>
      <c r="I43" s="145">
        <f t="shared" si="3"/>
        <v>44864</v>
      </c>
    </row>
    <row r="44" spans="1:9" x14ac:dyDescent="0.2">
      <c r="A44" s="91">
        <f t="shared" si="2"/>
        <v>43</v>
      </c>
      <c r="B44" s="145">
        <f>B45-1</f>
        <v>44373</v>
      </c>
      <c r="C44" t="str">
        <f t="shared" si="5"/>
        <v>Saturday</v>
      </c>
      <c r="D44" s="145">
        <f>IFERROR(VLOOKUP(B44,'Database - 20 Overs'!$B$3:$B$103,1,0),"")</f>
        <v>44373</v>
      </c>
      <c r="H44" s="145">
        <v>44892</v>
      </c>
      <c r="I44" s="145">
        <f t="shared" ref="I44:I65" si="6">IFERROR(VLOOKUP(H44,$B$2:$B$133,1,0),"")</f>
        <v>44892</v>
      </c>
    </row>
    <row r="45" spans="1:9" x14ac:dyDescent="0.2">
      <c r="A45" s="91">
        <f t="shared" si="2"/>
        <v>44</v>
      </c>
      <c r="B45" s="145">
        <f>B43+7</f>
        <v>44374</v>
      </c>
      <c r="C45" t="str">
        <f t="shared" si="5"/>
        <v>Sunday</v>
      </c>
      <c r="D45" s="145" t="str">
        <f>IFERROR(VLOOKUP(B45,'Database - 20 Overs'!$B$3:$B$103,1,0),"")</f>
        <v/>
      </c>
      <c r="H45" s="145">
        <v>44906</v>
      </c>
      <c r="I45" s="145">
        <f t="shared" si="6"/>
        <v>44906</v>
      </c>
    </row>
    <row r="46" spans="1:9" x14ac:dyDescent="0.2">
      <c r="A46" s="91">
        <f t="shared" si="2"/>
        <v>45</v>
      </c>
      <c r="B46" s="145">
        <f t="shared" si="4"/>
        <v>44381</v>
      </c>
      <c r="C46" t="str">
        <f t="shared" si="5"/>
        <v>Sunday</v>
      </c>
      <c r="D46" s="145">
        <f>IFERROR(VLOOKUP(B46,'Database - 20 Overs'!$B$3:$B$103,1,0),"")</f>
        <v>44381</v>
      </c>
      <c r="H46" s="145">
        <v>44430</v>
      </c>
      <c r="I46" s="145">
        <f t="shared" si="6"/>
        <v>44430</v>
      </c>
    </row>
    <row r="47" spans="1:9" x14ac:dyDescent="0.2">
      <c r="A47" s="91">
        <f t="shared" si="2"/>
        <v>46</v>
      </c>
      <c r="B47" s="145">
        <f t="shared" si="4"/>
        <v>44388</v>
      </c>
      <c r="C47" t="str">
        <f t="shared" si="5"/>
        <v>Sunday</v>
      </c>
      <c r="D47" s="145" t="str">
        <f>IFERROR(VLOOKUP(B47,'Database - 20 Overs'!$B$3:$B$103,1,0),"")</f>
        <v/>
      </c>
      <c r="H47" s="145">
        <v>44395</v>
      </c>
      <c r="I47" s="145">
        <f t="shared" si="6"/>
        <v>44395</v>
      </c>
    </row>
    <row r="48" spans="1:9" x14ac:dyDescent="0.2">
      <c r="A48" s="91">
        <f t="shared" si="2"/>
        <v>47</v>
      </c>
      <c r="B48" s="145">
        <f t="shared" si="4"/>
        <v>44395</v>
      </c>
      <c r="C48" t="str">
        <f t="shared" si="5"/>
        <v>Sunday</v>
      </c>
      <c r="D48" s="145">
        <f>IFERROR(VLOOKUP(B48,'Database - 20 Overs'!$B$3:$B$103,1,0),"")</f>
        <v>44395</v>
      </c>
      <c r="H48" s="145">
        <v>44381</v>
      </c>
      <c r="I48" s="145">
        <f t="shared" si="6"/>
        <v>44381</v>
      </c>
    </row>
    <row r="49" spans="1:9" x14ac:dyDescent="0.2">
      <c r="A49" s="91">
        <f t="shared" si="2"/>
        <v>48</v>
      </c>
      <c r="B49" s="145">
        <f t="shared" si="4"/>
        <v>44402</v>
      </c>
      <c r="C49" t="str">
        <f t="shared" si="5"/>
        <v>Sunday</v>
      </c>
      <c r="D49" s="145">
        <f>IFERROR(VLOOKUP(B49,'Database - 20 Overs'!$B$3:$B$103,1,0),"")</f>
        <v>44402</v>
      </c>
      <c r="H49" s="145">
        <v>44361</v>
      </c>
      <c r="I49" s="145">
        <f t="shared" si="6"/>
        <v>44361</v>
      </c>
    </row>
    <row r="50" spans="1:9" x14ac:dyDescent="0.2">
      <c r="A50" s="91">
        <f t="shared" si="2"/>
        <v>49</v>
      </c>
      <c r="B50" s="145">
        <f t="shared" si="4"/>
        <v>44409</v>
      </c>
      <c r="C50" t="str">
        <f t="shared" si="5"/>
        <v>Sunday</v>
      </c>
      <c r="D50" s="145" t="str">
        <f>IFERROR(VLOOKUP(B50,'Database - 20 Overs'!$B$3:$B$103,1,0),"")</f>
        <v/>
      </c>
      <c r="H50" s="145">
        <v>44339</v>
      </c>
      <c r="I50" s="145">
        <f t="shared" si="6"/>
        <v>44339</v>
      </c>
    </row>
    <row r="51" spans="1:9" x14ac:dyDescent="0.2">
      <c r="A51" s="91">
        <f t="shared" si="2"/>
        <v>50</v>
      </c>
      <c r="B51" s="145">
        <f t="shared" si="4"/>
        <v>44416</v>
      </c>
      <c r="C51" t="str">
        <f t="shared" si="5"/>
        <v>Sunday</v>
      </c>
      <c r="D51" s="145" t="str">
        <f>IFERROR(VLOOKUP(B51,'Database - 20 Overs'!$B$3:$B$103,1,0),"")</f>
        <v/>
      </c>
      <c r="H51" s="145">
        <v>44299</v>
      </c>
      <c r="I51" s="145">
        <f t="shared" si="6"/>
        <v>44299</v>
      </c>
    </row>
    <row r="52" spans="1:9" x14ac:dyDescent="0.2">
      <c r="A52" s="91">
        <f t="shared" si="2"/>
        <v>51</v>
      </c>
      <c r="B52" s="145">
        <f t="shared" si="4"/>
        <v>44423</v>
      </c>
      <c r="C52" t="str">
        <f t="shared" ref="C52:C86" si="7">TEXT(B52,"dddd")</f>
        <v>Sunday</v>
      </c>
      <c r="D52" s="145" t="str">
        <f>IFERROR(VLOOKUP(B52,'Database - 20 Overs'!$B$3:$B$103,1,0),"")</f>
        <v/>
      </c>
      <c r="H52" s="145">
        <v>44927</v>
      </c>
      <c r="I52" s="145">
        <f t="shared" si="6"/>
        <v>44927</v>
      </c>
    </row>
    <row r="53" spans="1:9" x14ac:dyDescent="0.2">
      <c r="A53" s="91">
        <f t="shared" si="2"/>
        <v>52</v>
      </c>
      <c r="B53" s="145">
        <f t="shared" ref="B53:B87" si="8">B52+7</f>
        <v>44430</v>
      </c>
      <c r="C53" t="str">
        <f t="shared" si="7"/>
        <v>Sunday</v>
      </c>
      <c r="D53" s="145">
        <f>IFERROR(VLOOKUP(B53,'Database - 20 Overs'!$B$3:$B$103,1,0),"")</f>
        <v>44430</v>
      </c>
      <c r="H53" s="145">
        <v>44899</v>
      </c>
      <c r="I53" s="145">
        <f t="shared" si="6"/>
        <v>44899</v>
      </c>
    </row>
    <row r="54" spans="1:9" x14ac:dyDescent="0.2">
      <c r="A54" s="91">
        <f t="shared" si="2"/>
        <v>53</v>
      </c>
      <c r="B54" s="145">
        <f t="shared" si="8"/>
        <v>44437</v>
      </c>
      <c r="C54" t="str">
        <f t="shared" si="7"/>
        <v>Sunday</v>
      </c>
      <c r="D54" s="145">
        <f>IFERROR(VLOOKUP(B54,'Database - 20 Overs'!$B$3:$B$103,1,0),"")</f>
        <v>44437</v>
      </c>
      <c r="H54" s="145">
        <v>44856</v>
      </c>
      <c r="I54" s="145">
        <f t="shared" si="6"/>
        <v>44856</v>
      </c>
    </row>
    <row r="55" spans="1:9" x14ac:dyDescent="0.2">
      <c r="A55" s="91">
        <f t="shared" si="2"/>
        <v>54</v>
      </c>
      <c r="B55" s="145">
        <f t="shared" si="8"/>
        <v>44444</v>
      </c>
      <c r="C55" t="str">
        <f t="shared" si="7"/>
        <v>Sunday</v>
      </c>
      <c r="D55" s="145" t="str">
        <f>IFERROR(VLOOKUP(B55,'Database - 20 Overs'!$B$3:$B$103,1,0),"")</f>
        <v/>
      </c>
      <c r="H55" s="145">
        <v>44373</v>
      </c>
      <c r="I55" s="145">
        <f t="shared" si="6"/>
        <v>44373</v>
      </c>
    </row>
    <row r="56" spans="1:9" x14ac:dyDescent="0.2">
      <c r="A56" s="91">
        <f t="shared" si="2"/>
        <v>55</v>
      </c>
      <c r="B56" s="145">
        <f t="shared" si="8"/>
        <v>44451</v>
      </c>
      <c r="C56" t="str">
        <f t="shared" si="7"/>
        <v>Sunday</v>
      </c>
      <c r="D56" s="145">
        <f>IFERROR(VLOOKUP(B56,'Database - 20 Overs'!$B$3:$B$103,1,0),"")</f>
        <v>44451</v>
      </c>
      <c r="H56" s="145">
        <v>44184</v>
      </c>
      <c r="I56" s="145">
        <f t="shared" si="6"/>
        <v>44184</v>
      </c>
    </row>
    <row r="57" spans="1:9" x14ac:dyDescent="0.2">
      <c r="A57" s="91">
        <f t="shared" si="2"/>
        <v>56</v>
      </c>
      <c r="B57" s="145">
        <f t="shared" si="8"/>
        <v>44458</v>
      </c>
      <c r="C57" t="str">
        <f t="shared" si="7"/>
        <v>Sunday</v>
      </c>
      <c r="D57" s="145" t="str">
        <f>IFERROR(VLOOKUP(B57,'Database - 20 Overs'!$B$3:$B$103,1,0),"")</f>
        <v/>
      </c>
      <c r="H57" s="145">
        <v>44177</v>
      </c>
      <c r="I57" s="145">
        <f t="shared" si="6"/>
        <v>44177</v>
      </c>
    </row>
    <row r="58" spans="1:9" x14ac:dyDescent="0.2">
      <c r="A58" s="91">
        <f t="shared" si="2"/>
        <v>57</v>
      </c>
      <c r="B58" s="145">
        <f t="shared" si="8"/>
        <v>44465</v>
      </c>
      <c r="C58" t="str">
        <f t="shared" si="7"/>
        <v>Sunday</v>
      </c>
      <c r="D58" s="145">
        <f>IFERROR(VLOOKUP(B58,'Database - 20 Overs'!$B$3:$B$103,1,0),"")</f>
        <v>44465</v>
      </c>
      <c r="H58" s="145">
        <v>44507</v>
      </c>
      <c r="I58" s="145">
        <f t="shared" si="6"/>
        <v>44507</v>
      </c>
    </row>
    <row r="59" spans="1:9" x14ac:dyDescent="0.2">
      <c r="A59" s="91">
        <f t="shared" si="2"/>
        <v>58</v>
      </c>
      <c r="B59" s="145">
        <f t="shared" si="8"/>
        <v>44472</v>
      </c>
      <c r="C59" t="str">
        <f t="shared" si="7"/>
        <v>Sunday</v>
      </c>
      <c r="D59" s="145" t="str">
        <f>IFERROR(VLOOKUP(B59,'Database - 20 Overs'!$B$3:$B$103,1,0),"")</f>
        <v/>
      </c>
      <c r="H59" s="145">
        <v>44507</v>
      </c>
      <c r="I59" s="145">
        <f t="shared" si="6"/>
        <v>44507</v>
      </c>
    </row>
    <row r="60" spans="1:9" x14ac:dyDescent="0.2">
      <c r="A60" s="91">
        <f t="shared" si="2"/>
        <v>59</v>
      </c>
      <c r="B60" s="145">
        <f t="shared" si="8"/>
        <v>44479</v>
      </c>
      <c r="C60" t="str">
        <f t="shared" si="7"/>
        <v>Sunday</v>
      </c>
      <c r="D60" s="145">
        <f>IFERROR(VLOOKUP(B60,'Database - 20 Overs'!$B$3:$B$103,1,0),"")</f>
        <v>44479</v>
      </c>
      <c r="H60" s="145">
        <v>44507</v>
      </c>
      <c r="I60" s="145">
        <f t="shared" si="6"/>
        <v>44507</v>
      </c>
    </row>
    <row r="61" spans="1:9" x14ac:dyDescent="0.2">
      <c r="A61" s="91">
        <f t="shared" si="2"/>
        <v>60</v>
      </c>
      <c r="B61" s="145">
        <f t="shared" si="8"/>
        <v>44486</v>
      </c>
      <c r="C61" t="str">
        <f t="shared" si="7"/>
        <v>Sunday</v>
      </c>
      <c r="D61" s="145">
        <f>IFERROR(VLOOKUP(B61,'Database - 20 Overs'!$B$3:$B$103,1,0),"")</f>
        <v>44486</v>
      </c>
      <c r="H61" s="145">
        <v>44507</v>
      </c>
      <c r="I61" s="145">
        <f t="shared" si="6"/>
        <v>44507</v>
      </c>
    </row>
    <row r="62" spans="1:9" x14ac:dyDescent="0.2">
      <c r="A62" s="91">
        <f t="shared" si="2"/>
        <v>61</v>
      </c>
      <c r="B62" s="145">
        <f t="shared" si="8"/>
        <v>44493</v>
      </c>
      <c r="C62" t="str">
        <f t="shared" si="7"/>
        <v>Sunday</v>
      </c>
      <c r="D62" s="145">
        <f>IFERROR(VLOOKUP(B62,'Database - 20 Overs'!$B$3:$B$103,1,0),"")</f>
        <v>44493</v>
      </c>
      <c r="H62" s="145">
        <v>44507</v>
      </c>
      <c r="I62" s="145">
        <f t="shared" si="6"/>
        <v>44507</v>
      </c>
    </row>
    <row r="63" spans="1:9" x14ac:dyDescent="0.2">
      <c r="A63" s="91">
        <f t="shared" si="2"/>
        <v>62</v>
      </c>
      <c r="B63" s="145">
        <f t="shared" si="8"/>
        <v>44500</v>
      </c>
      <c r="C63" t="str">
        <f t="shared" si="7"/>
        <v>Sunday</v>
      </c>
      <c r="D63" s="145">
        <f>IFERROR(VLOOKUP(B63,'Database - 20 Overs'!$B$3:$B$103,1,0),"")</f>
        <v>44500</v>
      </c>
      <c r="H63" s="145">
        <v>44507</v>
      </c>
      <c r="I63" s="145">
        <f t="shared" si="6"/>
        <v>44507</v>
      </c>
    </row>
    <row r="64" spans="1:9" x14ac:dyDescent="0.2">
      <c r="A64" s="91">
        <f t="shared" si="2"/>
        <v>63</v>
      </c>
      <c r="B64" s="145">
        <f t="shared" si="8"/>
        <v>44507</v>
      </c>
      <c r="C64" t="str">
        <f t="shared" si="7"/>
        <v>Sunday</v>
      </c>
      <c r="D64" s="145">
        <f>IFERROR(VLOOKUP(B64,'Database - 20 Overs'!$B$3:$B$103,1,0),"")</f>
        <v>44507</v>
      </c>
      <c r="H64" s="145">
        <v>44507</v>
      </c>
      <c r="I64" s="145">
        <f t="shared" si="6"/>
        <v>44507</v>
      </c>
    </row>
    <row r="65" spans="1:9" x14ac:dyDescent="0.2">
      <c r="A65" s="91">
        <f t="shared" si="2"/>
        <v>64</v>
      </c>
      <c r="B65" s="145">
        <f t="shared" si="8"/>
        <v>44514</v>
      </c>
      <c r="C65" t="str">
        <f t="shared" si="7"/>
        <v>Sunday</v>
      </c>
      <c r="D65" s="145" t="str">
        <f>IFERROR(VLOOKUP(B65,'Database - 20 Overs'!$B$3:$B$103,1,0),"")</f>
        <v/>
      </c>
      <c r="H65" s="145">
        <v>44507</v>
      </c>
      <c r="I65" s="145">
        <f t="shared" si="6"/>
        <v>44507</v>
      </c>
    </row>
    <row r="66" spans="1:9" x14ac:dyDescent="0.2">
      <c r="A66" s="91">
        <f t="shared" si="2"/>
        <v>65</v>
      </c>
      <c r="B66" s="145">
        <f>B65+1</f>
        <v>44515</v>
      </c>
      <c r="C66" t="str">
        <f t="shared" si="7"/>
        <v>Monday</v>
      </c>
      <c r="D66" s="145">
        <f>IFERROR(VLOOKUP(B66,'Database - 20 Overs'!$B$3:$B$103,1,0),"")</f>
        <v>44515</v>
      </c>
    </row>
    <row r="67" spans="1:9" x14ac:dyDescent="0.2">
      <c r="A67" s="91">
        <f t="shared" si="2"/>
        <v>66</v>
      </c>
      <c r="B67" s="145">
        <f>B65+7</f>
        <v>44521</v>
      </c>
      <c r="C67" t="str">
        <f t="shared" si="7"/>
        <v>Sunday</v>
      </c>
      <c r="D67" s="145">
        <f>IFERROR(VLOOKUP(B67,'Database - 20 Overs'!$B$3:$B$103,1,0),"")</f>
        <v>44521</v>
      </c>
    </row>
    <row r="68" spans="1:9" x14ac:dyDescent="0.2">
      <c r="A68" s="91">
        <f>A67+1</f>
        <v>67</v>
      </c>
      <c r="B68" s="145">
        <f>B67+7</f>
        <v>44528</v>
      </c>
      <c r="C68" t="str">
        <f t="shared" si="7"/>
        <v>Sunday</v>
      </c>
      <c r="D68" s="145" t="str">
        <f>IFERROR(VLOOKUP(B68,'Database - 20 Overs'!$B$3:$B$103,1,0),"")</f>
        <v/>
      </c>
    </row>
    <row r="69" spans="1:9" x14ac:dyDescent="0.2">
      <c r="A69" s="91">
        <f t="shared" ref="A69:A132" si="9">A68+1</f>
        <v>68</v>
      </c>
      <c r="B69" s="145">
        <f t="shared" si="8"/>
        <v>44535</v>
      </c>
      <c r="C69" t="str">
        <f t="shared" si="7"/>
        <v>Sunday</v>
      </c>
      <c r="D69" s="145" t="str">
        <f>IFERROR(VLOOKUP(B69,'Database - 20 Overs'!$B$3:$B$103,1,0),"")</f>
        <v/>
      </c>
    </row>
    <row r="70" spans="1:9" x14ac:dyDescent="0.2">
      <c r="A70" s="91">
        <f t="shared" si="9"/>
        <v>69</v>
      </c>
      <c r="B70" s="145">
        <f t="shared" si="8"/>
        <v>44542</v>
      </c>
      <c r="C70" t="str">
        <f t="shared" si="7"/>
        <v>Sunday</v>
      </c>
      <c r="D70" s="145">
        <f>IFERROR(VLOOKUP(B70,'Database - 20 Overs'!$B$3:$B$103,1,0),"")</f>
        <v>44542</v>
      </c>
    </row>
    <row r="71" spans="1:9" x14ac:dyDescent="0.2">
      <c r="A71" s="91">
        <f t="shared" si="9"/>
        <v>70</v>
      </c>
      <c r="B71" s="145">
        <f t="shared" si="8"/>
        <v>44549</v>
      </c>
      <c r="C71" t="str">
        <f t="shared" si="7"/>
        <v>Sunday</v>
      </c>
      <c r="D71" s="145">
        <f>IFERROR(VLOOKUP(B71,'Database - 20 Overs'!$B$3:$B$103,1,0),"")</f>
        <v>44549</v>
      </c>
    </row>
    <row r="72" spans="1:9" x14ac:dyDescent="0.2">
      <c r="A72" s="91">
        <f t="shared" si="9"/>
        <v>71</v>
      </c>
      <c r="B72" s="145">
        <f t="shared" si="8"/>
        <v>44556</v>
      </c>
      <c r="C72" t="str">
        <f t="shared" si="7"/>
        <v>Sunday</v>
      </c>
      <c r="D72" s="145" t="str">
        <f>IFERROR(VLOOKUP(B72,'Database - 20 Overs'!$B$3:$B$103,1,0),"")</f>
        <v/>
      </c>
    </row>
    <row r="73" spans="1:9" x14ac:dyDescent="0.2">
      <c r="A73" s="91">
        <f t="shared" si="9"/>
        <v>72</v>
      </c>
      <c r="B73" s="145">
        <f t="shared" si="8"/>
        <v>44563</v>
      </c>
      <c r="C73" t="str">
        <f t="shared" si="7"/>
        <v>Sunday</v>
      </c>
      <c r="D73" s="145" t="str">
        <f>IFERROR(VLOOKUP(B73,'Database - 20 Overs'!$B$3:$B$103,1,0),"")</f>
        <v/>
      </c>
    </row>
    <row r="74" spans="1:9" x14ac:dyDescent="0.2">
      <c r="A74" s="91">
        <f t="shared" si="9"/>
        <v>73</v>
      </c>
      <c r="B74" s="145">
        <f t="shared" si="8"/>
        <v>44570</v>
      </c>
      <c r="C74" t="str">
        <f t="shared" si="7"/>
        <v>Sunday</v>
      </c>
      <c r="D74" s="145" t="str">
        <f>IFERROR(VLOOKUP(B74,'Database - 20 Overs'!$B$3:$B$103,1,0),"")</f>
        <v/>
      </c>
    </row>
    <row r="75" spans="1:9" x14ac:dyDescent="0.2">
      <c r="A75" s="91">
        <f t="shared" si="9"/>
        <v>74</v>
      </c>
      <c r="B75" s="145">
        <v>44574</v>
      </c>
      <c r="C75" t="str">
        <f t="shared" si="7"/>
        <v>Thursday</v>
      </c>
      <c r="D75" s="145">
        <f>IFERROR(VLOOKUP(B75,'Database - 20 Overs'!$B$3:$B$103,1,0),"")</f>
        <v>44574</v>
      </c>
    </row>
    <row r="76" spans="1:9" x14ac:dyDescent="0.2">
      <c r="A76" s="91">
        <f t="shared" si="9"/>
        <v>75</v>
      </c>
      <c r="B76" s="145">
        <f>B74+7</f>
        <v>44577</v>
      </c>
      <c r="C76" t="str">
        <f t="shared" si="7"/>
        <v>Sunday</v>
      </c>
      <c r="D76" s="145" t="str">
        <f>IFERROR(VLOOKUP(B76,'Database - 20 Overs'!$B$3:$B$103,1,0),"")</f>
        <v/>
      </c>
    </row>
    <row r="77" spans="1:9" x14ac:dyDescent="0.2">
      <c r="A77" s="91">
        <f t="shared" si="9"/>
        <v>76</v>
      </c>
      <c r="B77" s="145">
        <f t="shared" si="8"/>
        <v>44584</v>
      </c>
      <c r="C77" t="str">
        <f t="shared" si="7"/>
        <v>Sunday</v>
      </c>
      <c r="D77" s="145">
        <f>IFERROR(VLOOKUP(B77,'Database - 20 Overs'!$B$3:$B$103,1,0),"")</f>
        <v>44584</v>
      </c>
    </row>
    <row r="78" spans="1:9" x14ac:dyDescent="0.2">
      <c r="A78" s="91">
        <f t="shared" si="9"/>
        <v>77</v>
      </c>
      <c r="B78" s="145">
        <f t="shared" si="8"/>
        <v>44591</v>
      </c>
      <c r="C78" t="str">
        <f t="shared" si="7"/>
        <v>Sunday</v>
      </c>
      <c r="D78" s="145" t="str">
        <f>IFERROR(VLOOKUP(B78,'Database - 20 Overs'!$B$3:$B$103,1,0),"")</f>
        <v/>
      </c>
    </row>
    <row r="79" spans="1:9" x14ac:dyDescent="0.2">
      <c r="A79" s="91">
        <f t="shared" si="9"/>
        <v>78</v>
      </c>
      <c r="B79" s="145">
        <f t="shared" si="8"/>
        <v>44598</v>
      </c>
      <c r="C79" t="str">
        <f t="shared" si="7"/>
        <v>Sunday</v>
      </c>
      <c r="D79" s="145">
        <f>IFERROR(VLOOKUP(B79,'Database - 20 Overs'!$B$3:$B$103,1,0),"")</f>
        <v>44598</v>
      </c>
    </row>
    <row r="80" spans="1:9" x14ac:dyDescent="0.2">
      <c r="A80" s="91">
        <f t="shared" si="9"/>
        <v>79</v>
      </c>
      <c r="B80" s="145">
        <f t="shared" si="8"/>
        <v>44605</v>
      </c>
      <c r="C80" t="str">
        <f t="shared" si="7"/>
        <v>Sunday</v>
      </c>
      <c r="D80" s="145">
        <f>IFERROR(VLOOKUP(B80,'Database - 20 Overs'!$B$3:$B$103,1,0),"")</f>
        <v>44605</v>
      </c>
    </row>
    <row r="81" spans="1:4" x14ac:dyDescent="0.2">
      <c r="A81" s="91">
        <f t="shared" si="9"/>
        <v>80</v>
      </c>
      <c r="B81" s="145">
        <f t="shared" si="8"/>
        <v>44612</v>
      </c>
      <c r="C81" t="str">
        <f t="shared" si="7"/>
        <v>Sunday</v>
      </c>
      <c r="D81" s="145" t="str">
        <f>IFERROR(VLOOKUP(B81,'Database - 20 Overs'!$B$3:$B$103,1,0),"")</f>
        <v/>
      </c>
    </row>
    <row r="82" spans="1:4" x14ac:dyDescent="0.2">
      <c r="A82" s="91">
        <f t="shared" si="9"/>
        <v>81</v>
      </c>
      <c r="B82" s="145">
        <f>B83-1</f>
        <v>44618</v>
      </c>
      <c r="C82" t="str">
        <f t="shared" si="7"/>
        <v>Saturday</v>
      </c>
      <c r="D82" s="145">
        <f>IFERROR(VLOOKUP(B82,'Database - 20 Overs'!$B$3:$B$103,1,0),"")</f>
        <v>44618</v>
      </c>
    </row>
    <row r="83" spans="1:4" x14ac:dyDescent="0.2">
      <c r="A83" s="91">
        <f t="shared" si="9"/>
        <v>82</v>
      </c>
      <c r="B83" s="145">
        <f>B81+7</f>
        <v>44619</v>
      </c>
      <c r="C83" t="str">
        <f t="shared" si="7"/>
        <v>Sunday</v>
      </c>
      <c r="D83" s="145" t="str">
        <f>IFERROR(VLOOKUP(B83,'Database - 20 Overs'!$B$3:$B$103,1,0),"")</f>
        <v/>
      </c>
    </row>
    <row r="84" spans="1:4" x14ac:dyDescent="0.2">
      <c r="A84" s="91">
        <f t="shared" si="9"/>
        <v>83</v>
      </c>
      <c r="B84" s="145">
        <f t="shared" si="8"/>
        <v>44626</v>
      </c>
      <c r="C84" t="str">
        <f t="shared" si="7"/>
        <v>Sunday</v>
      </c>
      <c r="D84" s="145" t="str">
        <f>IFERROR(VLOOKUP(B84,'Database - 20 Overs'!$B$3:$B$103,1,0),"")</f>
        <v/>
      </c>
    </row>
    <row r="85" spans="1:4" x14ac:dyDescent="0.2">
      <c r="A85" s="91">
        <f t="shared" si="9"/>
        <v>84</v>
      </c>
      <c r="B85" s="145">
        <f t="shared" si="8"/>
        <v>44633</v>
      </c>
      <c r="C85" t="str">
        <f t="shared" si="7"/>
        <v>Sunday</v>
      </c>
      <c r="D85" s="145" t="str">
        <f>IFERROR(VLOOKUP(B85,'Database - 20 Overs'!$B$3:$B$103,1,0),"")</f>
        <v/>
      </c>
    </row>
    <row r="86" spans="1:4" x14ac:dyDescent="0.2">
      <c r="A86" s="91">
        <f t="shared" si="9"/>
        <v>85</v>
      </c>
      <c r="B86" s="145">
        <f t="shared" si="8"/>
        <v>44640</v>
      </c>
      <c r="C86" t="str">
        <f t="shared" si="7"/>
        <v>Sunday</v>
      </c>
      <c r="D86" s="145" t="str">
        <f>IFERROR(VLOOKUP(B86,'Database - 20 Overs'!$B$3:$B$103,1,0),"")</f>
        <v/>
      </c>
    </row>
    <row r="87" spans="1:4" x14ac:dyDescent="0.2">
      <c r="A87" s="91">
        <f t="shared" si="9"/>
        <v>86</v>
      </c>
      <c r="B87" s="145">
        <f t="shared" si="8"/>
        <v>44647</v>
      </c>
      <c r="C87" t="str">
        <f t="shared" ref="C87:C119" si="10">TEXT(B87,"dddd")</f>
        <v>Sunday</v>
      </c>
      <c r="D87" s="145" t="str">
        <f>IFERROR(VLOOKUP(B87,'Database - 20 Overs'!$B$3:$B$103,1,0),"")</f>
        <v/>
      </c>
    </row>
    <row r="88" spans="1:4" x14ac:dyDescent="0.2">
      <c r="A88" s="91">
        <f t="shared" si="9"/>
        <v>87</v>
      </c>
      <c r="B88" s="145">
        <f t="shared" ref="B88:B120" si="11">B87+7</f>
        <v>44654</v>
      </c>
      <c r="C88" t="str">
        <f t="shared" si="10"/>
        <v>Sunday</v>
      </c>
      <c r="D88" s="145" t="str">
        <f>IFERROR(VLOOKUP(B88,'Database - 20 Overs'!$B$3:$B$103,1,0),"")</f>
        <v/>
      </c>
    </row>
    <row r="89" spans="1:4" x14ac:dyDescent="0.2">
      <c r="A89" s="91">
        <f t="shared" si="9"/>
        <v>88</v>
      </c>
      <c r="B89" s="145">
        <f t="shared" si="11"/>
        <v>44661</v>
      </c>
      <c r="C89" t="str">
        <f t="shared" si="10"/>
        <v>Sunday</v>
      </c>
      <c r="D89" s="145" t="str">
        <f>IFERROR(VLOOKUP(B89,'Database - 20 Overs'!$B$3:$B$103,1,0),"")</f>
        <v/>
      </c>
    </row>
    <row r="90" spans="1:4" x14ac:dyDescent="0.2">
      <c r="A90" s="91">
        <f t="shared" si="9"/>
        <v>89</v>
      </c>
      <c r="B90" s="145">
        <f t="shared" si="11"/>
        <v>44668</v>
      </c>
      <c r="C90" t="str">
        <f t="shared" si="10"/>
        <v>Sunday</v>
      </c>
      <c r="D90" s="145" t="str">
        <f>IFERROR(VLOOKUP(B90,'Database - 20 Overs'!$B$3:$B$103,1,0),"")</f>
        <v/>
      </c>
    </row>
    <row r="91" spans="1:4" x14ac:dyDescent="0.2">
      <c r="A91" s="91">
        <f t="shared" si="9"/>
        <v>90</v>
      </c>
      <c r="B91" s="145">
        <f t="shared" si="11"/>
        <v>44675</v>
      </c>
      <c r="C91" t="str">
        <f t="shared" si="10"/>
        <v>Sunday</v>
      </c>
      <c r="D91" s="145" t="str">
        <f>IFERROR(VLOOKUP(B91,'Database - 20 Overs'!$B$3:$B$103,1,0),"")</f>
        <v/>
      </c>
    </row>
    <row r="92" spans="1:4" x14ac:dyDescent="0.2">
      <c r="A92" s="91">
        <f t="shared" si="9"/>
        <v>91</v>
      </c>
      <c r="B92" s="145">
        <f t="shared" si="11"/>
        <v>44682</v>
      </c>
      <c r="C92" t="str">
        <f t="shared" si="10"/>
        <v>Sunday</v>
      </c>
      <c r="D92" s="145" t="str">
        <f>IFERROR(VLOOKUP(B92,'Database - 20 Overs'!$B$3:$B$103,1,0),"")</f>
        <v/>
      </c>
    </row>
    <row r="93" spans="1:4" x14ac:dyDescent="0.2">
      <c r="A93" s="91">
        <f t="shared" si="9"/>
        <v>92</v>
      </c>
      <c r="B93" s="145">
        <f t="shared" si="11"/>
        <v>44689</v>
      </c>
      <c r="C93" t="str">
        <f t="shared" si="10"/>
        <v>Sunday</v>
      </c>
      <c r="D93" s="145" t="str">
        <f>IFERROR(VLOOKUP(B93,'Database - 20 Overs'!$B$3:$B$103,1,0),"")</f>
        <v/>
      </c>
    </row>
    <row r="94" spans="1:4" x14ac:dyDescent="0.2">
      <c r="A94" s="91">
        <f t="shared" si="9"/>
        <v>93</v>
      </c>
      <c r="B94" s="145">
        <f t="shared" si="11"/>
        <v>44696</v>
      </c>
      <c r="C94" t="str">
        <f t="shared" si="10"/>
        <v>Sunday</v>
      </c>
      <c r="D94" s="145" t="str">
        <f>IFERROR(VLOOKUP(B94,'Database - 20 Overs'!$B$3:$B$103,1,0),"")</f>
        <v/>
      </c>
    </row>
    <row r="95" spans="1:4" x14ac:dyDescent="0.2">
      <c r="A95" s="91">
        <f t="shared" si="9"/>
        <v>94</v>
      </c>
      <c r="B95" s="145">
        <f t="shared" si="11"/>
        <v>44703</v>
      </c>
      <c r="C95" t="str">
        <f t="shared" si="10"/>
        <v>Sunday</v>
      </c>
      <c r="D95" s="145" t="str">
        <f>IFERROR(VLOOKUP(B95,'Database - 20 Overs'!$B$3:$B$103,1,0),"")</f>
        <v/>
      </c>
    </row>
    <row r="96" spans="1:4" x14ac:dyDescent="0.2">
      <c r="A96" s="91">
        <f t="shared" si="9"/>
        <v>95</v>
      </c>
      <c r="B96" s="145">
        <f t="shared" si="11"/>
        <v>44710</v>
      </c>
      <c r="C96" t="str">
        <f t="shared" si="10"/>
        <v>Sunday</v>
      </c>
      <c r="D96" s="145" t="str">
        <f>IFERROR(VLOOKUP(B96,'Database - 20 Overs'!$B$3:$B$103,1,0),"")</f>
        <v/>
      </c>
    </row>
    <row r="97" spans="1:4" x14ac:dyDescent="0.2">
      <c r="A97" s="91">
        <f t="shared" si="9"/>
        <v>96</v>
      </c>
      <c r="B97" s="145">
        <f t="shared" si="11"/>
        <v>44717</v>
      </c>
      <c r="C97" t="str">
        <f t="shared" si="10"/>
        <v>Sunday</v>
      </c>
      <c r="D97" s="145">
        <f>IFERROR(VLOOKUP(B97,'Database - 20 Overs'!$B$3:$B$103,1,0),"")</f>
        <v>44717</v>
      </c>
    </row>
    <row r="98" spans="1:4" x14ac:dyDescent="0.2">
      <c r="A98" s="91">
        <f t="shared" si="9"/>
        <v>97</v>
      </c>
      <c r="B98" s="145">
        <f t="shared" si="11"/>
        <v>44724</v>
      </c>
      <c r="C98" t="str">
        <f t="shared" si="10"/>
        <v>Sunday</v>
      </c>
      <c r="D98" s="145">
        <f>IFERROR(VLOOKUP(B98,'Database - 20 Overs'!$B$3:$B$103,1,0),"")</f>
        <v>44724</v>
      </c>
    </row>
    <row r="99" spans="1:4" x14ac:dyDescent="0.2">
      <c r="A99" s="91">
        <f t="shared" si="9"/>
        <v>98</v>
      </c>
      <c r="B99" s="145">
        <f t="shared" si="11"/>
        <v>44731</v>
      </c>
      <c r="C99" t="str">
        <f t="shared" si="10"/>
        <v>Sunday</v>
      </c>
      <c r="D99" s="145" t="str">
        <f>IFERROR(VLOOKUP(B99,'Database - 20 Overs'!$B$3:$B$103,1,0),"")</f>
        <v/>
      </c>
    </row>
    <row r="100" spans="1:4" x14ac:dyDescent="0.2">
      <c r="A100" s="91">
        <f t="shared" si="9"/>
        <v>99</v>
      </c>
      <c r="B100" s="145">
        <f t="shared" si="11"/>
        <v>44738</v>
      </c>
      <c r="C100" t="str">
        <f t="shared" si="10"/>
        <v>Sunday</v>
      </c>
      <c r="D100" s="145">
        <f>IFERROR(VLOOKUP(B100,'Database - 20 Overs'!$B$3:$B$103,1,0),"")</f>
        <v>44738</v>
      </c>
    </row>
    <row r="101" spans="1:4" x14ac:dyDescent="0.2">
      <c r="A101" s="91">
        <f t="shared" si="9"/>
        <v>100</v>
      </c>
      <c r="B101" s="145">
        <f t="shared" si="11"/>
        <v>44745</v>
      </c>
      <c r="C101" t="str">
        <f t="shared" si="10"/>
        <v>Sunday</v>
      </c>
      <c r="D101" s="145">
        <f>IFERROR(VLOOKUP(B101,'Database - 20 Overs'!$B$3:$B$103,1,0),"")</f>
        <v>44745</v>
      </c>
    </row>
    <row r="102" spans="1:4" x14ac:dyDescent="0.2">
      <c r="A102" s="91">
        <f t="shared" si="9"/>
        <v>101</v>
      </c>
      <c r="B102" s="145">
        <f t="shared" si="11"/>
        <v>44752</v>
      </c>
      <c r="C102" t="str">
        <f t="shared" si="10"/>
        <v>Sunday</v>
      </c>
      <c r="D102" s="145" t="str">
        <f>IFERROR(VLOOKUP(B102,'Database - 20 Overs'!$B$3:$B$103,1,0),"")</f>
        <v/>
      </c>
    </row>
    <row r="103" spans="1:4" x14ac:dyDescent="0.2">
      <c r="A103" s="91">
        <f t="shared" si="9"/>
        <v>102</v>
      </c>
      <c r="B103" s="145">
        <f t="shared" si="11"/>
        <v>44759</v>
      </c>
      <c r="C103" t="str">
        <f t="shared" si="10"/>
        <v>Sunday</v>
      </c>
      <c r="D103" s="145" t="str">
        <f>IFERROR(VLOOKUP(B103,'Database - 20 Overs'!$B$3:$B$103,1,0),"")</f>
        <v/>
      </c>
    </row>
    <row r="104" spans="1:4" x14ac:dyDescent="0.2">
      <c r="A104" s="91">
        <f t="shared" si="9"/>
        <v>103</v>
      </c>
      <c r="B104" s="145">
        <f t="shared" si="11"/>
        <v>44766</v>
      </c>
      <c r="C104" t="str">
        <f t="shared" si="10"/>
        <v>Sunday</v>
      </c>
      <c r="D104" s="145" t="str">
        <f>IFERROR(VLOOKUP(B104,'Database - 20 Overs'!$B$3:$B$103,1,0),"")</f>
        <v/>
      </c>
    </row>
    <row r="105" spans="1:4" x14ac:dyDescent="0.2">
      <c r="A105" s="91">
        <f t="shared" si="9"/>
        <v>104</v>
      </c>
      <c r="B105" s="145">
        <f t="shared" si="11"/>
        <v>44773</v>
      </c>
      <c r="C105" t="str">
        <f t="shared" si="10"/>
        <v>Sunday</v>
      </c>
      <c r="D105" s="145" t="str">
        <f>IFERROR(VLOOKUP(B105,'Database - 20 Overs'!$B$3:$B$103,1,0),"")</f>
        <v/>
      </c>
    </row>
    <row r="106" spans="1:4" x14ac:dyDescent="0.2">
      <c r="A106" s="91">
        <f t="shared" si="9"/>
        <v>105</v>
      </c>
      <c r="B106" s="145">
        <f t="shared" si="11"/>
        <v>44780</v>
      </c>
      <c r="C106" t="str">
        <f t="shared" si="10"/>
        <v>Sunday</v>
      </c>
      <c r="D106" s="145" t="str">
        <f>IFERROR(VLOOKUP(B106,'Database - 20 Overs'!$B$3:$B$103,1,0),"")</f>
        <v/>
      </c>
    </row>
    <row r="107" spans="1:4" x14ac:dyDescent="0.2">
      <c r="A107" s="91">
        <f t="shared" si="9"/>
        <v>106</v>
      </c>
      <c r="B107" s="145">
        <f t="shared" si="11"/>
        <v>44787</v>
      </c>
      <c r="C107" t="str">
        <f t="shared" si="10"/>
        <v>Sunday</v>
      </c>
      <c r="D107" s="145" t="str">
        <f>IFERROR(VLOOKUP(B107,'Database - 20 Overs'!$B$3:$B$103,1,0),"")</f>
        <v/>
      </c>
    </row>
    <row r="108" spans="1:4" x14ac:dyDescent="0.2">
      <c r="A108" s="91">
        <f t="shared" si="9"/>
        <v>107</v>
      </c>
      <c r="B108" s="145">
        <f t="shared" si="11"/>
        <v>44794</v>
      </c>
      <c r="C108" t="str">
        <f t="shared" si="10"/>
        <v>Sunday</v>
      </c>
      <c r="D108" s="145" t="str">
        <f>IFERROR(VLOOKUP(B108,'Database - 20 Overs'!$B$3:$B$103,1,0),"")</f>
        <v/>
      </c>
    </row>
    <row r="109" spans="1:4" x14ac:dyDescent="0.2">
      <c r="A109" s="91">
        <f t="shared" si="9"/>
        <v>108</v>
      </c>
      <c r="B109" s="145">
        <f t="shared" si="11"/>
        <v>44801</v>
      </c>
      <c r="C109" t="str">
        <f t="shared" si="10"/>
        <v>Sunday</v>
      </c>
      <c r="D109" s="145">
        <f>IFERROR(VLOOKUP(B109,'Database - 20 Overs'!$B$3:$B$103,1,0),"")</f>
        <v>44801</v>
      </c>
    </row>
    <row r="110" spans="1:4" x14ac:dyDescent="0.2">
      <c r="A110" s="91">
        <f t="shared" si="9"/>
        <v>109</v>
      </c>
      <c r="B110" s="145">
        <f t="shared" si="11"/>
        <v>44808</v>
      </c>
      <c r="C110" t="str">
        <f t="shared" si="10"/>
        <v>Sunday</v>
      </c>
      <c r="D110" s="145" t="str">
        <f>IFERROR(VLOOKUP(B110,'Database - 20 Overs'!$B$3:$B$103,1,0),"")</f>
        <v/>
      </c>
    </row>
    <row r="111" spans="1:4" x14ac:dyDescent="0.2">
      <c r="A111" s="91">
        <f t="shared" si="9"/>
        <v>110</v>
      </c>
      <c r="B111" s="145">
        <f t="shared" si="11"/>
        <v>44815</v>
      </c>
      <c r="C111" t="str">
        <f t="shared" si="10"/>
        <v>Sunday</v>
      </c>
      <c r="D111" s="145" t="str">
        <f>IFERROR(VLOOKUP(B111,'Database - 20 Overs'!$B$3:$B$103,1,0),"")</f>
        <v/>
      </c>
    </row>
    <row r="112" spans="1:4" x14ac:dyDescent="0.2">
      <c r="A112" s="91">
        <f t="shared" si="9"/>
        <v>111</v>
      </c>
      <c r="B112" s="145">
        <f t="shared" si="11"/>
        <v>44822</v>
      </c>
      <c r="C112" t="str">
        <f t="shared" si="10"/>
        <v>Sunday</v>
      </c>
      <c r="D112" s="145">
        <f>IFERROR(VLOOKUP(B112,'Database - 20 Overs'!$B$3:$B$103,1,0),"")</f>
        <v>44822</v>
      </c>
    </row>
    <row r="113" spans="1:4" x14ac:dyDescent="0.2">
      <c r="A113" s="91">
        <f t="shared" si="9"/>
        <v>112</v>
      </c>
      <c r="B113" s="145">
        <f t="shared" si="11"/>
        <v>44829</v>
      </c>
      <c r="C113" t="str">
        <f t="shared" si="10"/>
        <v>Sunday</v>
      </c>
      <c r="D113" s="145" t="str">
        <f>IFERROR(VLOOKUP(B113,'Database - 20 Overs'!$B$3:$B$103,1,0),"")</f>
        <v/>
      </c>
    </row>
    <row r="114" spans="1:4" x14ac:dyDescent="0.2">
      <c r="A114" s="91">
        <f t="shared" si="9"/>
        <v>113</v>
      </c>
      <c r="B114" s="145">
        <f t="shared" si="11"/>
        <v>44836</v>
      </c>
      <c r="C114" t="str">
        <f t="shared" si="10"/>
        <v>Sunday</v>
      </c>
      <c r="D114" s="145" t="str">
        <f>IFERROR(VLOOKUP(B114,'Database - 20 Overs'!$B$3:$B$103,1,0),"")</f>
        <v/>
      </c>
    </row>
    <row r="115" spans="1:4" x14ac:dyDescent="0.2">
      <c r="A115" s="91">
        <f t="shared" si="9"/>
        <v>114</v>
      </c>
      <c r="B115" s="145">
        <f t="shared" si="11"/>
        <v>44843</v>
      </c>
      <c r="C115" t="str">
        <f t="shared" si="10"/>
        <v>Sunday</v>
      </c>
      <c r="D115" s="145">
        <f>IFERROR(VLOOKUP(B115,'Database - 20 Overs'!$B$3:$B$103,1,0),"")</f>
        <v>44843</v>
      </c>
    </row>
    <row r="116" spans="1:4" x14ac:dyDescent="0.2">
      <c r="A116" s="91">
        <f t="shared" si="9"/>
        <v>115</v>
      </c>
      <c r="B116" s="145">
        <f t="shared" si="11"/>
        <v>44850</v>
      </c>
      <c r="C116" t="str">
        <f t="shared" si="10"/>
        <v>Sunday</v>
      </c>
      <c r="D116" s="145" t="str">
        <f>IFERROR(VLOOKUP(B116,'Database - 20 Overs'!$B$3:$B$103,1,0),"")</f>
        <v/>
      </c>
    </row>
    <row r="117" spans="1:4" x14ac:dyDescent="0.2">
      <c r="A117" s="91">
        <f t="shared" si="9"/>
        <v>116</v>
      </c>
      <c r="B117" s="145">
        <f>B118-1</f>
        <v>44856</v>
      </c>
      <c r="C117" t="str">
        <f t="shared" si="10"/>
        <v>Saturday</v>
      </c>
      <c r="D117" s="145">
        <f>IFERROR(VLOOKUP(B117,'Database - 20 Overs'!$B$3:$B$103,1,0),"")</f>
        <v>44856</v>
      </c>
    </row>
    <row r="118" spans="1:4" x14ac:dyDescent="0.2">
      <c r="A118" s="91">
        <f t="shared" si="9"/>
        <v>117</v>
      </c>
      <c r="B118" s="145">
        <f>B116+7</f>
        <v>44857</v>
      </c>
      <c r="C118" t="str">
        <f t="shared" si="10"/>
        <v>Sunday</v>
      </c>
      <c r="D118" s="145" t="str">
        <f>IFERROR(VLOOKUP(B118,'Database - 20 Overs'!$B$3:$B$103,1,0),"")</f>
        <v/>
      </c>
    </row>
    <row r="119" spans="1:4" x14ac:dyDescent="0.2">
      <c r="A119" s="91">
        <f t="shared" si="9"/>
        <v>118</v>
      </c>
      <c r="B119" s="145">
        <f t="shared" si="11"/>
        <v>44864</v>
      </c>
      <c r="C119" t="str">
        <f t="shared" si="10"/>
        <v>Sunday</v>
      </c>
      <c r="D119" s="145">
        <f>IFERROR(VLOOKUP(B119,'Database - 20 Overs'!$B$3:$B$103,1,0),"")</f>
        <v>44864</v>
      </c>
    </row>
    <row r="120" spans="1:4" x14ac:dyDescent="0.2">
      <c r="A120" s="91">
        <f t="shared" si="9"/>
        <v>119</v>
      </c>
      <c r="B120" s="145">
        <f t="shared" si="11"/>
        <v>44871</v>
      </c>
      <c r="C120" t="str">
        <f t="shared" ref="C120:C133" si="12">TEXT(B120,"dddd")</f>
        <v>Sunday</v>
      </c>
      <c r="D120" s="145" t="str">
        <f>IFERROR(VLOOKUP(B120,'Database - 20 Overs'!$B$3:$B$103,1,0),"")</f>
        <v/>
      </c>
    </row>
    <row r="121" spans="1:4" x14ac:dyDescent="0.2">
      <c r="A121" s="91">
        <f t="shared" si="9"/>
        <v>120</v>
      </c>
      <c r="B121" s="145">
        <f t="shared" ref="B121:B133" si="13">B120+7</f>
        <v>44878</v>
      </c>
      <c r="C121" t="str">
        <f t="shared" si="12"/>
        <v>Sunday</v>
      </c>
      <c r="D121" s="145" t="str">
        <f>IFERROR(VLOOKUP(B121,'Database - 20 Overs'!$B$3:$B$103,1,0),"")</f>
        <v/>
      </c>
    </row>
    <row r="122" spans="1:4" x14ac:dyDescent="0.2">
      <c r="A122" s="91">
        <f t="shared" si="9"/>
        <v>121</v>
      </c>
      <c r="B122" s="145">
        <f t="shared" si="13"/>
        <v>44885</v>
      </c>
      <c r="C122" t="str">
        <f t="shared" si="12"/>
        <v>Sunday</v>
      </c>
      <c r="D122" s="145" t="str">
        <f>IFERROR(VLOOKUP(B122,'Database - 20 Overs'!$B$3:$B$103,1,0),"")</f>
        <v/>
      </c>
    </row>
    <row r="123" spans="1:4" x14ac:dyDescent="0.2">
      <c r="A123" s="91">
        <f t="shared" si="9"/>
        <v>122</v>
      </c>
      <c r="B123" s="145">
        <f t="shared" si="13"/>
        <v>44892</v>
      </c>
      <c r="C123" t="str">
        <f t="shared" si="12"/>
        <v>Sunday</v>
      </c>
      <c r="D123" s="145">
        <f>IFERROR(VLOOKUP(B123,'Database - 20 Overs'!$B$3:$B$103,1,0),"")</f>
        <v>44892</v>
      </c>
    </row>
    <row r="124" spans="1:4" x14ac:dyDescent="0.2">
      <c r="A124" s="91">
        <f t="shared" si="9"/>
        <v>123</v>
      </c>
      <c r="B124" s="145">
        <f t="shared" si="13"/>
        <v>44899</v>
      </c>
      <c r="C124" t="str">
        <f t="shared" si="12"/>
        <v>Sunday</v>
      </c>
      <c r="D124" s="145">
        <f>IFERROR(VLOOKUP(B124,'Database - 20 Overs'!$B$3:$B$103,1,0),"")</f>
        <v>44899</v>
      </c>
    </row>
    <row r="125" spans="1:4" x14ac:dyDescent="0.2">
      <c r="A125" s="91">
        <f t="shared" si="9"/>
        <v>124</v>
      </c>
      <c r="B125" s="145">
        <f t="shared" si="13"/>
        <v>44906</v>
      </c>
      <c r="C125" t="str">
        <f t="shared" si="12"/>
        <v>Sunday</v>
      </c>
      <c r="D125" s="145">
        <f>IFERROR(VLOOKUP(B125,'Database - 20 Overs'!$B$3:$B$103,1,0),"")</f>
        <v>44906</v>
      </c>
    </row>
    <row r="126" spans="1:4" x14ac:dyDescent="0.2">
      <c r="A126" s="91">
        <f t="shared" si="9"/>
        <v>125</v>
      </c>
      <c r="B126" s="145">
        <f t="shared" si="13"/>
        <v>44913</v>
      </c>
      <c r="C126" t="str">
        <f t="shared" si="12"/>
        <v>Sunday</v>
      </c>
      <c r="D126" s="145">
        <f>IFERROR(VLOOKUP(B126,'Database - 20 Overs'!$B$3:$B$103,1,0),"")</f>
        <v>44913</v>
      </c>
    </row>
    <row r="127" spans="1:4" x14ac:dyDescent="0.2">
      <c r="A127" s="91">
        <f t="shared" si="9"/>
        <v>126</v>
      </c>
      <c r="B127" s="145">
        <f t="shared" si="13"/>
        <v>44920</v>
      </c>
      <c r="C127" t="str">
        <f t="shared" si="12"/>
        <v>Sunday</v>
      </c>
      <c r="D127" s="145">
        <f>IFERROR(VLOOKUP(B127,'Database - 20 Overs'!$B$3:$B$103,1,0),"")</f>
        <v>44920</v>
      </c>
    </row>
    <row r="128" spans="1:4" x14ac:dyDescent="0.2">
      <c r="A128" s="91">
        <f t="shared" si="9"/>
        <v>127</v>
      </c>
      <c r="B128" s="145">
        <f t="shared" si="13"/>
        <v>44927</v>
      </c>
      <c r="C128" t="str">
        <f t="shared" si="12"/>
        <v>Sunday</v>
      </c>
      <c r="D128" s="145">
        <f>IFERROR(VLOOKUP(B128,'Database - 20 Overs'!$B$3:$B$103,1,0),"")</f>
        <v>44927</v>
      </c>
    </row>
    <row r="129" spans="1:4" x14ac:dyDescent="0.2">
      <c r="A129" s="91">
        <f t="shared" si="9"/>
        <v>128</v>
      </c>
      <c r="B129" s="145">
        <f t="shared" si="13"/>
        <v>44934</v>
      </c>
      <c r="C129" t="str">
        <f t="shared" si="12"/>
        <v>Sunday</v>
      </c>
      <c r="D129" s="145" t="str">
        <f>IFERROR(VLOOKUP(B129,'Database - 20 Overs'!$B$3:$B$103,1,0),"")</f>
        <v/>
      </c>
    </row>
    <row r="130" spans="1:4" x14ac:dyDescent="0.2">
      <c r="A130" s="91">
        <f t="shared" si="9"/>
        <v>129</v>
      </c>
      <c r="B130" s="145">
        <f t="shared" si="13"/>
        <v>44941</v>
      </c>
      <c r="C130" t="str">
        <f t="shared" si="12"/>
        <v>Sunday</v>
      </c>
      <c r="D130" s="145" t="str">
        <f>IFERROR(VLOOKUP(B130,'Database - 20 Overs'!$B$3:$B$103,1,0),"")</f>
        <v/>
      </c>
    </row>
    <row r="131" spans="1:4" x14ac:dyDescent="0.2">
      <c r="A131" s="91">
        <f t="shared" si="9"/>
        <v>130</v>
      </c>
      <c r="B131" s="145">
        <f t="shared" si="13"/>
        <v>44948</v>
      </c>
      <c r="C131" t="str">
        <f t="shared" si="12"/>
        <v>Sunday</v>
      </c>
      <c r="D131" s="145" t="str">
        <f>IFERROR(VLOOKUP(B131,'Database - 20 Overs'!$B$3:$B$103,1,0),"")</f>
        <v/>
      </c>
    </row>
    <row r="132" spans="1:4" x14ac:dyDescent="0.2">
      <c r="A132" s="91">
        <f t="shared" si="9"/>
        <v>131</v>
      </c>
      <c r="B132" s="145">
        <f t="shared" si="13"/>
        <v>44955</v>
      </c>
      <c r="C132" t="str">
        <f t="shared" si="12"/>
        <v>Sunday</v>
      </c>
      <c r="D132" s="145" t="str">
        <f>IFERROR(VLOOKUP(B132,'Database - 20 Overs'!$B$3:$B$103,1,0),"")</f>
        <v/>
      </c>
    </row>
    <row r="133" spans="1:4" x14ac:dyDescent="0.2">
      <c r="A133" s="91">
        <f t="shared" ref="A133" si="14">A132+1</f>
        <v>132</v>
      </c>
      <c r="B133" s="145">
        <f t="shared" si="13"/>
        <v>44962</v>
      </c>
      <c r="C133" t="str">
        <f t="shared" si="12"/>
        <v>Sunday</v>
      </c>
      <c r="D133" s="145" t="str">
        <f>IFERROR(VLOOKUP(B133,'Database - 20 Overs'!$B$3:$B$103,1,0),"")</f>
        <v/>
      </c>
    </row>
  </sheetData>
  <sortState xmlns:xlrd2="http://schemas.microsoft.com/office/spreadsheetml/2017/richdata2" ref="H12:H58">
    <sortCondition ref="H12:H58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3:Z30"/>
  <sheetViews>
    <sheetView workbookViewId="0">
      <pane xSplit="3" topLeftCell="E1" activePane="topRight" state="frozen"/>
      <selection pane="topRight" activeCell="E2" sqref="E2"/>
    </sheetView>
  </sheetViews>
  <sheetFormatPr defaultColWidth="14.42578125" defaultRowHeight="15.75" customHeight="1" x14ac:dyDescent="0.2"/>
  <cols>
    <col min="1" max="2" width="14.42578125" hidden="1"/>
  </cols>
  <sheetData>
    <row r="3" spans="3:26" ht="15.75" customHeight="1" x14ac:dyDescent="0.2">
      <c r="C3" s="54"/>
      <c r="D3" s="208" t="s">
        <v>314</v>
      </c>
      <c r="E3" s="175"/>
      <c r="F3" s="209" t="s">
        <v>176</v>
      </c>
      <c r="G3" s="174"/>
      <c r="H3" s="174"/>
      <c r="I3" s="174"/>
      <c r="J3" s="174"/>
      <c r="K3" s="174"/>
      <c r="L3" s="174"/>
      <c r="M3" s="174"/>
      <c r="N3" s="174"/>
      <c r="O3" s="174"/>
      <c r="P3" s="175"/>
      <c r="Q3" s="194" t="s">
        <v>177</v>
      </c>
      <c r="R3" s="174"/>
      <c r="S3" s="174"/>
      <c r="T3" s="174"/>
      <c r="U3" s="174"/>
      <c r="V3" s="174"/>
      <c r="W3" s="175"/>
      <c r="X3" s="173" t="s">
        <v>178</v>
      </c>
      <c r="Y3" s="174"/>
      <c r="Z3" s="175"/>
    </row>
    <row r="4" spans="3:26" ht="23.25" x14ac:dyDescent="0.2">
      <c r="C4" s="55"/>
      <c r="D4" s="176"/>
      <c r="E4" s="178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8"/>
      <c r="Q4" s="176"/>
      <c r="R4" s="177"/>
      <c r="S4" s="177"/>
      <c r="T4" s="177"/>
      <c r="U4" s="177"/>
      <c r="V4" s="177"/>
      <c r="W4" s="178"/>
      <c r="X4" s="176"/>
      <c r="Y4" s="177"/>
      <c r="Z4" s="178"/>
    </row>
    <row r="5" spans="3:26" ht="12.75" x14ac:dyDescent="0.2">
      <c r="C5" s="3" t="s">
        <v>34</v>
      </c>
      <c r="D5" s="3" t="s">
        <v>173</v>
      </c>
      <c r="E5" s="3" t="s">
        <v>175</v>
      </c>
      <c r="F5" s="4" t="s">
        <v>179</v>
      </c>
      <c r="G5" s="4" t="s">
        <v>181</v>
      </c>
      <c r="H5" s="4" t="s">
        <v>180</v>
      </c>
      <c r="I5" s="4" t="s">
        <v>182</v>
      </c>
      <c r="J5" s="4" t="s">
        <v>183</v>
      </c>
      <c r="K5" s="4" t="s">
        <v>184</v>
      </c>
      <c r="L5" s="4" t="s">
        <v>185</v>
      </c>
      <c r="M5" s="4" t="s">
        <v>26</v>
      </c>
      <c r="N5" s="4" t="s">
        <v>19</v>
      </c>
      <c r="O5" s="4" t="s">
        <v>186</v>
      </c>
      <c r="P5" s="4" t="s">
        <v>187</v>
      </c>
      <c r="Q5" s="6" t="s">
        <v>179</v>
      </c>
      <c r="R5" s="6" t="s">
        <v>189</v>
      </c>
      <c r="S5" s="6" t="s">
        <v>188</v>
      </c>
      <c r="T5" s="6" t="s">
        <v>190</v>
      </c>
      <c r="U5" s="6" t="s">
        <v>182</v>
      </c>
      <c r="V5" s="6" t="s">
        <v>183</v>
      </c>
      <c r="W5" s="6" t="s">
        <v>191</v>
      </c>
      <c r="X5" s="8" t="s">
        <v>192</v>
      </c>
      <c r="Y5" s="8" t="s">
        <v>193</v>
      </c>
      <c r="Z5" s="8" t="s">
        <v>194</v>
      </c>
    </row>
    <row r="6" spans="3:26" ht="12.75" x14ac:dyDescent="0.2">
      <c r="C6" s="9" t="s">
        <v>198</v>
      </c>
      <c r="D6" s="56" t="s">
        <v>195</v>
      </c>
      <c r="E6" s="56">
        <f t="shared" ref="E6:F6" si="0">1</f>
        <v>1</v>
      </c>
      <c r="F6" s="13">
        <f t="shared" si="0"/>
        <v>1</v>
      </c>
      <c r="G6" s="14">
        <f>23</f>
        <v>23</v>
      </c>
      <c r="H6" s="14">
        <f>14</f>
        <v>14</v>
      </c>
      <c r="I6" s="27">
        <f t="shared" ref="I6:I30" si="1">IFERROR((G6/(F6-K6)), "-")</f>
        <v>23</v>
      </c>
      <c r="J6" s="27">
        <f t="shared" ref="J6:J30" si="2">IFERROR(((G6/H6)*100), "-")</f>
        <v>164.28571428571428</v>
      </c>
      <c r="K6" s="14">
        <f>0</f>
        <v>0</v>
      </c>
      <c r="L6" s="14">
        <v>23</v>
      </c>
      <c r="M6" s="14">
        <f t="shared" ref="M6:O6" si="3">0</f>
        <v>0</v>
      </c>
      <c r="N6" s="14">
        <f t="shared" si="3"/>
        <v>0</v>
      </c>
      <c r="O6" s="14">
        <f t="shared" si="3"/>
        <v>0</v>
      </c>
      <c r="P6" s="57">
        <f>4</f>
        <v>4</v>
      </c>
      <c r="Q6" s="16"/>
      <c r="R6" s="17"/>
      <c r="S6" s="16"/>
      <c r="T6" s="16"/>
      <c r="U6" s="18" t="str">
        <f t="shared" ref="U6:U30" si="4">IFERROR((S6/T6), "-")</f>
        <v>-</v>
      </c>
      <c r="V6" s="18" t="str">
        <f t="shared" ref="V6:V30" si="5">IFERROR(((R6*6)/T6), "-")</f>
        <v>-</v>
      </c>
      <c r="W6" s="20" t="str">
        <f t="shared" ref="W6:W30" si="6">IFERROR((S6/R6), "-")</f>
        <v>-</v>
      </c>
      <c r="X6" s="21"/>
      <c r="Y6" s="21"/>
      <c r="Z6" s="22"/>
    </row>
    <row r="7" spans="3:26" ht="12.75" x14ac:dyDescent="0.2">
      <c r="C7" s="23" t="s">
        <v>302</v>
      </c>
      <c r="D7" s="11" t="s">
        <v>196</v>
      </c>
      <c r="E7" s="11">
        <f t="shared" ref="E7:F7" si="7">1+1</f>
        <v>2</v>
      </c>
      <c r="F7" s="25">
        <f t="shared" si="7"/>
        <v>2</v>
      </c>
      <c r="G7" s="26">
        <f>8+23</f>
        <v>31</v>
      </c>
      <c r="H7" s="26">
        <f>7+17</f>
        <v>24</v>
      </c>
      <c r="I7" s="27">
        <f t="shared" si="1"/>
        <v>15.5</v>
      </c>
      <c r="J7" s="27">
        <f t="shared" si="2"/>
        <v>129.16666666666669</v>
      </c>
      <c r="K7" s="26">
        <f t="shared" ref="K7:K9" si="8">0+0</f>
        <v>0</v>
      </c>
      <c r="L7" s="26">
        <v>23</v>
      </c>
      <c r="M7" s="26">
        <f t="shared" ref="M7:N7" si="9">0+0</f>
        <v>0</v>
      </c>
      <c r="N7" s="26">
        <f t="shared" si="9"/>
        <v>0</v>
      </c>
      <c r="O7" s="26">
        <f>0</f>
        <v>0</v>
      </c>
      <c r="P7" s="33">
        <f>2+3</f>
        <v>5</v>
      </c>
      <c r="Q7" s="30"/>
      <c r="R7" s="29"/>
      <c r="S7" s="30"/>
      <c r="T7" s="30"/>
      <c r="U7" s="18" t="str">
        <f t="shared" si="4"/>
        <v>-</v>
      </c>
      <c r="V7" s="18" t="str">
        <f t="shared" si="5"/>
        <v>-</v>
      </c>
      <c r="W7" s="20" t="str">
        <f t="shared" si="6"/>
        <v>-</v>
      </c>
      <c r="X7" s="31"/>
      <c r="Y7" s="31"/>
      <c r="Z7" s="32"/>
    </row>
    <row r="8" spans="3:26" ht="12.75" x14ac:dyDescent="0.2">
      <c r="C8" s="23" t="s">
        <v>150</v>
      </c>
      <c r="D8" s="11" t="s">
        <v>195</v>
      </c>
      <c r="E8" s="11">
        <f t="shared" ref="E8:F8" si="10">1+1</f>
        <v>2</v>
      </c>
      <c r="F8" s="25">
        <f t="shared" si="10"/>
        <v>2</v>
      </c>
      <c r="G8" s="26">
        <f>102+47</f>
        <v>149</v>
      </c>
      <c r="H8" s="26">
        <f>101+68</f>
        <v>169</v>
      </c>
      <c r="I8" s="27">
        <f t="shared" si="1"/>
        <v>74.5</v>
      </c>
      <c r="J8" s="27">
        <f t="shared" si="2"/>
        <v>88.165680473372774</v>
      </c>
      <c r="K8" s="26">
        <f t="shared" si="8"/>
        <v>0</v>
      </c>
      <c r="L8" s="26">
        <v>102</v>
      </c>
      <c r="M8" s="26">
        <f>0</f>
        <v>0</v>
      </c>
      <c r="N8" s="26">
        <f>1</f>
        <v>1</v>
      </c>
      <c r="O8" s="26">
        <f>1+0</f>
        <v>1</v>
      </c>
      <c r="P8" s="33">
        <f>8+4</f>
        <v>12</v>
      </c>
      <c r="Q8" s="30"/>
      <c r="R8" s="29"/>
      <c r="S8" s="30"/>
      <c r="T8" s="30"/>
      <c r="U8" s="18" t="str">
        <f t="shared" si="4"/>
        <v>-</v>
      </c>
      <c r="V8" s="18" t="str">
        <f t="shared" si="5"/>
        <v>-</v>
      </c>
      <c r="W8" s="20" t="str">
        <f t="shared" si="6"/>
        <v>-</v>
      </c>
      <c r="X8" s="31">
        <f>1</f>
        <v>1</v>
      </c>
      <c r="Y8" s="31"/>
      <c r="Z8" s="32"/>
    </row>
    <row r="9" spans="3:26" ht="12.75" x14ac:dyDescent="0.2">
      <c r="C9" s="23" t="s">
        <v>118</v>
      </c>
      <c r="D9" s="11" t="s">
        <v>195</v>
      </c>
      <c r="E9" s="11">
        <f t="shared" ref="E9:F9" si="11">1+1</f>
        <v>2</v>
      </c>
      <c r="F9" s="25">
        <f t="shared" si="11"/>
        <v>2</v>
      </c>
      <c r="G9" s="26">
        <f>15+10</f>
        <v>25</v>
      </c>
      <c r="H9" s="26">
        <f>39+22</f>
        <v>61</v>
      </c>
      <c r="I9" s="27">
        <f t="shared" si="1"/>
        <v>12.5</v>
      </c>
      <c r="J9" s="27">
        <f t="shared" si="2"/>
        <v>40.983606557377051</v>
      </c>
      <c r="K9" s="26">
        <f t="shared" si="8"/>
        <v>0</v>
      </c>
      <c r="L9" s="26">
        <v>15</v>
      </c>
      <c r="M9" s="26">
        <f t="shared" ref="M9:P9" si="12">0+0</f>
        <v>0</v>
      </c>
      <c r="N9" s="26">
        <f t="shared" si="12"/>
        <v>0</v>
      </c>
      <c r="O9" s="26">
        <f t="shared" si="12"/>
        <v>0</v>
      </c>
      <c r="P9" s="33">
        <f t="shared" si="12"/>
        <v>0</v>
      </c>
      <c r="Q9" s="30"/>
      <c r="R9" s="29"/>
      <c r="S9" s="30"/>
      <c r="T9" s="30"/>
      <c r="U9" s="18" t="str">
        <f t="shared" si="4"/>
        <v>-</v>
      </c>
      <c r="V9" s="18" t="str">
        <f t="shared" si="5"/>
        <v>-</v>
      </c>
      <c r="W9" s="20" t="str">
        <f t="shared" si="6"/>
        <v>-</v>
      </c>
      <c r="X9" s="31"/>
      <c r="Y9" s="31"/>
      <c r="Z9" s="32"/>
    </row>
    <row r="10" spans="3:26" ht="12.75" x14ac:dyDescent="0.2">
      <c r="C10" s="23" t="s">
        <v>29</v>
      </c>
      <c r="D10" s="11" t="s">
        <v>195</v>
      </c>
      <c r="E10" s="11"/>
      <c r="F10" s="25"/>
      <c r="G10" s="26"/>
      <c r="H10" s="26"/>
      <c r="I10" s="27" t="str">
        <f t="shared" si="1"/>
        <v>-</v>
      </c>
      <c r="J10" s="27" t="str">
        <f t="shared" si="2"/>
        <v>-</v>
      </c>
      <c r="K10" s="26"/>
      <c r="L10" s="26"/>
      <c r="M10" s="26"/>
      <c r="N10" s="26"/>
      <c r="O10" s="26"/>
      <c r="P10" s="33"/>
      <c r="Q10" s="30"/>
      <c r="R10" s="29"/>
      <c r="S10" s="30"/>
      <c r="T10" s="30"/>
      <c r="U10" s="18" t="str">
        <f t="shared" si="4"/>
        <v>-</v>
      </c>
      <c r="V10" s="18" t="str">
        <f t="shared" si="5"/>
        <v>-</v>
      </c>
      <c r="W10" s="20" t="str">
        <f t="shared" si="6"/>
        <v>-</v>
      </c>
      <c r="X10" s="31"/>
      <c r="Y10" s="31"/>
      <c r="Z10" s="32"/>
    </row>
    <row r="11" spans="3:26" ht="12.75" x14ac:dyDescent="0.2">
      <c r="C11" s="23" t="s">
        <v>155</v>
      </c>
      <c r="D11" s="11" t="s">
        <v>195</v>
      </c>
      <c r="E11" s="11">
        <f t="shared" ref="E11:F11" si="13">1+1</f>
        <v>2</v>
      </c>
      <c r="F11" s="25">
        <f t="shared" si="13"/>
        <v>2</v>
      </c>
      <c r="G11" s="26">
        <f>6+22</f>
        <v>28</v>
      </c>
      <c r="H11" s="26">
        <f>10+25</f>
        <v>35</v>
      </c>
      <c r="I11" s="27">
        <f t="shared" si="1"/>
        <v>14</v>
      </c>
      <c r="J11" s="27">
        <f t="shared" si="2"/>
        <v>80</v>
      </c>
      <c r="K11" s="26">
        <f>0+0</f>
        <v>0</v>
      </c>
      <c r="L11" s="26">
        <v>22</v>
      </c>
      <c r="M11" s="26">
        <f t="shared" ref="M11:N11" si="14">0+0</f>
        <v>0</v>
      </c>
      <c r="N11" s="26">
        <f t="shared" si="14"/>
        <v>0</v>
      </c>
      <c r="O11" s="26">
        <f t="shared" ref="O11:P11" si="15">0+1</f>
        <v>1</v>
      </c>
      <c r="P11" s="33">
        <f t="shared" si="15"/>
        <v>1</v>
      </c>
      <c r="Q11" s="30"/>
      <c r="R11" s="29"/>
      <c r="S11" s="30"/>
      <c r="T11" s="30"/>
      <c r="U11" s="18" t="str">
        <f t="shared" si="4"/>
        <v>-</v>
      </c>
      <c r="V11" s="18" t="str">
        <f t="shared" si="5"/>
        <v>-</v>
      </c>
      <c r="W11" s="20" t="str">
        <f t="shared" si="6"/>
        <v>-</v>
      </c>
      <c r="X11" s="31">
        <f>0+1</f>
        <v>1</v>
      </c>
      <c r="Y11" s="31"/>
      <c r="Z11" s="32"/>
    </row>
    <row r="12" spans="3:26" ht="12.75" x14ac:dyDescent="0.2">
      <c r="C12" s="23" t="s">
        <v>28</v>
      </c>
      <c r="D12" s="11" t="s">
        <v>195</v>
      </c>
      <c r="E12" s="11"/>
      <c r="F12" s="25"/>
      <c r="G12" s="26"/>
      <c r="H12" s="26"/>
      <c r="I12" s="27" t="str">
        <f t="shared" si="1"/>
        <v>-</v>
      </c>
      <c r="J12" s="27" t="str">
        <f t="shared" si="2"/>
        <v>-</v>
      </c>
      <c r="K12" s="26"/>
      <c r="L12" s="26"/>
      <c r="M12" s="26"/>
      <c r="N12" s="26"/>
      <c r="O12" s="26"/>
      <c r="P12" s="33"/>
      <c r="Q12" s="30"/>
      <c r="R12" s="29"/>
      <c r="S12" s="30"/>
      <c r="T12" s="30"/>
      <c r="U12" s="18" t="str">
        <f t="shared" si="4"/>
        <v>-</v>
      </c>
      <c r="V12" s="18" t="str">
        <f t="shared" si="5"/>
        <v>-</v>
      </c>
      <c r="W12" s="20" t="str">
        <f t="shared" si="6"/>
        <v>-</v>
      </c>
      <c r="X12" s="31"/>
      <c r="Y12" s="31"/>
      <c r="Z12" s="32"/>
    </row>
    <row r="13" spans="3:26" ht="12.75" x14ac:dyDescent="0.2">
      <c r="C13" s="23" t="s">
        <v>152</v>
      </c>
      <c r="D13" s="11" t="s">
        <v>196</v>
      </c>
      <c r="E13" s="11">
        <f t="shared" ref="E13:F13" si="16">1+1</f>
        <v>2</v>
      </c>
      <c r="F13" s="25">
        <f t="shared" si="16"/>
        <v>2</v>
      </c>
      <c r="G13" s="26">
        <f>20+0</f>
        <v>20</v>
      </c>
      <c r="H13" s="26">
        <f>17+5</f>
        <v>22</v>
      </c>
      <c r="I13" s="27">
        <f t="shared" si="1"/>
        <v>10</v>
      </c>
      <c r="J13" s="27">
        <f t="shared" si="2"/>
        <v>90.909090909090907</v>
      </c>
      <c r="K13" s="26">
        <f>0+0</f>
        <v>0</v>
      </c>
      <c r="L13" s="26">
        <v>20</v>
      </c>
      <c r="M13" s="26">
        <f t="shared" ref="M13:O13" si="17">0+0</f>
        <v>0</v>
      </c>
      <c r="N13" s="26">
        <f t="shared" si="17"/>
        <v>0</v>
      </c>
      <c r="O13" s="26">
        <f t="shared" si="17"/>
        <v>0</v>
      </c>
      <c r="P13" s="33">
        <f>3+0</f>
        <v>3</v>
      </c>
      <c r="Q13" s="30">
        <f>1+1</f>
        <v>2</v>
      </c>
      <c r="R13" s="29">
        <f>3+3</f>
        <v>6</v>
      </c>
      <c r="S13" s="30">
        <f>25+12</f>
        <v>37</v>
      </c>
      <c r="T13" s="30">
        <f>0+1</f>
        <v>1</v>
      </c>
      <c r="U13" s="18">
        <f t="shared" si="4"/>
        <v>37</v>
      </c>
      <c r="V13" s="18">
        <f t="shared" si="5"/>
        <v>36</v>
      </c>
      <c r="W13" s="20">
        <f t="shared" si="6"/>
        <v>6.166666666666667</v>
      </c>
      <c r="X13" s="31">
        <f>1</f>
        <v>1</v>
      </c>
      <c r="Y13" s="31"/>
      <c r="Z13" s="32"/>
    </row>
    <row r="14" spans="3:26" ht="12.75" x14ac:dyDescent="0.2">
      <c r="C14" s="23" t="s">
        <v>157</v>
      </c>
      <c r="D14" s="11" t="s">
        <v>195</v>
      </c>
      <c r="E14" s="11">
        <f t="shared" ref="E14:F14" si="18">1</f>
        <v>1</v>
      </c>
      <c r="F14" s="25">
        <f t="shared" si="18"/>
        <v>1</v>
      </c>
      <c r="G14" s="26">
        <f>0</f>
        <v>0</v>
      </c>
      <c r="H14" s="26">
        <f>1</f>
        <v>1</v>
      </c>
      <c r="I14" s="27">
        <f t="shared" si="1"/>
        <v>0</v>
      </c>
      <c r="J14" s="27">
        <f t="shared" si="2"/>
        <v>0</v>
      </c>
      <c r="K14" s="26">
        <f>0</f>
        <v>0</v>
      </c>
      <c r="L14" s="26">
        <v>0</v>
      </c>
      <c r="M14" s="26">
        <f t="shared" ref="M14:P14" si="19">0</f>
        <v>0</v>
      </c>
      <c r="N14" s="26">
        <f t="shared" si="19"/>
        <v>0</v>
      </c>
      <c r="O14" s="26">
        <f t="shared" si="19"/>
        <v>0</v>
      </c>
      <c r="P14" s="33">
        <f t="shared" si="19"/>
        <v>0</v>
      </c>
      <c r="Q14" s="30"/>
      <c r="R14" s="29"/>
      <c r="S14" s="30"/>
      <c r="T14" s="30"/>
      <c r="U14" s="18" t="str">
        <f t="shared" si="4"/>
        <v>-</v>
      </c>
      <c r="V14" s="18" t="str">
        <f t="shared" si="5"/>
        <v>-</v>
      </c>
      <c r="W14" s="20" t="str">
        <f t="shared" si="6"/>
        <v>-</v>
      </c>
      <c r="X14" s="31">
        <f>2</f>
        <v>2</v>
      </c>
      <c r="Y14" s="31"/>
      <c r="Z14" s="32"/>
    </row>
    <row r="15" spans="3:26" ht="12.75" x14ac:dyDescent="0.2">
      <c r="C15" s="23" t="s">
        <v>158</v>
      </c>
      <c r="D15" s="11" t="s">
        <v>196</v>
      </c>
      <c r="E15" s="11">
        <f t="shared" ref="E15:F15" si="20">1+1</f>
        <v>2</v>
      </c>
      <c r="F15" s="25">
        <f t="shared" si="20"/>
        <v>2</v>
      </c>
      <c r="G15" s="26">
        <f>19+14</f>
        <v>33</v>
      </c>
      <c r="H15" s="26">
        <f>16+18</f>
        <v>34</v>
      </c>
      <c r="I15" s="27">
        <f t="shared" si="1"/>
        <v>16.5</v>
      </c>
      <c r="J15" s="27">
        <f t="shared" si="2"/>
        <v>97.058823529411768</v>
      </c>
      <c r="K15" s="26">
        <f t="shared" ref="K15:K16" si="21">0+0</f>
        <v>0</v>
      </c>
      <c r="L15" s="26">
        <v>19</v>
      </c>
      <c r="M15" s="26">
        <f t="shared" ref="M15:O15" si="22">0+0</f>
        <v>0</v>
      </c>
      <c r="N15" s="26">
        <f t="shared" si="22"/>
        <v>0</v>
      </c>
      <c r="O15" s="26">
        <f t="shared" si="22"/>
        <v>0</v>
      </c>
      <c r="P15" s="33">
        <f>2+1</f>
        <v>3</v>
      </c>
      <c r="Q15" s="30">
        <f>1</f>
        <v>1</v>
      </c>
      <c r="R15" s="29">
        <f>(4+4/6)</f>
        <v>4.666666666666667</v>
      </c>
      <c r="S15" s="30">
        <f>27</f>
        <v>27</v>
      </c>
      <c r="T15" s="30">
        <f>5</f>
        <v>5</v>
      </c>
      <c r="U15" s="18">
        <f t="shared" si="4"/>
        <v>5.4</v>
      </c>
      <c r="V15" s="18">
        <f t="shared" si="5"/>
        <v>5.6</v>
      </c>
      <c r="W15" s="20">
        <f t="shared" si="6"/>
        <v>5.7857142857142856</v>
      </c>
      <c r="X15" s="31">
        <f>1</f>
        <v>1</v>
      </c>
      <c r="Y15" s="31"/>
      <c r="Z15" s="32"/>
    </row>
    <row r="16" spans="3:26" ht="12.75" x14ac:dyDescent="0.2">
      <c r="C16" s="23" t="s">
        <v>160</v>
      </c>
      <c r="D16" s="11" t="s">
        <v>196</v>
      </c>
      <c r="E16" s="11">
        <f t="shared" ref="E16:F16" si="23">1+1</f>
        <v>2</v>
      </c>
      <c r="F16" s="25">
        <f t="shared" si="23"/>
        <v>2</v>
      </c>
      <c r="G16" s="26">
        <f>1+6</f>
        <v>7</v>
      </c>
      <c r="H16" s="26">
        <f>2+8</f>
        <v>10</v>
      </c>
      <c r="I16" s="27">
        <f t="shared" si="1"/>
        <v>3.5</v>
      </c>
      <c r="J16" s="27">
        <f t="shared" si="2"/>
        <v>70</v>
      </c>
      <c r="K16" s="26">
        <f t="shared" si="21"/>
        <v>0</v>
      </c>
      <c r="L16" s="26">
        <v>6</v>
      </c>
      <c r="M16" s="26">
        <f t="shared" ref="M16:O16" si="24">0+0</f>
        <v>0</v>
      </c>
      <c r="N16" s="26">
        <f t="shared" si="24"/>
        <v>0</v>
      </c>
      <c r="O16" s="26">
        <f t="shared" si="24"/>
        <v>0</v>
      </c>
      <c r="P16" s="33">
        <f>0+1</f>
        <v>1</v>
      </c>
      <c r="Q16" s="30">
        <f>1+1</f>
        <v>2</v>
      </c>
      <c r="R16" s="29">
        <f>6+3</f>
        <v>9</v>
      </c>
      <c r="S16" s="30">
        <f>42+11</f>
        <v>53</v>
      </c>
      <c r="T16" s="30">
        <f>3+2</f>
        <v>5</v>
      </c>
      <c r="U16" s="18">
        <f t="shared" si="4"/>
        <v>10.6</v>
      </c>
      <c r="V16" s="18">
        <f t="shared" si="5"/>
        <v>10.8</v>
      </c>
      <c r="W16" s="20">
        <f t="shared" si="6"/>
        <v>5.8888888888888893</v>
      </c>
      <c r="X16" s="31"/>
      <c r="Y16" s="31"/>
      <c r="Z16" s="32"/>
    </row>
    <row r="17" spans="3:26" ht="12.75" x14ac:dyDescent="0.2">
      <c r="C17" s="23" t="s">
        <v>98</v>
      </c>
      <c r="D17" s="11" t="s">
        <v>196</v>
      </c>
      <c r="E17" s="11">
        <f t="shared" ref="E17:F17" si="25">1</f>
        <v>1</v>
      </c>
      <c r="F17" s="25">
        <f t="shared" si="25"/>
        <v>1</v>
      </c>
      <c r="G17" s="26">
        <f>3</f>
        <v>3</v>
      </c>
      <c r="H17" s="26">
        <f>5</f>
        <v>5</v>
      </c>
      <c r="I17" s="27">
        <f t="shared" si="1"/>
        <v>3</v>
      </c>
      <c r="J17" s="27">
        <f t="shared" si="2"/>
        <v>60</v>
      </c>
      <c r="K17" s="26">
        <f>0</f>
        <v>0</v>
      </c>
      <c r="L17" s="26">
        <v>3</v>
      </c>
      <c r="M17" s="26">
        <f t="shared" ref="M17:P17" si="26">0</f>
        <v>0</v>
      </c>
      <c r="N17" s="26">
        <f t="shared" si="26"/>
        <v>0</v>
      </c>
      <c r="O17" s="26">
        <f t="shared" si="26"/>
        <v>0</v>
      </c>
      <c r="P17" s="33">
        <f t="shared" si="26"/>
        <v>0</v>
      </c>
      <c r="Q17" s="30">
        <f t="shared" ref="Q17:Q20" si="27">1</f>
        <v>1</v>
      </c>
      <c r="R17" s="29">
        <f>5</f>
        <v>5</v>
      </c>
      <c r="S17" s="30">
        <f>37</f>
        <v>37</v>
      </c>
      <c r="T17" s="30">
        <f>0</f>
        <v>0</v>
      </c>
      <c r="U17" s="18" t="str">
        <f t="shared" si="4"/>
        <v>-</v>
      </c>
      <c r="V17" s="18" t="str">
        <f t="shared" si="5"/>
        <v>-</v>
      </c>
      <c r="W17" s="20">
        <f t="shared" si="6"/>
        <v>7.4</v>
      </c>
      <c r="X17" s="31"/>
      <c r="Y17" s="31"/>
      <c r="Z17" s="32"/>
    </row>
    <row r="18" spans="3:26" ht="12.75" x14ac:dyDescent="0.2">
      <c r="C18" s="23" t="s">
        <v>153</v>
      </c>
      <c r="D18" s="11" t="s">
        <v>197</v>
      </c>
      <c r="E18" s="11">
        <f t="shared" ref="E18:E21" si="28">1</f>
        <v>1</v>
      </c>
      <c r="F18" s="25"/>
      <c r="G18" s="26"/>
      <c r="H18" s="26"/>
      <c r="I18" s="27" t="str">
        <f t="shared" si="1"/>
        <v>-</v>
      </c>
      <c r="J18" s="27" t="str">
        <f t="shared" si="2"/>
        <v>-</v>
      </c>
      <c r="K18" s="26"/>
      <c r="L18" s="26"/>
      <c r="M18" s="26"/>
      <c r="N18" s="26"/>
      <c r="O18" s="26"/>
      <c r="P18" s="33"/>
      <c r="Q18" s="30">
        <f t="shared" si="27"/>
        <v>1</v>
      </c>
      <c r="R18" s="29">
        <f>6</f>
        <v>6</v>
      </c>
      <c r="S18" s="30">
        <f>42</f>
        <v>42</v>
      </c>
      <c r="T18" s="30">
        <f>1</f>
        <v>1</v>
      </c>
      <c r="U18" s="18">
        <f t="shared" si="4"/>
        <v>42</v>
      </c>
      <c r="V18" s="18">
        <f t="shared" si="5"/>
        <v>36</v>
      </c>
      <c r="W18" s="20">
        <f t="shared" si="6"/>
        <v>7</v>
      </c>
      <c r="X18" s="31">
        <f>1</f>
        <v>1</v>
      </c>
      <c r="Y18" s="31"/>
      <c r="Z18" s="32"/>
    </row>
    <row r="19" spans="3:26" ht="12.75" x14ac:dyDescent="0.2">
      <c r="C19" s="23" t="s">
        <v>156</v>
      </c>
      <c r="D19" s="11" t="s">
        <v>197</v>
      </c>
      <c r="E19" s="11">
        <f t="shared" si="28"/>
        <v>1</v>
      </c>
      <c r="F19" s="25"/>
      <c r="G19" s="26"/>
      <c r="H19" s="26"/>
      <c r="I19" s="27" t="str">
        <f t="shared" si="1"/>
        <v>-</v>
      </c>
      <c r="J19" s="27" t="str">
        <f t="shared" si="2"/>
        <v>-</v>
      </c>
      <c r="K19" s="26"/>
      <c r="L19" s="26"/>
      <c r="M19" s="26"/>
      <c r="N19" s="26"/>
      <c r="O19" s="26"/>
      <c r="P19" s="33"/>
      <c r="Q19" s="30">
        <f t="shared" si="27"/>
        <v>1</v>
      </c>
      <c r="R19" s="29">
        <f>(5+1/6)</f>
        <v>5.166666666666667</v>
      </c>
      <c r="S19" s="30">
        <f>15</f>
        <v>15</v>
      </c>
      <c r="T19" s="30">
        <f t="shared" ref="T19:T20" si="29">3</f>
        <v>3</v>
      </c>
      <c r="U19" s="18">
        <f t="shared" si="4"/>
        <v>5</v>
      </c>
      <c r="V19" s="18">
        <f t="shared" si="5"/>
        <v>10.333333333333334</v>
      </c>
      <c r="W19" s="20">
        <f t="shared" si="6"/>
        <v>2.9032258064516125</v>
      </c>
      <c r="X19" s="31"/>
      <c r="Y19" s="31"/>
      <c r="Z19" s="32"/>
    </row>
    <row r="20" spans="3:26" ht="12.75" x14ac:dyDescent="0.2">
      <c r="C20" s="23" t="s">
        <v>119</v>
      </c>
      <c r="D20" s="11" t="s">
        <v>196</v>
      </c>
      <c r="E20" s="11">
        <f t="shared" si="28"/>
        <v>1</v>
      </c>
      <c r="F20" s="25">
        <f t="shared" ref="F20:F21" si="30">1</f>
        <v>1</v>
      </c>
      <c r="G20" s="26">
        <f>5</f>
        <v>5</v>
      </c>
      <c r="H20" s="26">
        <f>6</f>
        <v>6</v>
      </c>
      <c r="I20" s="27">
        <f t="shared" si="1"/>
        <v>5</v>
      </c>
      <c r="J20" s="27">
        <f t="shared" si="2"/>
        <v>83.333333333333343</v>
      </c>
      <c r="K20" s="26">
        <f>0</f>
        <v>0</v>
      </c>
      <c r="L20" s="26">
        <v>5</v>
      </c>
      <c r="M20" s="26">
        <f t="shared" ref="M20:P20" si="31">0</f>
        <v>0</v>
      </c>
      <c r="N20" s="26">
        <f t="shared" si="31"/>
        <v>0</v>
      </c>
      <c r="O20" s="26">
        <f t="shared" si="31"/>
        <v>0</v>
      </c>
      <c r="P20" s="33">
        <f t="shared" si="31"/>
        <v>0</v>
      </c>
      <c r="Q20" s="30">
        <f t="shared" si="27"/>
        <v>1</v>
      </c>
      <c r="R20" s="29">
        <f>8</f>
        <v>8</v>
      </c>
      <c r="S20" s="30">
        <f>37</f>
        <v>37</v>
      </c>
      <c r="T20" s="30">
        <f t="shared" si="29"/>
        <v>3</v>
      </c>
      <c r="U20" s="18">
        <f t="shared" si="4"/>
        <v>12.333333333333334</v>
      </c>
      <c r="V20" s="18">
        <f t="shared" si="5"/>
        <v>16</v>
      </c>
      <c r="W20" s="20">
        <f t="shared" si="6"/>
        <v>4.625</v>
      </c>
      <c r="X20" s="31"/>
      <c r="Y20" s="31"/>
      <c r="Z20" s="32"/>
    </row>
    <row r="21" spans="3:26" ht="12.75" x14ac:dyDescent="0.2">
      <c r="C21" s="23" t="s">
        <v>229</v>
      </c>
      <c r="D21" s="11" t="s">
        <v>197</v>
      </c>
      <c r="E21" s="11">
        <f t="shared" si="28"/>
        <v>1</v>
      </c>
      <c r="F21" s="25">
        <f t="shared" si="30"/>
        <v>1</v>
      </c>
      <c r="G21" s="26">
        <f t="shared" ref="G21:H21" si="32">7</f>
        <v>7</v>
      </c>
      <c r="H21" s="26">
        <f t="shared" si="32"/>
        <v>7</v>
      </c>
      <c r="I21" s="27" t="str">
        <f t="shared" si="1"/>
        <v>-</v>
      </c>
      <c r="J21" s="27">
        <f t="shared" si="2"/>
        <v>100</v>
      </c>
      <c r="K21" s="26">
        <f>1</f>
        <v>1</v>
      </c>
      <c r="L21" s="26">
        <v>7</v>
      </c>
      <c r="M21" s="26">
        <f t="shared" ref="M21:O21" si="33">0</f>
        <v>0</v>
      </c>
      <c r="N21" s="26">
        <f t="shared" si="33"/>
        <v>0</v>
      </c>
      <c r="O21" s="26">
        <f t="shared" si="33"/>
        <v>0</v>
      </c>
      <c r="P21" s="33">
        <f t="shared" ref="P21:Q21" si="34">1</f>
        <v>1</v>
      </c>
      <c r="Q21" s="30">
        <f t="shared" si="34"/>
        <v>1</v>
      </c>
      <c r="R21" s="29">
        <f>3</f>
        <v>3</v>
      </c>
      <c r="S21" s="30">
        <f>27</f>
        <v>27</v>
      </c>
      <c r="T21" s="30">
        <f>0</f>
        <v>0</v>
      </c>
      <c r="U21" s="18" t="str">
        <f t="shared" si="4"/>
        <v>-</v>
      </c>
      <c r="V21" s="18" t="str">
        <f t="shared" si="5"/>
        <v>-</v>
      </c>
      <c r="W21" s="20">
        <f t="shared" si="6"/>
        <v>9</v>
      </c>
      <c r="X21" s="31"/>
      <c r="Y21" s="31"/>
      <c r="Z21" s="32"/>
    </row>
    <row r="22" spans="3:26" ht="12.75" x14ac:dyDescent="0.2">
      <c r="C22" s="23" t="s">
        <v>116</v>
      </c>
      <c r="D22" s="11" t="s">
        <v>197</v>
      </c>
      <c r="E22" s="11"/>
      <c r="F22" s="25"/>
      <c r="G22" s="26"/>
      <c r="H22" s="26"/>
      <c r="I22" s="27" t="str">
        <f t="shared" si="1"/>
        <v>-</v>
      </c>
      <c r="J22" s="27" t="str">
        <f t="shared" si="2"/>
        <v>-</v>
      </c>
      <c r="K22" s="26"/>
      <c r="L22" s="26"/>
      <c r="M22" s="26"/>
      <c r="N22" s="26"/>
      <c r="O22" s="26"/>
      <c r="P22" s="33"/>
      <c r="Q22" s="30"/>
      <c r="R22" s="29"/>
      <c r="S22" s="30"/>
      <c r="T22" s="30"/>
      <c r="U22" s="18" t="str">
        <f t="shared" si="4"/>
        <v>-</v>
      </c>
      <c r="V22" s="18" t="str">
        <f t="shared" si="5"/>
        <v>-</v>
      </c>
      <c r="W22" s="20" t="str">
        <f t="shared" si="6"/>
        <v>-</v>
      </c>
      <c r="X22" s="31"/>
      <c r="Y22" s="31"/>
      <c r="Z22" s="32"/>
    </row>
    <row r="23" spans="3:26" ht="12.75" x14ac:dyDescent="0.2">
      <c r="C23" s="23" t="s">
        <v>315</v>
      </c>
      <c r="D23" s="11" t="s">
        <v>197</v>
      </c>
      <c r="E23" s="11">
        <f>1+1</f>
        <v>2</v>
      </c>
      <c r="F23" s="25"/>
      <c r="G23" s="26"/>
      <c r="H23" s="26"/>
      <c r="I23" s="27" t="str">
        <f t="shared" si="1"/>
        <v>-</v>
      </c>
      <c r="J23" s="27" t="str">
        <f t="shared" si="2"/>
        <v>-</v>
      </c>
      <c r="K23" s="26"/>
      <c r="L23" s="26"/>
      <c r="M23" s="26"/>
      <c r="N23" s="26"/>
      <c r="O23" s="26"/>
      <c r="P23" s="33"/>
      <c r="Q23" s="30">
        <f>1+1</f>
        <v>2</v>
      </c>
      <c r="R23" s="29">
        <f>2+4</f>
        <v>6</v>
      </c>
      <c r="S23" s="30">
        <f>12+18</f>
        <v>30</v>
      </c>
      <c r="T23" s="30">
        <f>0</f>
        <v>0</v>
      </c>
      <c r="U23" s="18" t="str">
        <f t="shared" si="4"/>
        <v>-</v>
      </c>
      <c r="V23" s="18" t="str">
        <f t="shared" si="5"/>
        <v>-</v>
      </c>
      <c r="W23" s="20">
        <f t="shared" si="6"/>
        <v>5</v>
      </c>
      <c r="X23" s="31"/>
      <c r="Y23" s="31"/>
      <c r="Z23" s="32"/>
    </row>
    <row r="24" spans="3:26" ht="12.75" x14ac:dyDescent="0.2">
      <c r="C24" s="23"/>
      <c r="D24" s="11"/>
      <c r="E24" s="11"/>
      <c r="F24" s="25"/>
      <c r="G24" s="26"/>
      <c r="H24" s="26"/>
      <c r="I24" s="27" t="str">
        <f t="shared" si="1"/>
        <v>-</v>
      </c>
      <c r="J24" s="27" t="str">
        <f t="shared" si="2"/>
        <v>-</v>
      </c>
      <c r="K24" s="26"/>
      <c r="L24" s="26"/>
      <c r="M24" s="26"/>
      <c r="N24" s="26"/>
      <c r="O24" s="26"/>
      <c r="P24" s="33"/>
      <c r="Q24" s="30"/>
      <c r="R24" s="29"/>
      <c r="S24" s="30"/>
      <c r="T24" s="30"/>
      <c r="U24" s="18" t="str">
        <f t="shared" si="4"/>
        <v>-</v>
      </c>
      <c r="V24" s="18" t="str">
        <f t="shared" si="5"/>
        <v>-</v>
      </c>
      <c r="W24" s="20" t="str">
        <f t="shared" si="6"/>
        <v>-</v>
      </c>
      <c r="X24" s="31"/>
      <c r="Y24" s="31"/>
      <c r="Z24" s="32"/>
    </row>
    <row r="25" spans="3:26" ht="12.75" x14ac:dyDescent="0.2">
      <c r="C25" s="23"/>
      <c r="D25" s="11"/>
      <c r="E25" s="11"/>
      <c r="F25" s="25"/>
      <c r="G25" s="26"/>
      <c r="H25" s="26"/>
      <c r="I25" s="27" t="str">
        <f t="shared" si="1"/>
        <v>-</v>
      </c>
      <c r="J25" s="27" t="str">
        <f t="shared" si="2"/>
        <v>-</v>
      </c>
      <c r="K25" s="26"/>
      <c r="L25" s="26"/>
      <c r="M25" s="26"/>
      <c r="N25" s="26"/>
      <c r="O25" s="26"/>
      <c r="P25" s="33"/>
      <c r="Q25" s="30"/>
      <c r="R25" s="29"/>
      <c r="S25" s="30"/>
      <c r="T25" s="30"/>
      <c r="U25" s="18" t="str">
        <f t="shared" si="4"/>
        <v>-</v>
      </c>
      <c r="V25" s="18" t="str">
        <f t="shared" si="5"/>
        <v>-</v>
      </c>
      <c r="W25" s="20" t="str">
        <f t="shared" si="6"/>
        <v>-</v>
      </c>
      <c r="X25" s="31"/>
      <c r="Y25" s="31"/>
      <c r="Z25" s="32"/>
    </row>
    <row r="26" spans="3:26" ht="12.75" x14ac:dyDescent="0.2">
      <c r="C26" s="23"/>
      <c r="D26" s="11"/>
      <c r="E26" s="11"/>
      <c r="F26" s="25"/>
      <c r="G26" s="26"/>
      <c r="H26" s="26"/>
      <c r="I26" s="27" t="str">
        <f t="shared" si="1"/>
        <v>-</v>
      </c>
      <c r="J26" s="27" t="str">
        <f t="shared" si="2"/>
        <v>-</v>
      </c>
      <c r="K26" s="26"/>
      <c r="L26" s="26"/>
      <c r="M26" s="26"/>
      <c r="N26" s="26"/>
      <c r="O26" s="26"/>
      <c r="P26" s="33"/>
      <c r="Q26" s="30"/>
      <c r="R26" s="29"/>
      <c r="S26" s="30"/>
      <c r="T26" s="30"/>
      <c r="U26" s="18" t="str">
        <f t="shared" si="4"/>
        <v>-</v>
      </c>
      <c r="V26" s="18" t="str">
        <f t="shared" si="5"/>
        <v>-</v>
      </c>
      <c r="W26" s="20" t="str">
        <f t="shared" si="6"/>
        <v>-</v>
      </c>
      <c r="X26" s="31"/>
      <c r="Y26" s="31"/>
      <c r="Z26" s="32"/>
    </row>
    <row r="27" spans="3:26" ht="12.75" x14ac:dyDescent="0.2">
      <c r="C27" s="23"/>
      <c r="D27" s="11"/>
      <c r="E27" s="11"/>
      <c r="F27" s="25"/>
      <c r="G27" s="26"/>
      <c r="H27" s="26"/>
      <c r="I27" s="27" t="str">
        <f t="shared" si="1"/>
        <v>-</v>
      </c>
      <c r="J27" s="27" t="str">
        <f t="shared" si="2"/>
        <v>-</v>
      </c>
      <c r="K27" s="26"/>
      <c r="L27" s="26"/>
      <c r="M27" s="26"/>
      <c r="N27" s="26"/>
      <c r="O27" s="26"/>
      <c r="P27" s="33"/>
      <c r="Q27" s="30"/>
      <c r="R27" s="29"/>
      <c r="S27" s="30"/>
      <c r="T27" s="30"/>
      <c r="U27" s="18" t="str">
        <f t="shared" si="4"/>
        <v>-</v>
      </c>
      <c r="V27" s="18" t="str">
        <f t="shared" si="5"/>
        <v>-</v>
      </c>
      <c r="W27" s="20" t="str">
        <f t="shared" si="6"/>
        <v>-</v>
      </c>
      <c r="X27" s="31"/>
      <c r="Y27" s="31"/>
      <c r="Z27" s="32"/>
    </row>
    <row r="28" spans="3:26" ht="12.75" x14ac:dyDescent="0.2">
      <c r="C28" s="23"/>
      <c r="D28" s="11"/>
      <c r="E28" s="11"/>
      <c r="F28" s="25"/>
      <c r="G28" s="26"/>
      <c r="H28" s="26"/>
      <c r="I28" s="27" t="str">
        <f t="shared" si="1"/>
        <v>-</v>
      </c>
      <c r="J28" s="27" t="str">
        <f t="shared" si="2"/>
        <v>-</v>
      </c>
      <c r="K28" s="26"/>
      <c r="L28" s="26"/>
      <c r="M28" s="26"/>
      <c r="N28" s="26"/>
      <c r="O28" s="26"/>
      <c r="P28" s="33"/>
      <c r="Q28" s="30"/>
      <c r="R28" s="29"/>
      <c r="S28" s="30"/>
      <c r="T28" s="30"/>
      <c r="U28" s="18" t="str">
        <f t="shared" si="4"/>
        <v>-</v>
      </c>
      <c r="V28" s="18" t="str">
        <f t="shared" si="5"/>
        <v>-</v>
      </c>
      <c r="W28" s="20" t="str">
        <f t="shared" si="6"/>
        <v>-</v>
      </c>
      <c r="X28" s="31"/>
      <c r="Y28" s="31"/>
      <c r="Z28" s="32"/>
    </row>
    <row r="29" spans="3:26" ht="12.75" x14ac:dyDescent="0.2">
      <c r="C29" s="23"/>
      <c r="D29" s="11"/>
      <c r="E29" s="11"/>
      <c r="F29" s="25"/>
      <c r="G29" s="26"/>
      <c r="H29" s="26"/>
      <c r="I29" s="27" t="str">
        <f t="shared" si="1"/>
        <v>-</v>
      </c>
      <c r="J29" s="27" t="str">
        <f t="shared" si="2"/>
        <v>-</v>
      </c>
      <c r="K29" s="26"/>
      <c r="L29" s="26"/>
      <c r="M29" s="26"/>
      <c r="N29" s="26"/>
      <c r="O29" s="26"/>
      <c r="P29" s="33"/>
      <c r="Q29" s="30"/>
      <c r="R29" s="29"/>
      <c r="S29" s="30"/>
      <c r="T29" s="30"/>
      <c r="U29" s="18" t="str">
        <f t="shared" si="4"/>
        <v>-</v>
      </c>
      <c r="V29" s="18" t="str">
        <f t="shared" si="5"/>
        <v>-</v>
      </c>
      <c r="W29" s="20" t="str">
        <f t="shared" si="6"/>
        <v>-</v>
      </c>
      <c r="X29" s="31"/>
      <c r="Y29" s="31"/>
      <c r="Z29" s="32"/>
    </row>
    <row r="30" spans="3:26" ht="12.75" x14ac:dyDescent="0.2">
      <c r="C30" s="34"/>
      <c r="D30" s="35"/>
      <c r="E30" s="35"/>
      <c r="F30" s="36"/>
      <c r="G30" s="37"/>
      <c r="H30" s="37"/>
      <c r="I30" s="38" t="str">
        <f t="shared" si="1"/>
        <v>-</v>
      </c>
      <c r="J30" s="38" t="str">
        <f t="shared" si="2"/>
        <v>-</v>
      </c>
      <c r="K30" s="37"/>
      <c r="L30" s="37"/>
      <c r="M30" s="37"/>
      <c r="N30" s="37"/>
      <c r="O30" s="37"/>
      <c r="P30" s="39"/>
      <c r="Q30" s="40"/>
      <c r="R30" s="41"/>
      <c r="S30" s="40"/>
      <c r="T30" s="40"/>
      <c r="U30" s="42" t="str">
        <f t="shared" si="4"/>
        <v>-</v>
      </c>
      <c r="V30" s="42" t="str">
        <f t="shared" si="5"/>
        <v>-</v>
      </c>
      <c r="W30" s="43" t="str">
        <f t="shared" si="6"/>
        <v>-</v>
      </c>
      <c r="X30" s="44"/>
      <c r="Y30" s="44"/>
      <c r="Z30" s="45"/>
    </row>
  </sheetData>
  <mergeCells count="4">
    <mergeCell ref="D3:E4"/>
    <mergeCell ref="F3:P4"/>
    <mergeCell ref="Q3:W4"/>
    <mergeCell ref="X3:Z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136E-93DD-4E3F-80A6-46F0B5C38C26}">
  <dimension ref="A1:A2"/>
  <sheetViews>
    <sheetView workbookViewId="0">
      <selection activeCell="A2" sqref="A2"/>
    </sheetView>
  </sheetViews>
  <sheetFormatPr defaultRowHeight="12.75" x14ac:dyDescent="0.2"/>
  <sheetData>
    <row r="1" spans="1:1" x14ac:dyDescent="0.2">
      <c r="A1" s="71" t="s">
        <v>243</v>
      </c>
    </row>
    <row r="2" spans="1:1" x14ac:dyDescent="0.2">
      <c r="A2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BOWLING - HALL OF FAME old</vt:lpstr>
      <vt:lpstr>BATTING - HALL OF FAME - Old</vt:lpstr>
      <vt:lpstr>SQUAD</vt:lpstr>
      <vt:lpstr>BATTING - HALL OF FAME</vt:lpstr>
      <vt:lpstr>BOWLING - HALL OF FAME</vt:lpstr>
      <vt:lpstr>20-Overs</vt:lpstr>
      <vt:lpstr>Database - 20 Overs</vt:lpstr>
      <vt:lpstr>Economy Per Match - 20 overs</vt:lpstr>
      <vt:lpstr>4050-Overs</vt:lpstr>
      <vt:lpstr>Database - 4050 Overs</vt:lpstr>
      <vt:lpstr>Sheet1</vt:lpstr>
      <vt:lpstr>4050-Overs - old</vt:lpstr>
      <vt:lpstr>Do not Change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Bilal Shaikh</cp:lastModifiedBy>
  <cp:revision/>
  <dcterms:created xsi:type="dcterms:W3CDTF">2022-12-26T16:45:08Z</dcterms:created>
  <dcterms:modified xsi:type="dcterms:W3CDTF">2024-01-07T20:16:29Z</dcterms:modified>
  <cp:category/>
  <cp:contentStatus/>
</cp:coreProperties>
</file>