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2">
      <go:sheetsCustomData xmlns:go="http://customooxmlschemas.google.com/" r:id="rId6" roundtripDataChecksum="AXj9cyjtF3Qe1BuHvG3mNE9VdsoB9N7/FRLArxSj0eY="/>
    </ext>
  </extLst>
</workbook>
</file>

<file path=xl/sharedStrings.xml><?xml version="1.0" encoding="utf-8"?>
<sst xmlns="http://schemas.openxmlformats.org/spreadsheetml/2006/main" count="2" uniqueCount="2">
  <si>
    <t>x (close)</t>
  </si>
  <si>
    <t>y(open)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</si>
</sst>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tr">
        <f>IFERROR(__xludf.DUMMYFUNCTION("GOOGLEFINANCE(""0700"", ""all"", DATE(2019,10,13), DATE(2024,10,13), ""DAILY"")"),"Date")</f>
        <v>Date</v>
      </c>
      <c r="B1" s="1" t="str">
        <f>IFERROR(__xludf.DUMMYFUNCTION("""COMPUTED_VALUE"""),"Open")</f>
        <v>Open</v>
      </c>
      <c r="C1" s="1" t="str">
        <f>IFERROR(__xludf.DUMMYFUNCTION("""COMPUTED_VALUE"""),"High")</f>
        <v>High</v>
      </c>
      <c r="D1" s="1" t="str">
        <f>IFERROR(__xludf.DUMMYFUNCTION("""COMPUTED_VALUE"""),"Low")</f>
        <v>Low</v>
      </c>
      <c r="E1" s="1" t="str">
        <f>IFERROR(__xludf.DUMMYFUNCTION("""COMPUTED_VALUE"""),"Close")</f>
        <v>Close</v>
      </c>
      <c r="F1" s="1" t="str">
        <f>IFERROR(__xludf.DUMMYFUNCTION("""COMPUTED_VALUE"""),"Volume")</f>
        <v>Volume</v>
      </c>
    </row>
    <row r="2" ht="15.75" customHeight="1">
      <c r="A2" s="2">
        <f>IFERROR(__xludf.DUMMYFUNCTION("""COMPUTED_VALUE"""),43752.66666666667)</f>
        <v>43752.66667</v>
      </c>
      <c r="B2" s="1">
        <f>IFERROR(__xludf.DUMMYFUNCTION("""COMPUTED_VALUE"""),310.69)</f>
        <v>310.69</v>
      </c>
      <c r="C2" s="1">
        <f>IFERROR(__xludf.DUMMYFUNCTION("""COMPUTED_VALUE"""),314.11)</f>
        <v>314.11</v>
      </c>
      <c r="D2" s="1">
        <f>IFERROR(__xludf.DUMMYFUNCTION("""COMPUTED_VALUE"""),307.84)</f>
        <v>307.84</v>
      </c>
      <c r="E2" s="1">
        <f>IFERROR(__xludf.DUMMYFUNCTION("""COMPUTED_VALUE"""),311.83)</f>
        <v>311.83</v>
      </c>
      <c r="F2" s="1">
        <f>IFERROR(__xludf.DUMMYFUNCTION("""COMPUTED_VALUE"""),2.4011589E7)</f>
        <v>24011589</v>
      </c>
    </row>
    <row r="3" ht="15.75" customHeight="1">
      <c r="A3" s="2">
        <f>IFERROR(__xludf.DUMMYFUNCTION("""COMPUTED_VALUE"""),43753.66666666667)</f>
        <v>43753.66667</v>
      </c>
      <c r="B3" s="1">
        <f>IFERROR(__xludf.DUMMYFUNCTION("""COMPUTED_VALUE"""),312.97)</f>
        <v>312.97</v>
      </c>
      <c r="C3" s="1">
        <f>IFERROR(__xludf.DUMMYFUNCTION("""COMPUTED_VALUE"""),315.06)</f>
        <v>315.06</v>
      </c>
      <c r="D3" s="1">
        <f>IFERROR(__xludf.DUMMYFUNCTION("""COMPUTED_VALUE"""),311.26)</f>
        <v>311.26</v>
      </c>
      <c r="E3" s="1">
        <f>IFERROR(__xludf.DUMMYFUNCTION("""COMPUTED_VALUE"""),312.4)</f>
        <v>312.4</v>
      </c>
      <c r="F3" s="1">
        <f>IFERROR(__xludf.DUMMYFUNCTION("""COMPUTED_VALUE"""),1.4202519E7)</f>
        <v>14202519</v>
      </c>
    </row>
    <row r="4" ht="15.75" customHeight="1">
      <c r="A4" s="2">
        <f>IFERROR(__xludf.DUMMYFUNCTION("""COMPUTED_VALUE"""),43754.66666666667)</f>
        <v>43754.66667</v>
      </c>
      <c r="B4" s="1">
        <f>IFERROR(__xludf.DUMMYFUNCTION("""COMPUTED_VALUE"""),313.54)</f>
        <v>313.54</v>
      </c>
      <c r="C4" s="1">
        <f>IFERROR(__xludf.DUMMYFUNCTION("""COMPUTED_VALUE"""),315.44)</f>
        <v>315.44</v>
      </c>
      <c r="D4" s="1">
        <f>IFERROR(__xludf.DUMMYFUNCTION("""COMPUTED_VALUE"""),311.64)</f>
        <v>311.64</v>
      </c>
      <c r="E4" s="1">
        <f>IFERROR(__xludf.DUMMYFUNCTION("""COMPUTED_VALUE"""),314.49)</f>
        <v>314.49</v>
      </c>
      <c r="F4" s="1">
        <f>IFERROR(__xludf.DUMMYFUNCTION("""COMPUTED_VALUE"""),1.3953191E7)</f>
        <v>13953191</v>
      </c>
    </row>
    <row r="5" ht="15.75" customHeight="1">
      <c r="A5" s="2">
        <f>IFERROR(__xludf.DUMMYFUNCTION("""COMPUTED_VALUE"""),43755.66666666667)</f>
        <v>43755.66667</v>
      </c>
      <c r="B5" s="1">
        <f>IFERROR(__xludf.DUMMYFUNCTION("""COMPUTED_VALUE"""),316.2)</f>
        <v>316.2</v>
      </c>
      <c r="C5" s="1">
        <f>IFERROR(__xludf.DUMMYFUNCTION("""COMPUTED_VALUE"""),316.2)</f>
        <v>316.2</v>
      </c>
      <c r="D5" s="1">
        <f>IFERROR(__xludf.DUMMYFUNCTION("""COMPUTED_VALUE"""),312.02)</f>
        <v>312.02</v>
      </c>
      <c r="E5" s="1">
        <f>IFERROR(__xludf.DUMMYFUNCTION("""COMPUTED_VALUE"""),314.49)</f>
        <v>314.49</v>
      </c>
      <c r="F5" s="1">
        <f>IFERROR(__xludf.DUMMYFUNCTION("""COMPUTED_VALUE"""),1.033912E7)</f>
        <v>10339120</v>
      </c>
    </row>
    <row r="6" ht="15.75" customHeight="1">
      <c r="A6" s="2">
        <f>IFERROR(__xludf.DUMMYFUNCTION("""COMPUTED_VALUE"""),43756.66666666667)</f>
        <v>43756.66667</v>
      </c>
      <c r="B6" s="1">
        <f>IFERROR(__xludf.DUMMYFUNCTION("""COMPUTED_VALUE"""),315.44)</f>
        <v>315.44</v>
      </c>
      <c r="C6" s="1">
        <f>IFERROR(__xludf.DUMMYFUNCTION("""COMPUTED_VALUE"""),317.53)</f>
        <v>317.53</v>
      </c>
      <c r="D6" s="1">
        <f>IFERROR(__xludf.DUMMYFUNCTION("""COMPUTED_VALUE"""),313.73)</f>
        <v>313.73</v>
      </c>
      <c r="E6" s="1">
        <f>IFERROR(__xludf.DUMMYFUNCTION("""COMPUTED_VALUE"""),314.49)</f>
        <v>314.49</v>
      </c>
      <c r="F6" s="1">
        <f>IFERROR(__xludf.DUMMYFUNCTION("""COMPUTED_VALUE"""),9904468.0)</f>
        <v>9904468</v>
      </c>
    </row>
    <row r="7" ht="15.75" customHeight="1">
      <c r="A7" s="2">
        <f>IFERROR(__xludf.DUMMYFUNCTION("""COMPUTED_VALUE"""),43759.66666666667)</f>
        <v>43759.66667</v>
      </c>
      <c r="B7" s="1">
        <f>IFERROR(__xludf.DUMMYFUNCTION("""COMPUTED_VALUE"""),313.16)</f>
        <v>313.16</v>
      </c>
      <c r="C7" s="1">
        <f>IFERROR(__xludf.DUMMYFUNCTION("""COMPUTED_VALUE"""),313.73)</f>
        <v>313.73</v>
      </c>
      <c r="D7" s="1">
        <f>IFERROR(__xludf.DUMMYFUNCTION("""COMPUTED_VALUE"""),308.6)</f>
        <v>308.6</v>
      </c>
      <c r="E7" s="1">
        <f>IFERROR(__xludf.DUMMYFUNCTION("""COMPUTED_VALUE"""),308.6)</f>
        <v>308.6</v>
      </c>
      <c r="F7" s="1">
        <f>IFERROR(__xludf.DUMMYFUNCTION("""COMPUTED_VALUE"""),1.3947162E7)</f>
        <v>13947162</v>
      </c>
    </row>
    <row r="8" ht="15.75" customHeight="1">
      <c r="A8" s="2">
        <f>IFERROR(__xludf.DUMMYFUNCTION("""COMPUTED_VALUE"""),43760.66666666667)</f>
        <v>43760.66667</v>
      </c>
      <c r="B8" s="1">
        <f>IFERROR(__xludf.DUMMYFUNCTION("""COMPUTED_VALUE"""),308.79)</f>
        <v>308.79</v>
      </c>
      <c r="C8" s="1">
        <f>IFERROR(__xludf.DUMMYFUNCTION("""COMPUTED_VALUE"""),311.45)</f>
        <v>311.45</v>
      </c>
      <c r="D8" s="1">
        <f>IFERROR(__xludf.DUMMYFUNCTION("""COMPUTED_VALUE"""),308.6)</f>
        <v>308.6</v>
      </c>
      <c r="E8" s="1">
        <f>IFERROR(__xludf.DUMMYFUNCTION("""COMPUTED_VALUE"""),311.26)</f>
        <v>311.26</v>
      </c>
      <c r="F8" s="1">
        <f>IFERROR(__xludf.DUMMYFUNCTION("""COMPUTED_VALUE"""),1.0448427E7)</f>
        <v>10448427</v>
      </c>
    </row>
    <row r="9" ht="15.75" customHeight="1">
      <c r="A9" s="2">
        <f>IFERROR(__xludf.DUMMYFUNCTION("""COMPUTED_VALUE"""),43761.66666666667)</f>
        <v>43761.66667</v>
      </c>
      <c r="B9" s="1">
        <f>IFERROR(__xludf.DUMMYFUNCTION("""COMPUTED_VALUE"""),308.6)</f>
        <v>308.6</v>
      </c>
      <c r="C9" s="1">
        <f>IFERROR(__xludf.DUMMYFUNCTION("""COMPUTED_VALUE"""),309.55)</f>
        <v>309.55</v>
      </c>
      <c r="D9" s="1">
        <f>IFERROR(__xludf.DUMMYFUNCTION("""COMPUTED_VALUE"""),303.66)</f>
        <v>303.66</v>
      </c>
      <c r="E9" s="1">
        <f>IFERROR(__xludf.DUMMYFUNCTION("""COMPUTED_VALUE"""),304.04)</f>
        <v>304.04</v>
      </c>
      <c r="F9" s="1">
        <f>IFERROR(__xludf.DUMMYFUNCTION("""COMPUTED_VALUE"""),1.9855257E7)</f>
        <v>19855257</v>
      </c>
    </row>
    <row r="10" ht="15.75" customHeight="1">
      <c r="A10" s="2">
        <f>IFERROR(__xludf.DUMMYFUNCTION("""COMPUTED_VALUE"""),43762.66666666667)</f>
        <v>43762.66667</v>
      </c>
      <c r="B10" s="1">
        <f>IFERROR(__xludf.DUMMYFUNCTION("""COMPUTED_VALUE"""),303.09)</f>
        <v>303.09</v>
      </c>
      <c r="C10" s="1">
        <f>IFERROR(__xludf.DUMMYFUNCTION("""COMPUTED_VALUE"""),304.61)</f>
        <v>304.61</v>
      </c>
      <c r="D10" s="1">
        <f>IFERROR(__xludf.DUMMYFUNCTION("""COMPUTED_VALUE"""),300.81)</f>
        <v>300.81</v>
      </c>
      <c r="E10" s="1">
        <f>IFERROR(__xludf.DUMMYFUNCTION("""COMPUTED_VALUE"""),303.09)</f>
        <v>303.09</v>
      </c>
      <c r="F10" s="1">
        <f>IFERROR(__xludf.DUMMYFUNCTION("""COMPUTED_VALUE"""),1.8472498E7)</f>
        <v>18472498</v>
      </c>
    </row>
    <row r="11" ht="15.75" customHeight="1">
      <c r="A11" s="2">
        <f>IFERROR(__xludf.DUMMYFUNCTION("""COMPUTED_VALUE"""),43763.66666666667)</f>
        <v>43763.66667</v>
      </c>
      <c r="B11" s="1">
        <f>IFERROR(__xludf.DUMMYFUNCTION("""COMPUTED_VALUE"""),304.42)</f>
        <v>304.42</v>
      </c>
      <c r="C11" s="1">
        <f>IFERROR(__xludf.DUMMYFUNCTION("""COMPUTED_VALUE"""),304.42)</f>
        <v>304.42</v>
      </c>
      <c r="D11" s="1">
        <f>IFERROR(__xludf.DUMMYFUNCTION("""COMPUTED_VALUE"""),300.81)</f>
        <v>300.81</v>
      </c>
      <c r="E11" s="1">
        <f>IFERROR(__xludf.DUMMYFUNCTION("""COMPUTED_VALUE"""),300.81)</f>
        <v>300.81</v>
      </c>
      <c r="F11" s="1">
        <f>IFERROR(__xludf.DUMMYFUNCTION("""COMPUTED_VALUE"""),1.5789881E7)</f>
        <v>15789881</v>
      </c>
    </row>
    <row r="12" ht="15.75" customHeight="1">
      <c r="A12" s="2">
        <f>IFERROR(__xludf.DUMMYFUNCTION("""COMPUTED_VALUE"""),43766.66666666667)</f>
        <v>43766.66667</v>
      </c>
      <c r="B12" s="1">
        <f>IFERROR(__xludf.DUMMYFUNCTION("""COMPUTED_VALUE"""),300.62)</f>
        <v>300.62</v>
      </c>
      <c r="C12" s="1">
        <f>IFERROR(__xludf.DUMMYFUNCTION("""COMPUTED_VALUE"""),307.46)</f>
        <v>307.46</v>
      </c>
      <c r="D12" s="1">
        <f>IFERROR(__xludf.DUMMYFUNCTION("""COMPUTED_VALUE"""),300.43)</f>
        <v>300.43</v>
      </c>
      <c r="E12" s="1">
        <f>IFERROR(__xludf.DUMMYFUNCTION("""COMPUTED_VALUE"""),305.94)</f>
        <v>305.94</v>
      </c>
      <c r="F12" s="1">
        <f>IFERROR(__xludf.DUMMYFUNCTION("""COMPUTED_VALUE"""),1.7610356E7)</f>
        <v>17610356</v>
      </c>
    </row>
    <row r="13" ht="15.75" customHeight="1">
      <c r="A13" s="2">
        <f>IFERROR(__xludf.DUMMYFUNCTION("""COMPUTED_VALUE"""),43767.66666666667)</f>
        <v>43767.66667</v>
      </c>
      <c r="B13" s="1">
        <f>IFERROR(__xludf.DUMMYFUNCTION("""COMPUTED_VALUE"""),306.89)</f>
        <v>306.89</v>
      </c>
      <c r="C13" s="1">
        <f>IFERROR(__xludf.DUMMYFUNCTION("""COMPUTED_VALUE"""),307.65)</f>
        <v>307.65</v>
      </c>
      <c r="D13" s="1">
        <f>IFERROR(__xludf.DUMMYFUNCTION("""COMPUTED_VALUE"""),301.19)</f>
        <v>301.19</v>
      </c>
      <c r="E13" s="1">
        <f>IFERROR(__xludf.DUMMYFUNCTION("""COMPUTED_VALUE"""),301.19)</f>
        <v>301.19</v>
      </c>
      <c r="F13" s="1">
        <f>IFERROR(__xludf.DUMMYFUNCTION("""COMPUTED_VALUE"""),1.9927333E7)</f>
        <v>19927333</v>
      </c>
    </row>
    <row r="14" ht="15.75" customHeight="1">
      <c r="A14" s="2">
        <f>IFERROR(__xludf.DUMMYFUNCTION("""COMPUTED_VALUE"""),43768.66666666667)</f>
        <v>43768.66667</v>
      </c>
      <c r="B14" s="1">
        <f>IFERROR(__xludf.DUMMYFUNCTION("""COMPUTED_VALUE"""),300.24)</f>
        <v>300.24</v>
      </c>
      <c r="C14" s="1">
        <f>IFERROR(__xludf.DUMMYFUNCTION("""COMPUTED_VALUE"""),303.47)</f>
        <v>303.47</v>
      </c>
      <c r="D14" s="1">
        <f>IFERROR(__xludf.DUMMYFUNCTION("""COMPUTED_VALUE"""),298.91)</f>
        <v>298.91</v>
      </c>
      <c r="E14" s="1">
        <f>IFERROR(__xludf.DUMMYFUNCTION("""COMPUTED_VALUE"""),300.43)</f>
        <v>300.43</v>
      </c>
      <c r="F14" s="1">
        <f>IFERROR(__xludf.DUMMYFUNCTION("""COMPUTED_VALUE"""),1.3194838E7)</f>
        <v>13194838</v>
      </c>
    </row>
    <row r="15" ht="15.75" customHeight="1">
      <c r="A15" s="2">
        <f>IFERROR(__xludf.DUMMYFUNCTION("""COMPUTED_VALUE"""),43769.66666666667)</f>
        <v>43769.66667</v>
      </c>
      <c r="B15" s="1">
        <f>IFERROR(__xludf.DUMMYFUNCTION("""COMPUTED_VALUE"""),304.99)</f>
        <v>304.99</v>
      </c>
      <c r="C15" s="1">
        <f>IFERROR(__xludf.DUMMYFUNCTION("""COMPUTED_VALUE"""),305.94)</f>
        <v>305.94</v>
      </c>
      <c r="D15" s="1">
        <f>IFERROR(__xludf.DUMMYFUNCTION("""COMPUTED_VALUE"""),302.52)</f>
        <v>302.52</v>
      </c>
      <c r="E15" s="1">
        <f>IFERROR(__xludf.DUMMYFUNCTION("""COMPUTED_VALUE"""),304.8)</f>
        <v>304.8</v>
      </c>
      <c r="F15" s="1">
        <f>IFERROR(__xludf.DUMMYFUNCTION("""COMPUTED_VALUE"""),1.6107518E7)</f>
        <v>16107518</v>
      </c>
    </row>
    <row r="16" ht="15.75" customHeight="1">
      <c r="A16" s="2">
        <f>IFERROR(__xludf.DUMMYFUNCTION("""COMPUTED_VALUE"""),43770.66666666667)</f>
        <v>43770.66667</v>
      </c>
      <c r="B16" s="1">
        <f>IFERROR(__xludf.DUMMYFUNCTION("""COMPUTED_VALUE"""),303.66)</f>
        <v>303.66</v>
      </c>
      <c r="C16" s="1">
        <f>IFERROR(__xludf.DUMMYFUNCTION("""COMPUTED_VALUE"""),306.13)</f>
        <v>306.13</v>
      </c>
      <c r="D16" s="1">
        <f>IFERROR(__xludf.DUMMYFUNCTION("""COMPUTED_VALUE"""),302.9)</f>
        <v>302.9</v>
      </c>
      <c r="E16" s="1">
        <f>IFERROR(__xludf.DUMMYFUNCTION("""COMPUTED_VALUE"""),305.56)</f>
        <v>305.56</v>
      </c>
      <c r="F16" s="1">
        <f>IFERROR(__xludf.DUMMYFUNCTION("""COMPUTED_VALUE"""),1.0404101E7)</f>
        <v>10404101</v>
      </c>
    </row>
    <row r="17" ht="15.75" customHeight="1">
      <c r="A17" s="2">
        <f>IFERROR(__xludf.DUMMYFUNCTION("""COMPUTED_VALUE"""),43773.66666666667)</f>
        <v>43773.66667</v>
      </c>
      <c r="B17" s="1">
        <f>IFERROR(__xludf.DUMMYFUNCTION("""COMPUTED_VALUE"""),305.94)</f>
        <v>305.94</v>
      </c>
      <c r="C17" s="1">
        <f>IFERROR(__xludf.DUMMYFUNCTION("""COMPUTED_VALUE"""),311.45)</f>
        <v>311.45</v>
      </c>
      <c r="D17" s="1">
        <f>IFERROR(__xludf.DUMMYFUNCTION("""COMPUTED_VALUE"""),305.94)</f>
        <v>305.94</v>
      </c>
      <c r="E17" s="1">
        <f>IFERROR(__xludf.DUMMYFUNCTION("""COMPUTED_VALUE"""),311.26)</f>
        <v>311.26</v>
      </c>
      <c r="F17" s="1">
        <f>IFERROR(__xludf.DUMMYFUNCTION("""COMPUTED_VALUE"""),1.4776025E7)</f>
        <v>14776025</v>
      </c>
    </row>
    <row r="18" ht="15.75" customHeight="1">
      <c r="A18" s="2">
        <f>IFERROR(__xludf.DUMMYFUNCTION("""COMPUTED_VALUE"""),43774.66666666667)</f>
        <v>43774.66667</v>
      </c>
      <c r="B18" s="1">
        <f>IFERROR(__xludf.DUMMYFUNCTION("""COMPUTED_VALUE"""),313.54)</f>
        <v>313.54</v>
      </c>
      <c r="C18" s="1">
        <f>IFERROR(__xludf.DUMMYFUNCTION("""COMPUTED_VALUE"""),317.34)</f>
        <v>317.34</v>
      </c>
      <c r="D18" s="1">
        <f>IFERROR(__xludf.DUMMYFUNCTION("""COMPUTED_VALUE"""),311.07)</f>
        <v>311.07</v>
      </c>
      <c r="E18" s="1">
        <f>IFERROR(__xludf.DUMMYFUNCTION("""COMPUTED_VALUE"""),316.39)</f>
        <v>316.39</v>
      </c>
      <c r="F18" s="1">
        <f>IFERROR(__xludf.DUMMYFUNCTION("""COMPUTED_VALUE"""),2.2748099E7)</f>
        <v>22748099</v>
      </c>
    </row>
    <row r="19" ht="15.75" customHeight="1">
      <c r="A19" s="2">
        <f>IFERROR(__xludf.DUMMYFUNCTION("""COMPUTED_VALUE"""),43775.66666666667)</f>
        <v>43775.66667</v>
      </c>
      <c r="B19" s="1">
        <f>IFERROR(__xludf.DUMMYFUNCTION("""COMPUTED_VALUE"""),316.58)</f>
        <v>316.58</v>
      </c>
      <c r="C19" s="1">
        <f>IFERROR(__xludf.DUMMYFUNCTION("""COMPUTED_VALUE"""),318.1)</f>
        <v>318.1</v>
      </c>
      <c r="D19" s="1">
        <f>IFERROR(__xludf.DUMMYFUNCTION("""COMPUTED_VALUE"""),314.68)</f>
        <v>314.68</v>
      </c>
      <c r="E19" s="1">
        <f>IFERROR(__xludf.DUMMYFUNCTION("""COMPUTED_VALUE"""),317.34)</f>
        <v>317.34</v>
      </c>
      <c r="F19" s="1">
        <f>IFERROR(__xludf.DUMMYFUNCTION("""COMPUTED_VALUE"""),1.2428539E7)</f>
        <v>12428539</v>
      </c>
    </row>
    <row r="20" ht="15.75" customHeight="1">
      <c r="A20" s="2">
        <f>IFERROR(__xludf.DUMMYFUNCTION("""COMPUTED_VALUE"""),43776.66666666667)</f>
        <v>43776.66667</v>
      </c>
      <c r="B20" s="1">
        <f>IFERROR(__xludf.DUMMYFUNCTION("""COMPUTED_VALUE"""),316.39)</f>
        <v>316.39</v>
      </c>
      <c r="C20" s="1">
        <f>IFERROR(__xludf.DUMMYFUNCTION("""COMPUTED_VALUE"""),316.96)</f>
        <v>316.96</v>
      </c>
      <c r="D20" s="1">
        <f>IFERROR(__xludf.DUMMYFUNCTION("""COMPUTED_VALUE"""),310.5)</f>
        <v>310.5</v>
      </c>
      <c r="E20" s="1">
        <f>IFERROR(__xludf.DUMMYFUNCTION("""COMPUTED_VALUE"""),316.96)</f>
        <v>316.96</v>
      </c>
      <c r="F20" s="1">
        <f>IFERROR(__xludf.DUMMYFUNCTION("""COMPUTED_VALUE"""),1.5533405E7)</f>
        <v>15533405</v>
      </c>
    </row>
    <row r="21" ht="15.75" customHeight="1">
      <c r="A21" s="2">
        <f>IFERROR(__xludf.DUMMYFUNCTION("""COMPUTED_VALUE"""),43777.66666666667)</f>
        <v>43777.66667</v>
      </c>
      <c r="B21" s="1">
        <f>IFERROR(__xludf.DUMMYFUNCTION("""COMPUTED_VALUE"""),318.29)</f>
        <v>318.29</v>
      </c>
      <c r="C21" s="1">
        <f>IFERROR(__xludf.DUMMYFUNCTION("""COMPUTED_VALUE"""),318.48)</f>
        <v>318.48</v>
      </c>
      <c r="D21" s="1">
        <f>IFERROR(__xludf.DUMMYFUNCTION("""COMPUTED_VALUE"""),309.93)</f>
        <v>309.93</v>
      </c>
      <c r="E21" s="1">
        <f>IFERROR(__xludf.DUMMYFUNCTION("""COMPUTED_VALUE"""),310.88)</f>
        <v>310.88</v>
      </c>
      <c r="F21" s="1">
        <f>IFERROR(__xludf.DUMMYFUNCTION("""COMPUTED_VALUE"""),1.6655874E7)</f>
        <v>16655874</v>
      </c>
    </row>
    <row r="22" ht="15.75" customHeight="1">
      <c r="A22" s="2">
        <f>IFERROR(__xludf.DUMMYFUNCTION("""COMPUTED_VALUE"""),43780.66666666667)</f>
        <v>43780.66667</v>
      </c>
      <c r="B22" s="1">
        <f>IFERROR(__xludf.DUMMYFUNCTION("""COMPUTED_VALUE"""),310.69)</f>
        <v>310.69</v>
      </c>
      <c r="C22" s="1">
        <f>IFERROR(__xludf.DUMMYFUNCTION("""COMPUTED_VALUE"""),310.88)</f>
        <v>310.88</v>
      </c>
      <c r="D22" s="1">
        <f>IFERROR(__xludf.DUMMYFUNCTION("""COMPUTED_VALUE"""),305.94)</f>
        <v>305.94</v>
      </c>
      <c r="E22" s="1">
        <f>IFERROR(__xludf.DUMMYFUNCTION("""COMPUTED_VALUE"""),306.89)</f>
        <v>306.89</v>
      </c>
      <c r="F22" s="1">
        <f>IFERROR(__xludf.DUMMYFUNCTION("""COMPUTED_VALUE"""),1.5086985E7)</f>
        <v>15086985</v>
      </c>
    </row>
    <row r="23" ht="15.75" customHeight="1">
      <c r="A23" s="2">
        <f>IFERROR(__xludf.DUMMYFUNCTION("""COMPUTED_VALUE"""),43781.66666666667)</f>
        <v>43781.66667</v>
      </c>
      <c r="B23" s="1">
        <f>IFERROR(__xludf.DUMMYFUNCTION("""COMPUTED_VALUE"""),310.12)</f>
        <v>310.12</v>
      </c>
      <c r="C23" s="1">
        <f>IFERROR(__xludf.DUMMYFUNCTION("""COMPUTED_VALUE"""),313.73)</f>
        <v>313.73</v>
      </c>
      <c r="D23" s="1">
        <f>IFERROR(__xludf.DUMMYFUNCTION("""COMPUTED_VALUE"""),308.98)</f>
        <v>308.98</v>
      </c>
      <c r="E23" s="1">
        <f>IFERROR(__xludf.DUMMYFUNCTION("""COMPUTED_VALUE"""),313.73)</f>
        <v>313.73</v>
      </c>
      <c r="F23" s="1">
        <f>IFERROR(__xludf.DUMMYFUNCTION("""COMPUTED_VALUE"""),1.5908142E7)</f>
        <v>15908142</v>
      </c>
    </row>
    <row r="24" ht="15.75" customHeight="1">
      <c r="A24" s="2">
        <f>IFERROR(__xludf.DUMMYFUNCTION("""COMPUTED_VALUE"""),43782.66666666667)</f>
        <v>43782.66667</v>
      </c>
      <c r="B24" s="1">
        <f>IFERROR(__xludf.DUMMYFUNCTION("""COMPUTED_VALUE"""),315.06)</f>
        <v>315.06</v>
      </c>
      <c r="C24" s="1">
        <f>IFERROR(__xludf.DUMMYFUNCTION("""COMPUTED_VALUE"""),315.06)</f>
        <v>315.06</v>
      </c>
      <c r="D24" s="1">
        <f>IFERROR(__xludf.DUMMYFUNCTION("""COMPUTED_VALUE"""),309.17)</f>
        <v>309.17</v>
      </c>
      <c r="E24" s="1">
        <f>IFERROR(__xludf.DUMMYFUNCTION("""COMPUTED_VALUE"""),311.07)</f>
        <v>311.07</v>
      </c>
      <c r="F24" s="1">
        <f>IFERROR(__xludf.DUMMYFUNCTION("""COMPUTED_VALUE"""),1.5928263E7)</f>
        <v>15928263</v>
      </c>
    </row>
    <row r="25" ht="15.75" customHeight="1">
      <c r="A25" s="2">
        <f>IFERROR(__xludf.DUMMYFUNCTION("""COMPUTED_VALUE"""),43783.66666666667)</f>
        <v>43783.66667</v>
      </c>
      <c r="B25" s="1">
        <f>IFERROR(__xludf.DUMMYFUNCTION("""COMPUTED_VALUE"""),304.04)</f>
        <v>304.04</v>
      </c>
      <c r="C25" s="1">
        <f>IFERROR(__xludf.DUMMYFUNCTION("""COMPUTED_VALUE"""),307.65)</f>
        <v>307.65</v>
      </c>
      <c r="D25" s="1">
        <f>IFERROR(__xludf.DUMMYFUNCTION("""COMPUTED_VALUE"""),302.14)</f>
        <v>302.14</v>
      </c>
      <c r="E25" s="1">
        <f>IFERROR(__xludf.DUMMYFUNCTION("""COMPUTED_VALUE"""),303.85)</f>
        <v>303.85</v>
      </c>
      <c r="F25" s="1">
        <f>IFERROR(__xludf.DUMMYFUNCTION("""COMPUTED_VALUE"""),2.5690697E7)</f>
        <v>25690697</v>
      </c>
    </row>
    <row r="26" ht="15.75" customHeight="1">
      <c r="A26" s="2">
        <f>IFERROR(__xludf.DUMMYFUNCTION("""COMPUTED_VALUE"""),43784.66666666667)</f>
        <v>43784.66667</v>
      </c>
      <c r="B26" s="1">
        <f>IFERROR(__xludf.DUMMYFUNCTION("""COMPUTED_VALUE"""),306.89)</f>
        <v>306.89</v>
      </c>
      <c r="C26" s="1">
        <f>IFERROR(__xludf.DUMMYFUNCTION("""COMPUTED_VALUE"""),306.89)</f>
        <v>306.89</v>
      </c>
      <c r="D26" s="1">
        <f>IFERROR(__xludf.DUMMYFUNCTION("""COMPUTED_VALUE"""),302.9)</f>
        <v>302.9</v>
      </c>
      <c r="E26" s="1">
        <f>IFERROR(__xludf.DUMMYFUNCTION("""COMPUTED_VALUE"""),304.04)</f>
        <v>304.04</v>
      </c>
      <c r="F26" s="1">
        <f>IFERROR(__xludf.DUMMYFUNCTION("""COMPUTED_VALUE"""),1.3587498E7)</f>
        <v>13587498</v>
      </c>
    </row>
    <row r="27" ht="15.75" customHeight="1">
      <c r="A27" s="2">
        <f>IFERROR(__xludf.DUMMYFUNCTION("""COMPUTED_VALUE"""),43787.66666666667)</f>
        <v>43787.66667</v>
      </c>
      <c r="B27" s="1">
        <f>IFERROR(__xludf.DUMMYFUNCTION("""COMPUTED_VALUE"""),305.94)</f>
        <v>305.94</v>
      </c>
      <c r="C27" s="1">
        <f>IFERROR(__xludf.DUMMYFUNCTION("""COMPUTED_VALUE"""),313.54)</f>
        <v>313.54</v>
      </c>
      <c r="D27" s="1">
        <f>IFERROR(__xludf.DUMMYFUNCTION("""COMPUTED_VALUE"""),304.8)</f>
        <v>304.8</v>
      </c>
      <c r="E27" s="1">
        <f>IFERROR(__xludf.DUMMYFUNCTION("""COMPUTED_VALUE"""),313.54)</f>
        <v>313.54</v>
      </c>
      <c r="F27" s="1">
        <f>IFERROR(__xludf.DUMMYFUNCTION("""COMPUTED_VALUE"""),2.5786661E7)</f>
        <v>25786661</v>
      </c>
    </row>
    <row r="28" ht="15.75" customHeight="1">
      <c r="A28" s="2">
        <f>IFERROR(__xludf.DUMMYFUNCTION("""COMPUTED_VALUE"""),43788.66666666667)</f>
        <v>43788.66667</v>
      </c>
      <c r="B28" s="1">
        <f>IFERROR(__xludf.DUMMYFUNCTION("""COMPUTED_VALUE"""),316.39)</f>
        <v>316.39</v>
      </c>
      <c r="C28" s="1">
        <f>IFERROR(__xludf.DUMMYFUNCTION("""COMPUTED_VALUE"""),319.81)</f>
        <v>319.81</v>
      </c>
      <c r="D28" s="1">
        <f>IFERROR(__xludf.DUMMYFUNCTION("""COMPUTED_VALUE"""),313.92)</f>
        <v>313.92</v>
      </c>
      <c r="E28" s="1">
        <f>IFERROR(__xludf.DUMMYFUNCTION("""COMPUTED_VALUE"""),319.81)</f>
        <v>319.81</v>
      </c>
      <c r="F28" s="1">
        <f>IFERROR(__xludf.DUMMYFUNCTION("""COMPUTED_VALUE"""),2.4637015E7)</f>
        <v>24637015</v>
      </c>
    </row>
    <row r="29" ht="15.75" customHeight="1">
      <c r="A29" s="2">
        <f>IFERROR(__xludf.DUMMYFUNCTION("""COMPUTED_VALUE"""),43789.66666666667)</f>
        <v>43789.66667</v>
      </c>
      <c r="B29" s="1">
        <f>IFERROR(__xludf.DUMMYFUNCTION("""COMPUTED_VALUE"""),318.86)</f>
        <v>318.86</v>
      </c>
      <c r="C29" s="1">
        <f>IFERROR(__xludf.DUMMYFUNCTION("""COMPUTED_VALUE"""),320.76)</f>
        <v>320.76</v>
      </c>
      <c r="D29" s="1">
        <f>IFERROR(__xludf.DUMMYFUNCTION("""COMPUTED_VALUE"""),316.01)</f>
        <v>316.01</v>
      </c>
      <c r="E29" s="1">
        <f>IFERROR(__xludf.DUMMYFUNCTION("""COMPUTED_VALUE"""),318.86)</f>
        <v>318.86</v>
      </c>
      <c r="F29" s="1">
        <f>IFERROR(__xludf.DUMMYFUNCTION("""COMPUTED_VALUE"""),1.3744314E7)</f>
        <v>13744314</v>
      </c>
    </row>
    <row r="30" ht="15.75" customHeight="1">
      <c r="A30" s="2">
        <f>IFERROR(__xludf.DUMMYFUNCTION("""COMPUTED_VALUE"""),43790.66666666667)</f>
        <v>43790.66667</v>
      </c>
      <c r="B30" s="1">
        <f>IFERROR(__xludf.DUMMYFUNCTION("""COMPUTED_VALUE"""),315.44)</f>
        <v>315.44</v>
      </c>
      <c r="C30" s="1">
        <f>IFERROR(__xludf.DUMMYFUNCTION("""COMPUTED_VALUE"""),315.44)</f>
        <v>315.44</v>
      </c>
      <c r="D30" s="1">
        <f>IFERROR(__xludf.DUMMYFUNCTION("""COMPUTED_VALUE"""),311.64)</f>
        <v>311.64</v>
      </c>
      <c r="E30" s="1">
        <f>IFERROR(__xludf.DUMMYFUNCTION("""COMPUTED_VALUE"""),312.97)</f>
        <v>312.97</v>
      </c>
      <c r="F30" s="1">
        <f>IFERROR(__xludf.DUMMYFUNCTION("""COMPUTED_VALUE"""),1.3344246E7)</f>
        <v>13344246</v>
      </c>
    </row>
    <row r="31" ht="15.75" customHeight="1">
      <c r="A31" s="2">
        <f>IFERROR(__xludf.DUMMYFUNCTION("""COMPUTED_VALUE"""),43791.66666666667)</f>
        <v>43791.66667</v>
      </c>
      <c r="B31" s="1">
        <f>IFERROR(__xludf.DUMMYFUNCTION("""COMPUTED_VALUE"""),315.82)</f>
        <v>315.82</v>
      </c>
      <c r="C31" s="1">
        <f>IFERROR(__xludf.DUMMYFUNCTION("""COMPUTED_VALUE"""),317.15)</f>
        <v>317.15</v>
      </c>
      <c r="D31" s="1">
        <f>IFERROR(__xludf.DUMMYFUNCTION("""COMPUTED_VALUE"""),313.54)</f>
        <v>313.54</v>
      </c>
      <c r="E31" s="1">
        <f>IFERROR(__xludf.DUMMYFUNCTION("""COMPUTED_VALUE"""),316.96)</f>
        <v>316.96</v>
      </c>
      <c r="F31" s="1">
        <f>IFERROR(__xludf.DUMMYFUNCTION("""COMPUTED_VALUE"""),1.0664922E7)</f>
        <v>10664922</v>
      </c>
    </row>
    <row r="32" ht="15.75" customHeight="1">
      <c r="A32" s="2">
        <f>IFERROR(__xludf.DUMMYFUNCTION("""COMPUTED_VALUE"""),43794.66666666667)</f>
        <v>43794.66667</v>
      </c>
      <c r="B32" s="1">
        <f>IFERROR(__xludf.DUMMYFUNCTION("""COMPUTED_VALUE"""),324.75)</f>
        <v>324.75</v>
      </c>
      <c r="C32" s="1">
        <f>IFERROR(__xludf.DUMMYFUNCTION("""COMPUTED_VALUE"""),324.75)</f>
        <v>324.75</v>
      </c>
      <c r="D32" s="1">
        <f>IFERROR(__xludf.DUMMYFUNCTION("""COMPUTED_VALUE"""),320.95)</f>
        <v>320.95</v>
      </c>
      <c r="E32" s="1">
        <f>IFERROR(__xludf.DUMMYFUNCTION("""COMPUTED_VALUE"""),321.9)</f>
        <v>321.9</v>
      </c>
      <c r="F32" s="1">
        <f>IFERROR(__xludf.DUMMYFUNCTION("""COMPUTED_VALUE"""),1.7927101E7)</f>
        <v>17927101</v>
      </c>
    </row>
    <row r="33" ht="15.75" customHeight="1">
      <c r="A33" s="2">
        <f>IFERROR(__xludf.DUMMYFUNCTION("""COMPUTED_VALUE"""),43795.66666666667)</f>
        <v>43795.66667</v>
      </c>
      <c r="B33" s="1">
        <f>IFERROR(__xludf.DUMMYFUNCTION("""COMPUTED_VALUE"""),323.99)</f>
        <v>323.99</v>
      </c>
      <c r="C33" s="1">
        <f>IFERROR(__xludf.DUMMYFUNCTION("""COMPUTED_VALUE"""),324.94)</f>
        <v>324.94</v>
      </c>
      <c r="D33" s="1">
        <f>IFERROR(__xludf.DUMMYFUNCTION("""COMPUTED_VALUE"""),317.15)</f>
        <v>317.15</v>
      </c>
      <c r="E33" s="1">
        <f>IFERROR(__xludf.DUMMYFUNCTION("""COMPUTED_VALUE"""),318.86)</f>
        <v>318.86</v>
      </c>
      <c r="F33" s="1">
        <f>IFERROR(__xludf.DUMMYFUNCTION("""COMPUTED_VALUE"""),2.9438082E7)</f>
        <v>29438082</v>
      </c>
    </row>
    <row r="34" ht="15.75" customHeight="1">
      <c r="A34" s="2">
        <f>IFERROR(__xludf.DUMMYFUNCTION("""COMPUTED_VALUE"""),43796.66666666667)</f>
        <v>43796.66667</v>
      </c>
      <c r="B34" s="1">
        <f>IFERROR(__xludf.DUMMYFUNCTION("""COMPUTED_VALUE"""),320.19)</f>
        <v>320.19</v>
      </c>
      <c r="C34" s="1">
        <f>IFERROR(__xludf.DUMMYFUNCTION("""COMPUTED_VALUE"""),321.9)</f>
        <v>321.9</v>
      </c>
      <c r="D34" s="1">
        <f>IFERROR(__xludf.DUMMYFUNCTION("""COMPUTED_VALUE"""),317.34)</f>
        <v>317.34</v>
      </c>
      <c r="E34" s="1">
        <f>IFERROR(__xludf.DUMMYFUNCTION("""COMPUTED_VALUE"""),318.29)</f>
        <v>318.29</v>
      </c>
      <c r="F34" s="1">
        <f>IFERROR(__xludf.DUMMYFUNCTION("""COMPUTED_VALUE"""),1.1211983E7)</f>
        <v>11211983</v>
      </c>
    </row>
    <row r="35" ht="15.75" customHeight="1">
      <c r="A35" s="2">
        <f>IFERROR(__xludf.DUMMYFUNCTION("""COMPUTED_VALUE"""),43797.66666666667)</f>
        <v>43797.66667</v>
      </c>
      <c r="B35" s="1">
        <f>IFERROR(__xludf.DUMMYFUNCTION("""COMPUTED_VALUE"""),318.29)</f>
        <v>318.29</v>
      </c>
      <c r="C35" s="1">
        <f>IFERROR(__xludf.DUMMYFUNCTION("""COMPUTED_VALUE"""),323.23)</f>
        <v>323.23</v>
      </c>
      <c r="D35" s="1">
        <f>IFERROR(__xludf.DUMMYFUNCTION("""COMPUTED_VALUE"""),316.96)</f>
        <v>316.96</v>
      </c>
      <c r="E35" s="1">
        <f>IFERROR(__xludf.DUMMYFUNCTION("""COMPUTED_VALUE"""),321.14)</f>
        <v>321.14</v>
      </c>
      <c r="F35" s="1">
        <f>IFERROR(__xludf.DUMMYFUNCTION("""COMPUTED_VALUE"""),1.8192478E7)</f>
        <v>18192478</v>
      </c>
    </row>
    <row r="36" ht="15.75" customHeight="1">
      <c r="A36" s="2">
        <f>IFERROR(__xludf.DUMMYFUNCTION("""COMPUTED_VALUE"""),43798.66666666667)</f>
        <v>43798.66667</v>
      </c>
      <c r="B36" s="1">
        <f>IFERROR(__xludf.DUMMYFUNCTION("""COMPUTED_VALUE"""),317.53)</f>
        <v>317.53</v>
      </c>
      <c r="C36" s="1">
        <f>IFERROR(__xludf.DUMMYFUNCTION("""COMPUTED_VALUE"""),318.48)</f>
        <v>318.48</v>
      </c>
      <c r="D36" s="1">
        <f>IFERROR(__xludf.DUMMYFUNCTION("""COMPUTED_VALUE"""),312.59)</f>
        <v>312.59</v>
      </c>
      <c r="E36" s="1">
        <f>IFERROR(__xludf.DUMMYFUNCTION("""COMPUTED_VALUE"""),315.25)</f>
        <v>315.25</v>
      </c>
      <c r="F36" s="1">
        <f>IFERROR(__xludf.DUMMYFUNCTION("""COMPUTED_VALUE"""),1.3808549E7)</f>
        <v>13808549</v>
      </c>
    </row>
    <row r="37" ht="15.75" customHeight="1">
      <c r="A37" s="2">
        <f>IFERROR(__xludf.DUMMYFUNCTION("""COMPUTED_VALUE"""),43801.66666666667)</f>
        <v>43801.66667</v>
      </c>
      <c r="B37" s="1">
        <f>IFERROR(__xludf.DUMMYFUNCTION("""COMPUTED_VALUE"""),318.29)</f>
        <v>318.29</v>
      </c>
      <c r="C37" s="1">
        <f>IFERROR(__xludf.DUMMYFUNCTION("""COMPUTED_VALUE"""),318.29)</f>
        <v>318.29</v>
      </c>
      <c r="D37" s="1">
        <f>IFERROR(__xludf.DUMMYFUNCTION("""COMPUTED_VALUE"""),315.06)</f>
        <v>315.06</v>
      </c>
      <c r="E37" s="1">
        <f>IFERROR(__xludf.DUMMYFUNCTION("""COMPUTED_VALUE"""),316.39)</f>
        <v>316.39</v>
      </c>
      <c r="F37" s="1">
        <f>IFERROR(__xludf.DUMMYFUNCTION("""COMPUTED_VALUE"""),1.0195685E7)</f>
        <v>10195685</v>
      </c>
    </row>
    <row r="38" ht="15.75" customHeight="1">
      <c r="A38" s="2">
        <f>IFERROR(__xludf.DUMMYFUNCTION("""COMPUTED_VALUE"""),43802.66666666667)</f>
        <v>43802.66667</v>
      </c>
      <c r="B38" s="1">
        <f>IFERROR(__xludf.DUMMYFUNCTION("""COMPUTED_VALUE"""),312.59)</f>
        <v>312.59</v>
      </c>
      <c r="C38" s="1">
        <f>IFERROR(__xludf.DUMMYFUNCTION("""COMPUTED_VALUE"""),316.01)</f>
        <v>316.01</v>
      </c>
      <c r="D38" s="1">
        <f>IFERROR(__xludf.DUMMYFUNCTION("""COMPUTED_VALUE"""),310.31)</f>
        <v>310.31</v>
      </c>
      <c r="E38" s="1">
        <f>IFERROR(__xludf.DUMMYFUNCTION("""COMPUTED_VALUE"""),314.49)</f>
        <v>314.49</v>
      </c>
      <c r="F38" s="1">
        <f>IFERROR(__xludf.DUMMYFUNCTION("""COMPUTED_VALUE"""),1.273555E7)</f>
        <v>12735550</v>
      </c>
    </row>
    <row r="39" ht="15.75" customHeight="1">
      <c r="A39" s="2">
        <f>IFERROR(__xludf.DUMMYFUNCTION("""COMPUTED_VALUE"""),43803.66666666667)</f>
        <v>43803.66667</v>
      </c>
      <c r="B39" s="1">
        <f>IFERROR(__xludf.DUMMYFUNCTION("""COMPUTED_VALUE"""),311.45)</f>
        <v>311.45</v>
      </c>
      <c r="C39" s="1">
        <f>IFERROR(__xludf.DUMMYFUNCTION("""COMPUTED_VALUE"""),312.97)</f>
        <v>312.97</v>
      </c>
      <c r="D39" s="1">
        <f>IFERROR(__xludf.DUMMYFUNCTION("""COMPUTED_VALUE"""),309.17)</f>
        <v>309.17</v>
      </c>
      <c r="E39" s="1">
        <f>IFERROR(__xludf.DUMMYFUNCTION("""COMPUTED_VALUE"""),312.21)</f>
        <v>312.21</v>
      </c>
      <c r="F39" s="1">
        <f>IFERROR(__xludf.DUMMYFUNCTION("""COMPUTED_VALUE"""),1.2262656E7)</f>
        <v>12262656</v>
      </c>
    </row>
    <row r="40" ht="15.75" customHeight="1">
      <c r="A40" s="2">
        <f>IFERROR(__xludf.DUMMYFUNCTION("""COMPUTED_VALUE"""),43804.66666666667)</f>
        <v>43804.66667</v>
      </c>
      <c r="B40" s="1">
        <f>IFERROR(__xludf.DUMMYFUNCTION("""COMPUTED_VALUE"""),316.96)</f>
        <v>316.96</v>
      </c>
      <c r="C40" s="1">
        <f>IFERROR(__xludf.DUMMYFUNCTION("""COMPUTED_VALUE"""),316.96)</f>
        <v>316.96</v>
      </c>
      <c r="D40" s="1">
        <f>IFERROR(__xludf.DUMMYFUNCTION("""COMPUTED_VALUE"""),312.59)</f>
        <v>312.59</v>
      </c>
      <c r="E40" s="1">
        <f>IFERROR(__xludf.DUMMYFUNCTION("""COMPUTED_VALUE"""),313.54)</f>
        <v>313.54</v>
      </c>
      <c r="F40" s="1">
        <f>IFERROR(__xludf.DUMMYFUNCTION("""COMPUTED_VALUE"""),1.1697752E7)</f>
        <v>11697752</v>
      </c>
    </row>
    <row r="41" ht="15.75" customHeight="1">
      <c r="A41" s="2">
        <f>IFERROR(__xludf.DUMMYFUNCTION("""COMPUTED_VALUE"""),43805.66666666667)</f>
        <v>43805.66667</v>
      </c>
      <c r="B41" s="1">
        <f>IFERROR(__xludf.DUMMYFUNCTION("""COMPUTED_VALUE"""),316.96)</f>
        <v>316.96</v>
      </c>
      <c r="C41" s="1">
        <f>IFERROR(__xludf.DUMMYFUNCTION("""COMPUTED_VALUE"""),319.62)</f>
        <v>319.62</v>
      </c>
      <c r="D41" s="1">
        <f>IFERROR(__xludf.DUMMYFUNCTION("""COMPUTED_VALUE"""),315.63)</f>
        <v>315.63</v>
      </c>
      <c r="E41" s="1">
        <f>IFERROR(__xludf.DUMMYFUNCTION("""COMPUTED_VALUE"""),318.86)</f>
        <v>318.86</v>
      </c>
      <c r="F41" s="1">
        <f>IFERROR(__xludf.DUMMYFUNCTION("""COMPUTED_VALUE"""),1.5638497E7)</f>
        <v>15638497</v>
      </c>
    </row>
    <row r="42" ht="15.75" customHeight="1">
      <c r="A42" s="2">
        <f>IFERROR(__xludf.DUMMYFUNCTION("""COMPUTED_VALUE"""),43808.66666666667)</f>
        <v>43808.66667</v>
      </c>
      <c r="B42" s="1">
        <f>IFERROR(__xludf.DUMMYFUNCTION("""COMPUTED_VALUE"""),318.29)</f>
        <v>318.29</v>
      </c>
      <c r="C42" s="1">
        <f>IFERROR(__xludf.DUMMYFUNCTION("""COMPUTED_VALUE"""),320.95)</f>
        <v>320.95</v>
      </c>
      <c r="D42" s="1">
        <f>IFERROR(__xludf.DUMMYFUNCTION("""COMPUTED_VALUE"""),317.15)</f>
        <v>317.15</v>
      </c>
      <c r="E42" s="1">
        <f>IFERROR(__xludf.DUMMYFUNCTION("""COMPUTED_VALUE"""),319.43)</f>
        <v>319.43</v>
      </c>
      <c r="F42" s="1">
        <f>IFERROR(__xludf.DUMMYFUNCTION("""COMPUTED_VALUE"""),9839548.0)</f>
        <v>9839548</v>
      </c>
    </row>
    <row r="43" ht="15.75" customHeight="1">
      <c r="A43" s="2">
        <f>IFERROR(__xludf.DUMMYFUNCTION("""COMPUTED_VALUE"""),43809.66666666667)</f>
        <v>43809.66667</v>
      </c>
      <c r="B43" s="1">
        <f>IFERROR(__xludf.DUMMYFUNCTION("""COMPUTED_VALUE"""),316.58)</f>
        <v>316.58</v>
      </c>
      <c r="C43" s="1">
        <f>IFERROR(__xludf.DUMMYFUNCTION("""COMPUTED_VALUE"""),321.9)</f>
        <v>321.9</v>
      </c>
      <c r="D43" s="1">
        <f>IFERROR(__xludf.DUMMYFUNCTION("""COMPUTED_VALUE"""),316.2)</f>
        <v>316.2</v>
      </c>
      <c r="E43" s="1">
        <f>IFERROR(__xludf.DUMMYFUNCTION("""COMPUTED_VALUE"""),320.0)</f>
        <v>320</v>
      </c>
      <c r="F43" s="1">
        <f>IFERROR(__xludf.DUMMYFUNCTION("""COMPUTED_VALUE"""),1.0472081E7)</f>
        <v>10472081</v>
      </c>
    </row>
    <row r="44" ht="15.75" customHeight="1">
      <c r="A44" s="2">
        <f>IFERROR(__xludf.DUMMYFUNCTION("""COMPUTED_VALUE"""),43810.66666666667)</f>
        <v>43810.66667</v>
      </c>
      <c r="B44" s="1">
        <f>IFERROR(__xludf.DUMMYFUNCTION("""COMPUTED_VALUE"""),322.09)</f>
        <v>322.09</v>
      </c>
      <c r="C44" s="1">
        <f>IFERROR(__xludf.DUMMYFUNCTION("""COMPUTED_VALUE"""),323.42)</f>
        <v>323.42</v>
      </c>
      <c r="D44" s="1">
        <f>IFERROR(__xludf.DUMMYFUNCTION("""COMPUTED_VALUE"""),320.19)</f>
        <v>320.19</v>
      </c>
      <c r="E44" s="1">
        <f>IFERROR(__xludf.DUMMYFUNCTION("""COMPUTED_VALUE"""),323.04)</f>
        <v>323.04</v>
      </c>
      <c r="F44" s="1">
        <f>IFERROR(__xludf.DUMMYFUNCTION("""COMPUTED_VALUE"""),1.2535555E7)</f>
        <v>12535555</v>
      </c>
    </row>
    <row r="45" ht="15.75" customHeight="1">
      <c r="A45" s="2">
        <f>IFERROR(__xludf.DUMMYFUNCTION("""COMPUTED_VALUE"""),43811.66666666667)</f>
        <v>43811.66667</v>
      </c>
      <c r="B45" s="1">
        <f>IFERROR(__xludf.DUMMYFUNCTION("""COMPUTED_VALUE"""),327.6)</f>
        <v>327.6</v>
      </c>
      <c r="C45" s="1">
        <f>IFERROR(__xludf.DUMMYFUNCTION("""COMPUTED_VALUE"""),333.87)</f>
        <v>333.87</v>
      </c>
      <c r="D45" s="1">
        <f>IFERROR(__xludf.DUMMYFUNCTION("""COMPUTED_VALUE"""),326.46)</f>
        <v>326.46</v>
      </c>
      <c r="E45" s="1">
        <f>IFERROR(__xludf.DUMMYFUNCTION("""COMPUTED_VALUE"""),331.59)</f>
        <v>331.59</v>
      </c>
      <c r="F45" s="1">
        <f>IFERROR(__xludf.DUMMYFUNCTION("""COMPUTED_VALUE"""),3.3282651E7)</f>
        <v>33282651</v>
      </c>
    </row>
    <row r="46" ht="15.75" customHeight="1">
      <c r="A46" s="2">
        <f>IFERROR(__xludf.DUMMYFUNCTION("""COMPUTED_VALUE"""),43812.66666666667)</f>
        <v>43812.66667</v>
      </c>
      <c r="B46" s="1">
        <f>IFERROR(__xludf.DUMMYFUNCTION("""COMPUTED_VALUE"""),342.04)</f>
        <v>342.04</v>
      </c>
      <c r="C46" s="1">
        <f>IFERROR(__xludf.DUMMYFUNCTION("""COMPUTED_VALUE"""),343.75)</f>
        <v>343.75</v>
      </c>
      <c r="D46" s="1">
        <f>IFERROR(__xludf.DUMMYFUNCTION("""COMPUTED_VALUE"""),338.81)</f>
        <v>338.81</v>
      </c>
      <c r="E46" s="1">
        <f>IFERROR(__xludf.DUMMYFUNCTION("""COMPUTED_VALUE"""),342.99)</f>
        <v>342.99</v>
      </c>
      <c r="F46" s="1">
        <f>IFERROR(__xludf.DUMMYFUNCTION("""COMPUTED_VALUE"""),3.2786878E7)</f>
        <v>32786878</v>
      </c>
    </row>
    <row r="47" ht="15.75" customHeight="1">
      <c r="A47" s="2">
        <f>IFERROR(__xludf.DUMMYFUNCTION("""COMPUTED_VALUE"""),43815.66666666667)</f>
        <v>43815.66667</v>
      </c>
      <c r="B47" s="1">
        <f>IFERROR(__xludf.DUMMYFUNCTION("""COMPUTED_VALUE"""),344.7)</f>
        <v>344.7</v>
      </c>
      <c r="C47" s="1">
        <f>IFERROR(__xludf.DUMMYFUNCTION("""COMPUTED_VALUE"""),346.22)</f>
        <v>346.22</v>
      </c>
      <c r="D47" s="1">
        <f>IFERROR(__xludf.DUMMYFUNCTION("""COMPUTED_VALUE"""),340.14)</f>
        <v>340.14</v>
      </c>
      <c r="E47" s="1">
        <f>IFERROR(__xludf.DUMMYFUNCTION("""COMPUTED_VALUE"""),341.85)</f>
        <v>341.85</v>
      </c>
      <c r="F47" s="1">
        <f>IFERROR(__xludf.DUMMYFUNCTION("""COMPUTED_VALUE"""),1.9238938E7)</f>
        <v>19238938</v>
      </c>
    </row>
    <row r="48" ht="15.75" customHeight="1">
      <c r="A48" s="2">
        <f>IFERROR(__xludf.DUMMYFUNCTION("""COMPUTED_VALUE"""),43816.66666666667)</f>
        <v>43816.66667</v>
      </c>
      <c r="B48" s="1">
        <f>IFERROR(__xludf.DUMMYFUNCTION("""COMPUTED_VALUE"""),349.83)</f>
        <v>349.83</v>
      </c>
      <c r="C48" s="1">
        <f>IFERROR(__xludf.DUMMYFUNCTION("""COMPUTED_VALUE"""),354.39)</f>
        <v>354.39</v>
      </c>
      <c r="D48" s="1">
        <f>IFERROR(__xludf.DUMMYFUNCTION("""COMPUTED_VALUE"""),345.27)</f>
        <v>345.27</v>
      </c>
      <c r="E48" s="1">
        <f>IFERROR(__xludf.DUMMYFUNCTION("""COMPUTED_VALUE"""),352.68)</f>
        <v>352.68</v>
      </c>
      <c r="F48" s="1">
        <f>IFERROR(__xludf.DUMMYFUNCTION("""COMPUTED_VALUE"""),3.2557133E7)</f>
        <v>32557133</v>
      </c>
    </row>
    <row r="49" ht="15.75" customHeight="1">
      <c r="A49" s="2">
        <f>IFERROR(__xludf.DUMMYFUNCTION("""COMPUTED_VALUE"""),43817.66666666667)</f>
        <v>43817.66667</v>
      </c>
      <c r="B49" s="1">
        <f>IFERROR(__xludf.DUMMYFUNCTION("""COMPUTED_VALUE"""),361.04)</f>
        <v>361.04</v>
      </c>
      <c r="C49" s="1">
        <f>IFERROR(__xludf.DUMMYFUNCTION("""COMPUTED_VALUE"""),361.04)</f>
        <v>361.04</v>
      </c>
      <c r="D49" s="1">
        <f>IFERROR(__xludf.DUMMYFUNCTION("""COMPUTED_VALUE"""),354.58)</f>
        <v>354.58</v>
      </c>
      <c r="E49" s="1">
        <f>IFERROR(__xludf.DUMMYFUNCTION("""COMPUTED_VALUE"""),358.76)</f>
        <v>358.76</v>
      </c>
      <c r="F49" s="1">
        <f>IFERROR(__xludf.DUMMYFUNCTION("""COMPUTED_VALUE"""),3.1560449E7)</f>
        <v>31560449</v>
      </c>
    </row>
    <row r="50" ht="15.75" customHeight="1">
      <c r="A50" s="2">
        <f>IFERROR(__xludf.DUMMYFUNCTION("""COMPUTED_VALUE"""),43818.66666666667)</f>
        <v>43818.66667</v>
      </c>
      <c r="B50" s="1">
        <f>IFERROR(__xludf.DUMMYFUNCTION("""COMPUTED_VALUE"""),355.91)</f>
        <v>355.91</v>
      </c>
      <c r="C50" s="1">
        <f>IFERROR(__xludf.DUMMYFUNCTION("""COMPUTED_VALUE"""),356.86)</f>
        <v>356.86</v>
      </c>
      <c r="D50" s="1">
        <f>IFERROR(__xludf.DUMMYFUNCTION("""COMPUTED_VALUE"""),351.92)</f>
        <v>351.92</v>
      </c>
      <c r="E50" s="1">
        <f>IFERROR(__xludf.DUMMYFUNCTION("""COMPUTED_VALUE"""),356.86)</f>
        <v>356.86</v>
      </c>
      <c r="F50" s="1">
        <f>IFERROR(__xludf.DUMMYFUNCTION("""COMPUTED_VALUE"""),1.8441112E7)</f>
        <v>18441112</v>
      </c>
    </row>
    <row r="51" ht="15.75" customHeight="1">
      <c r="A51" s="2">
        <f>IFERROR(__xludf.DUMMYFUNCTION("""COMPUTED_VALUE"""),43819.66666666667)</f>
        <v>43819.66667</v>
      </c>
      <c r="B51" s="1">
        <f>IFERROR(__xludf.DUMMYFUNCTION("""COMPUTED_VALUE"""),359.14)</f>
        <v>359.14</v>
      </c>
      <c r="C51" s="1">
        <f>IFERROR(__xludf.DUMMYFUNCTION("""COMPUTED_VALUE"""),359.14)</f>
        <v>359.14</v>
      </c>
      <c r="D51" s="1">
        <f>IFERROR(__xludf.DUMMYFUNCTION("""COMPUTED_VALUE"""),353.63)</f>
        <v>353.63</v>
      </c>
      <c r="E51" s="1">
        <f>IFERROR(__xludf.DUMMYFUNCTION("""COMPUTED_VALUE"""),356.48)</f>
        <v>356.48</v>
      </c>
      <c r="F51" s="1">
        <f>IFERROR(__xludf.DUMMYFUNCTION("""COMPUTED_VALUE"""),2.1656659E7)</f>
        <v>21656659</v>
      </c>
    </row>
    <row r="52" ht="15.75" customHeight="1">
      <c r="A52" s="2">
        <f>IFERROR(__xludf.DUMMYFUNCTION("""COMPUTED_VALUE"""),43822.66666666667)</f>
        <v>43822.66667</v>
      </c>
      <c r="B52" s="1">
        <f>IFERROR(__xludf.DUMMYFUNCTION("""COMPUTED_VALUE"""),359.14)</f>
        <v>359.14</v>
      </c>
      <c r="C52" s="1">
        <f>IFERROR(__xludf.DUMMYFUNCTION("""COMPUTED_VALUE"""),359.14)</f>
        <v>359.14</v>
      </c>
      <c r="D52" s="1">
        <f>IFERROR(__xludf.DUMMYFUNCTION("""COMPUTED_VALUE"""),355.15)</f>
        <v>355.15</v>
      </c>
      <c r="E52" s="1">
        <f>IFERROR(__xludf.DUMMYFUNCTION("""COMPUTED_VALUE"""),358.95)</f>
        <v>358.95</v>
      </c>
      <c r="F52" s="1">
        <f>IFERROR(__xludf.DUMMYFUNCTION("""COMPUTED_VALUE"""),1.1672033E7)</f>
        <v>11672033</v>
      </c>
    </row>
    <row r="53" ht="15.75" customHeight="1">
      <c r="A53" s="2">
        <f>IFERROR(__xludf.DUMMYFUNCTION("""COMPUTED_VALUE"""),43823.5)</f>
        <v>43823.5</v>
      </c>
      <c r="B53" s="1">
        <f>IFERROR(__xludf.DUMMYFUNCTION("""COMPUTED_VALUE"""),360.09)</f>
        <v>360.09</v>
      </c>
      <c r="C53" s="1">
        <f>IFERROR(__xludf.DUMMYFUNCTION("""COMPUTED_VALUE"""),360.85)</f>
        <v>360.85</v>
      </c>
      <c r="D53" s="1">
        <f>IFERROR(__xludf.DUMMYFUNCTION("""COMPUTED_VALUE"""),358.0)</f>
        <v>358</v>
      </c>
      <c r="E53" s="1">
        <f>IFERROR(__xludf.DUMMYFUNCTION("""COMPUTED_VALUE"""),358.0)</f>
        <v>358</v>
      </c>
      <c r="F53" s="1">
        <f>IFERROR(__xludf.DUMMYFUNCTION("""COMPUTED_VALUE"""),6360485.0)</f>
        <v>6360485</v>
      </c>
    </row>
    <row r="54" ht="15.75" customHeight="1">
      <c r="A54" s="2">
        <f>IFERROR(__xludf.DUMMYFUNCTION("""COMPUTED_VALUE"""),43826.66666666667)</f>
        <v>43826.66667</v>
      </c>
      <c r="B54" s="1">
        <f>IFERROR(__xludf.DUMMYFUNCTION("""COMPUTED_VALUE"""),359.9)</f>
        <v>359.9</v>
      </c>
      <c r="C54" s="1">
        <f>IFERROR(__xludf.DUMMYFUNCTION("""COMPUTED_VALUE"""),366.17)</f>
        <v>366.17</v>
      </c>
      <c r="D54" s="1">
        <f>IFERROR(__xludf.DUMMYFUNCTION("""COMPUTED_VALUE"""),359.33)</f>
        <v>359.33</v>
      </c>
      <c r="E54" s="1">
        <f>IFERROR(__xludf.DUMMYFUNCTION("""COMPUTED_VALUE"""),364.84)</f>
        <v>364.84</v>
      </c>
      <c r="F54" s="1">
        <f>IFERROR(__xludf.DUMMYFUNCTION("""COMPUTED_VALUE"""),1.9180036E7)</f>
        <v>19180036</v>
      </c>
    </row>
    <row r="55" ht="15.75" customHeight="1">
      <c r="A55" s="2">
        <f>IFERROR(__xludf.DUMMYFUNCTION("""COMPUTED_VALUE"""),43829.66666666667)</f>
        <v>43829.66667</v>
      </c>
      <c r="B55" s="1">
        <f>IFERROR(__xludf.DUMMYFUNCTION("""COMPUTED_VALUE"""),362.37)</f>
        <v>362.37</v>
      </c>
      <c r="C55" s="1">
        <f>IFERROR(__xludf.DUMMYFUNCTION("""COMPUTED_VALUE"""),365.41)</f>
        <v>365.41</v>
      </c>
      <c r="D55" s="1">
        <f>IFERROR(__xludf.DUMMYFUNCTION("""COMPUTED_VALUE"""),362.18)</f>
        <v>362.18</v>
      </c>
      <c r="E55" s="1">
        <f>IFERROR(__xludf.DUMMYFUNCTION("""COMPUTED_VALUE"""),364.08)</f>
        <v>364.08</v>
      </c>
      <c r="F55" s="1">
        <f>IFERROR(__xludf.DUMMYFUNCTION("""COMPUTED_VALUE"""),1.4328612E7)</f>
        <v>14328612</v>
      </c>
    </row>
    <row r="56" ht="15.75" customHeight="1">
      <c r="A56" s="2">
        <f>IFERROR(__xludf.DUMMYFUNCTION("""COMPUTED_VALUE"""),43830.5)</f>
        <v>43830.5</v>
      </c>
      <c r="B56" s="1">
        <f>IFERROR(__xludf.DUMMYFUNCTION("""COMPUTED_VALUE"""),360.09)</f>
        <v>360.09</v>
      </c>
      <c r="C56" s="1">
        <f>IFERROR(__xludf.DUMMYFUNCTION("""COMPUTED_VALUE"""),361.23)</f>
        <v>361.23</v>
      </c>
      <c r="D56" s="1">
        <f>IFERROR(__xludf.DUMMYFUNCTION("""COMPUTED_VALUE"""),355.91)</f>
        <v>355.91</v>
      </c>
      <c r="E56" s="1">
        <f>IFERROR(__xludf.DUMMYFUNCTION("""COMPUTED_VALUE"""),356.86)</f>
        <v>356.86</v>
      </c>
      <c r="F56" s="1">
        <f>IFERROR(__xludf.DUMMYFUNCTION("""COMPUTED_VALUE"""),1.0378526E7)</f>
        <v>10378526</v>
      </c>
    </row>
    <row r="57" ht="15.75" customHeight="1">
      <c r="A57" s="2">
        <f>IFERROR(__xludf.DUMMYFUNCTION("""COMPUTED_VALUE"""),43832.66666666667)</f>
        <v>43832.66667</v>
      </c>
      <c r="B57" s="1">
        <f>IFERROR(__xludf.DUMMYFUNCTION("""COMPUTED_VALUE"""),357.05)</f>
        <v>357.05</v>
      </c>
      <c r="C57" s="1">
        <f>IFERROR(__xludf.DUMMYFUNCTION("""COMPUTED_VALUE"""),365.6)</f>
        <v>365.6</v>
      </c>
      <c r="D57" s="1">
        <f>IFERROR(__xludf.DUMMYFUNCTION("""COMPUTED_VALUE"""),356.86)</f>
        <v>356.86</v>
      </c>
      <c r="E57" s="1">
        <f>IFERROR(__xludf.DUMMYFUNCTION("""COMPUTED_VALUE"""),363.32)</f>
        <v>363.32</v>
      </c>
      <c r="F57" s="1">
        <f>IFERROR(__xludf.DUMMYFUNCTION("""COMPUTED_VALUE"""),1.3991006E7)</f>
        <v>13991006</v>
      </c>
    </row>
    <row r="58" ht="15.75" customHeight="1">
      <c r="A58" s="2">
        <f>IFERROR(__xludf.DUMMYFUNCTION("""COMPUTED_VALUE"""),43833.66666666667)</f>
        <v>43833.66667</v>
      </c>
      <c r="B58" s="1">
        <f>IFERROR(__xludf.DUMMYFUNCTION("""COMPUTED_VALUE"""),368.64)</f>
        <v>368.64</v>
      </c>
      <c r="C58" s="1">
        <f>IFERROR(__xludf.DUMMYFUNCTION("""COMPUTED_VALUE"""),370.54)</f>
        <v>370.54</v>
      </c>
      <c r="D58" s="1">
        <f>IFERROR(__xludf.DUMMYFUNCTION("""COMPUTED_VALUE"""),362.18)</f>
        <v>362.18</v>
      </c>
      <c r="E58" s="1">
        <f>IFERROR(__xludf.DUMMYFUNCTION("""COMPUTED_VALUE"""),363.89)</f>
        <v>363.89</v>
      </c>
      <c r="F58" s="1">
        <f>IFERROR(__xludf.DUMMYFUNCTION("""COMPUTED_VALUE"""),1.5313106E7)</f>
        <v>15313106</v>
      </c>
    </row>
    <row r="59" ht="15.75" customHeight="1">
      <c r="A59" s="2">
        <f>IFERROR(__xludf.DUMMYFUNCTION("""COMPUTED_VALUE"""),43836.66666666667)</f>
        <v>43836.66667</v>
      </c>
      <c r="B59" s="1">
        <f>IFERROR(__xludf.DUMMYFUNCTION("""COMPUTED_VALUE"""),361.04)</f>
        <v>361.04</v>
      </c>
      <c r="C59" s="1">
        <f>IFERROR(__xludf.DUMMYFUNCTION("""COMPUTED_VALUE"""),361.04)</f>
        <v>361.04</v>
      </c>
      <c r="D59" s="1">
        <f>IFERROR(__xludf.DUMMYFUNCTION("""COMPUTED_VALUE"""),356.67)</f>
        <v>356.67</v>
      </c>
      <c r="E59" s="1">
        <f>IFERROR(__xludf.DUMMYFUNCTION("""COMPUTED_VALUE"""),358.57)</f>
        <v>358.57</v>
      </c>
      <c r="F59" s="1">
        <f>IFERROR(__xludf.DUMMYFUNCTION("""COMPUTED_VALUE"""),1.2123194E7)</f>
        <v>12123194</v>
      </c>
    </row>
    <row r="60" ht="15.75" customHeight="1">
      <c r="A60" s="2">
        <f>IFERROR(__xludf.DUMMYFUNCTION("""COMPUTED_VALUE"""),43837.66666666667)</f>
        <v>43837.66667</v>
      </c>
      <c r="B60" s="1">
        <f>IFERROR(__xludf.DUMMYFUNCTION("""COMPUTED_VALUE"""),361.8)</f>
        <v>361.8</v>
      </c>
      <c r="C60" s="1">
        <f>IFERROR(__xludf.DUMMYFUNCTION("""COMPUTED_VALUE"""),368.45)</f>
        <v>368.45</v>
      </c>
      <c r="D60" s="1">
        <f>IFERROR(__xludf.DUMMYFUNCTION("""COMPUTED_VALUE"""),361.04)</f>
        <v>361.04</v>
      </c>
      <c r="E60" s="1">
        <f>IFERROR(__xludf.DUMMYFUNCTION("""COMPUTED_VALUE"""),366.36)</f>
        <v>366.36</v>
      </c>
      <c r="F60" s="1">
        <f>IFERROR(__xludf.DUMMYFUNCTION("""COMPUTED_VALUE"""),1.7686346E7)</f>
        <v>17686346</v>
      </c>
    </row>
    <row r="61" ht="15.75" customHeight="1">
      <c r="A61" s="2">
        <f>IFERROR(__xludf.DUMMYFUNCTION("""COMPUTED_VALUE"""),43838.66666666667)</f>
        <v>43838.66667</v>
      </c>
      <c r="B61" s="1">
        <f>IFERROR(__xludf.DUMMYFUNCTION("""COMPUTED_VALUE"""),363.32)</f>
        <v>363.32</v>
      </c>
      <c r="C61" s="1">
        <f>IFERROR(__xludf.DUMMYFUNCTION("""COMPUTED_VALUE"""),366.55)</f>
        <v>366.55</v>
      </c>
      <c r="D61" s="1">
        <f>IFERROR(__xludf.DUMMYFUNCTION("""COMPUTED_VALUE"""),360.28)</f>
        <v>360.28</v>
      </c>
      <c r="E61" s="1">
        <f>IFERROR(__xludf.DUMMYFUNCTION("""COMPUTED_VALUE"""),362.94)</f>
        <v>362.94</v>
      </c>
      <c r="F61" s="1">
        <f>IFERROR(__xludf.DUMMYFUNCTION("""COMPUTED_VALUE"""),1.5529153E7)</f>
        <v>15529153</v>
      </c>
    </row>
    <row r="62" ht="15.75" customHeight="1">
      <c r="A62" s="2">
        <f>IFERROR(__xludf.DUMMYFUNCTION("""COMPUTED_VALUE"""),43839.66666666667)</f>
        <v>43839.66667</v>
      </c>
      <c r="B62" s="1">
        <f>IFERROR(__xludf.DUMMYFUNCTION("""COMPUTED_VALUE"""),370.54)</f>
        <v>370.54</v>
      </c>
      <c r="C62" s="1">
        <f>IFERROR(__xludf.DUMMYFUNCTION("""COMPUTED_VALUE"""),370.54)</f>
        <v>370.54</v>
      </c>
      <c r="D62" s="1">
        <f>IFERROR(__xludf.DUMMYFUNCTION("""COMPUTED_VALUE"""),367.69)</f>
        <v>367.69</v>
      </c>
      <c r="E62" s="1">
        <f>IFERROR(__xludf.DUMMYFUNCTION("""COMPUTED_VALUE"""),370.54)</f>
        <v>370.54</v>
      </c>
      <c r="F62" s="1">
        <f>IFERROR(__xludf.DUMMYFUNCTION("""COMPUTED_VALUE"""),1.594682E7)</f>
        <v>15946820</v>
      </c>
    </row>
    <row r="63" ht="15.75" customHeight="1">
      <c r="A63" s="2">
        <f>IFERROR(__xludf.DUMMYFUNCTION("""COMPUTED_VALUE"""),43840.66666666667)</f>
        <v>43840.66667</v>
      </c>
      <c r="B63" s="1">
        <f>IFERROR(__xludf.DUMMYFUNCTION("""COMPUTED_VALUE"""),375.1)</f>
        <v>375.1</v>
      </c>
      <c r="C63" s="1">
        <f>IFERROR(__xludf.DUMMYFUNCTION("""COMPUTED_VALUE"""),379.28)</f>
        <v>379.28</v>
      </c>
      <c r="D63" s="1">
        <f>IFERROR(__xludf.DUMMYFUNCTION("""COMPUTED_VALUE"""),372.44)</f>
        <v>372.44</v>
      </c>
      <c r="E63" s="1">
        <f>IFERROR(__xludf.DUMMYFUNCTION("""COMPUTED_VALUE"""),378.71)</f>
        <v>378.71</v>
      </c>
      <c r="F63" s="1">
        <f>IFERROR(__xludf.DUMMYFUNCTION("""COMPUTED_VALUE"""),2.5292041E7)</f>
        <v>25292041</v>
      </c>
    </row>
    <row r="64" ht="15.75" customHeight="1">
      <c r="A64" s="2">
        <f>IFERROR(__xludf.DUMMYFUNCTION("""COMPUTED_VALUE"""),43843.66666666667)</f>
        <v>43843.66667</v>
      </c>
      <c r="B64" s="1">
        <f>IFERROR(__xludf.DUMMYFUNCTION("""COMPUTED_VALUE"""),380.04)</f>
        <v>380.04</v>
      </c>
      <c r="C64" s="1">
        <f>IFERROR(__xludf.DUMMYFUNCTION("""COMPUTED_VALUE"""),386.13)</f>
        <v>386.13</v>
      </c>
      <c r="D64" s="1">
        <f>IFERROR(__xludf.DUMMYFUNCTION("""COMPUTED_VALUE"""),377.57)</f>
        <v>377.57</v>
      </c>
      <c r="E64" s="1">
        <f>IFERROR(__xludf.DUMMYFUNCTION("""COMPUTED_VALUE"""),386.13)</f>
        <v>386.13</v>
      </c>
      <c r="F64" s="1">
        <f>IFERROR(__xludf.DUMMYFUNCTION("""COMPUTED_VALUE"""),2.7570261E7)</f>
        <v>27570261</v>
      </c>
    </row>
    <row r="65" ht="15.75" customHeight="1">
      <c r="A65" s="2">
        <f>IFERROR(__xludf.DUMMYFUNCTION("""COMPUTED_VALUE"""),43844.66666666667)</f>
        <v>43844.66667</v>
      </c>
      <c r="B65" s="1">
        <f>IFERROR(__xludf.DUMMYFUNCTION("""COMPUTED_VALUE"""),389.55)</f>
        <v>389.55</v>
      </c>
      <c r="C65" s="1">
        <f>IFERROR(__xludf.DUMMYFUNCTION("""COMPUTED_VALUE"""),392.4)</f>
        <v>392.4</v>
      </c>
      <c r="D65" s="1">
        <f>IFERROR(__xludf.DUMMYFUNCTION("""COMPUTED_VALUE"""),376.81)</f>
        <v>376.81</v>
      </c>
      <c r="E65" s="1">
        <f>IFERROR(__xludf.DUMMYFUNCTION("""COMPUTED_VALUE"""),380.42)</f>
        <v>380.42</v>
      </c>
      <c r="F65" s="1">
        <f>IFERROR(__xludf.DUMMYFUNCTION("""COMPUTED_VALUE"""),2.6827634E7)</f>
        <v>26827634</v>
      </c>
    </row>
    <row r="66" ht="15.75" customHeight="1">
      <c r="A66" s="2">
        <f>IFERROR(__xludf.DUMMYFUNCTION("""COMPUTED_VALUE"""),43845.66666666667)</f>
        <v>43845.66667</v>
      </c>
      <c r="B66" s="1">
        <f>IFERROR(__xludf.DUMMYFUNCTION("""COMPUTED_VALUE"""),377.38)</f>
        <v>377.38</v>
      </c>
      <c r="C66" s="1">
        <f>IFERROR(__xludf.DUMMYFUNCTION("""COMPUTED_VALUE"""),382.9)</f>
        <v>382.9</v>
      </c>
      <c r="D66" s="1">
        <f>IFERROR(__xludf.DUMMYFUNCTION("""COMPUTED_VALUE"""),376.43)</f>
        <v>376.43</v>
      </c>
      <c r="E66" s="1">
        <f>IFERROR(__xludf.DUMMYFUNCTION("""COMPUTED_VALUE"""),378.9)</f>
        <v>378.9</v>
      </c>
      <c r="F66" s="1">
        <f>IFERROR(__xludf.DUMMYFUNCTION("""COMPUTED_VALUE"""),1.5938138E7)</f>
        <v>15938138</v>
      </c>
    </row>
    <row r="67" ht="15.75" customHeight="1">
      <c r="A67" s="2">
        <f>IFERROR(__xludf.DUMMYFUNCTION("""COMPUTED_VALUE"""),43846.66666666667)</f>
        <v>43846.66667</v>
      </c>
      <c r="B67" s="1">
        <f>IFERROR(__xludf.DUMMYFUNCTION("""COMPUTED_VALUE"""),379.09)</f>
        <v>379.09</v>
      </c>
      <c r="C67" s="1">
        <f>IFERROR(__xludf.DUMMYFUNCTION("""COMPUTED_VALUE"""),382.9)</f>
        <v>382.9</v>
      </c>
      <c r="D67" s="1">
        <f>IFERROR(__xludf.DUMMYFUNCTION("""COMPUTED_VALUE"""),376.62)</f>
        <v>376.62</v>
      </c>
      <c r="E67" s="1">
        <f>IFERROR(__xludf.DUMMYFUNCTION("""COMPUTED_VALUE"""),380.04)</f>
        <v>380.04</v>
      </c>
      <c r="F67" s="1">
        <f>IFERROR(__xludf.DUMMYFUNCTION("""COMPUTED_VALUE"""),1.3770626E7)</f>
        <v>13770626</v>
      </c>
    </row>
    <row r="68" ht="15.75" customHeight="1">
      <c r="A68" s="2">
        <f>IFERROR(__xludf.DUMMYFUNCTION("""COMPUTED_VALUE"""),43847.66666666667)</f>
        <v>43847.66667</v>
      </c>
      <c r="B68" s="1">
        <f>IFERROR(__xludf.DUMMYFUNCTION("""COMPUTED_VALUE"""),380.04)</f>
        <v>380.04</v>
      </c>
      <c r="C68" s="1">
        <f>IFERROR(__xludf.DUMMYFUNCTION("""COMPUTED_VALUE"""),380.61)</f>
        <v>380.61</v>
      </c>
      <c r="D68" s="1">
        <f>IFERROR(__xludf.DUMMYFUNCTION("""COMPUTED_VALUE"""),376.24)</f>
        <v>376.24</v>
      </c>
      <c r="E68" s="1">
        <f>IFERROR(__xludf.DUMMYFUNCTION("""COMPUTED_VALUE"""),379.09)</f>
        <v>379.09</v>
      </c>
      <c r="F68" s="1">
        <f>IFERROR(__xludf.DUMMYFUNCTION("""COMPUTED_VALUE"""),1.3670846E7)</f>
        <v>13670846</v>
      </c>
    </row>
    <row r="69" ht="15.75" customHeight="1">
      <c r="A69" s="2">
        <f>IFERROR(__xludf.DUMMYFUNCTION("""COMPUTED_VALUE"""),43850.66666666667)</f>
        <v>43850.66667</v>
      </c>
      <c r="B69" s="1">
        <f>IFERROR(__xludf.DUMMYFUNCTION("""COMPUTED_VALUE"""),384.8)</f>
        <v>384.8</v>
      </c>
      <c r="C69" s="1">
        <f>IFERROR(__xludf.DUMMYFUNCTION("""COMPUTED_VALUE"""),384.8)</f>
        <v>384.8</v>
      </c>
      <c r="D69" s="1">
        <f>IFERROR(__xludf.DUMMYFUNCTION("""COMPUTED_VALUE"""),376.24)</f>
        <v>376.24</v>
      </c>
      <c r="E69" s="1">
        <f>IFERROR(__xludf.DUMMYFUNCTION("""COMPUTED_VALUE"""),376.24)</f>
        <v>376.24</v>
      </c>
      <c r="F69" s="1">
        <f>IFERROR(__xludf.DUMMYFUNCTION("""COMPUTED_VALUE"""),1.3282412E7)</f>
        <v>13282412</v>
      </c>
    </row>
    <row r="70" ht="15.75" customHeight="1">
      <c r="A70" s="2">
        <f>IFERROR(__xludf.DUMMYFUNCTION("""COMPUTED_VALUE"""),43851.66666666667)</f>
        <v>43851.66667</v>
      </c>
      <c r="B70" s="1">
        <f>IFERROR(__xludf.DUMMYFUNCTION("""COMPUTED_VALUE"""),375.29)</f>
        <v>375.29</v>
      </c>
      <c r="C70" s="1">
        <f>IFERROR(__xludf.DUMMYFUNCTION("""COMPUTED_VALUE"""),375.29)</f>
        <v>375.29</v>
      </c>
      <c r="D70" s="1">
        <f>IFERROR(__xludf.DUMMYFUNCTION("""COMPUTED_VALUE"""),364.27)</f>
        <v>364.27</v>
      </c>
      <c r="E70" s="1">
        <f>IFERROR(__xludf.DUMMYFUNCTION("""COMPUTED_VALUE"""),366.17)</f>
        <v>366.17</v>
      </c>
      <c r="F70" s="1">
        <f>IFERROR(__xludf.DUMMYFUNCTION("""COMPUTED_VALUE"""),2.4173392E7)</f>
        <v>24173392</v>
      </c>
    </row>
    <row r="71" ht="15.75" customHeight="1">
      <c r="A71" s="2">
        <f>IFERROR(__xludf.DUMMYFUNCTION("""COMPUTED_VALUE"""),43852.66666666667)</f>
        <v>43852.66667</v>
      </c>
      <c r="B71" s="1">
        <f>IFERROR(__xludf.DUMMYFUNCTION("""COMPUTED_VALUE"""),368.07)</f>
        <v>368.07</v>
      </c>
      <c r="C71" s="1">
        <f>IFERROR(__xludf.DUMMYFUNCTION("""COMPUTED_VALUE"""),373.2)</f>
        <v>373.2</v>
      </c>
      <c r="D71" s="1">
        <f>IFERROR(__xludf.DUMMYFUNCTION("""COMPUTED_VALUE"""),363.51)</f>
        <v>363.51</v>
      </c>
      <c r="E71" s="1">
        <f>IFERROR(__xludf.DUMMYFUNCTION("""COMPUTED_VALUE"""),371.49)</f>
        <v>371.49</v>
      </c>
      <c r="F71" s="1">
        <f>IFERROR(__xludf.DUMMYFUNCTION("""COMPUTED_VALUE"""),1.8682305E7)</f>
        <v>18682305</v>
      </c>
    </row>
    <row r="72" ht="15.75" customHeight="1">
      <c r="A72" s="2">
        <f>IFERROR(__xludf.DUMMYFUNCTION("""COMPUTED_VALUE"""),43853.66666666667)</f>
        <v>43853.66667</v>
      </c>
      <c r="B72" s="1">
        <f>IFERROR(__xludf.DUMMYFUNCTION("""COMPUTED_VALUE"""),370.16)</f>
        <v>370.16</v>
      </c>
      <c r="C72" s="1">
        <f>IFERROR(__xludf.DUMMYFUNCTION("""COMPUTED_VALUE"""),370.35)</f>
        <v>370.35</v>
      </c>
      <c r="D72" s="1">
        <f>IFERROR(__xludf.DUMMYFUNCTION("""COMPUTED_VALUE"""),360.09)</f>
        <v>360.09</v>
      </c>
      <c r="E72" s="1">
        <f>IFERROR(__xludf.DUMMYFUNCTION("""COMPUTED_VALUE"""),366.36)</f>
        <v>366.36</v>
      </c>
      <c r="F72" s="1">
        <f>IFERROR(__xludf.DUMMYFUNCTION("""COMPUTED_VALUE"""),1.8621253E7)</f>
        <v>18621253</v>
      </c>
    </row>
    <row r="73" ht="15.75" customHeight="1">
      <c r="A73" s="2">
        <f>IFERROR(__xludf.DUMMYFUNCTION("""COMPUTED_VALUE"""),43854.5)</f>
        <v>43854.5</v>
      </c>
      <c r="B73" s="1">
        <f>IFERROR(__xludf.DUMMYFUNCTION("""COMPUTED_VALUE"""),367.69)</f>
        <v>367.69</v>
      </c>
      <c r="C73" s="1">
        <f>IFERROR(__xludf.DUMMYFUNCTION("""COMPUTED_VALUE"""),369.21)</f>
        <v>369.21</v>
      </c>
      <c r="D73" s="1">
        <f>IFERROR(__xludf.DUMMYFUNCTION("""COMPUTED_VALUE"""),364.27)</f>
        <v>364.27</v>
      </c>
      <c r="E73" s="1">
        <f>IFERROR(__xludf.DUMMYFUNCTION("""COMPUTED_VALUE"""),366.55)</f>
        <v>366.55</v>
      </c>
      <c r="F73" s="1">
        <f>IFERROR(__xludf.DUMMYFUNCTION("""COMPUTED_VALUE"""),8050690.0)</f>
        <v>8050690</v>
      </c>
    </row>
    <row r="74" ht="15.75" customHeight="1">
      <c r="A74" s="2">
        <f>IFERROR(__xludf.DUMMYFUNCTION("""COMPUTED_VALUE"""),43859.66666666667)</f>
        <v>43859.66667</v>
      </c>
      <c r="B74" s="1">
        <f>IFERROR(__xludf.DUMMYFUNCTION("""COMPUTED_VALUE"""),365.03)</f>
        <v>365.03</v>
      </c>
      <c r="C74" s="1">
        <f>IFERROR(__xludf.DUMMYFUNCTION("""COMPUTED_VALUE"""),370.16)</f>
        <v>370.16</v>
      </c>
      <c r="D74" s="1">
        <f>IFERROR(__xludf.DUMMYFUNCTION("""COMPUTED_VALUE"""),361.99)</f>
        <v>361.99</v>
      </c>
      <c r="E74" s="1">
        <f>IFERROR(__xludf.DUMMYFUNCTION("""COMPUTED_VALUE"""),364.08)</f>
        <v>364.08</v>
      </c>
      <c r="F74" s="1">
        <f>IFERROR(__xludf.DUMMYFUNCTION("""COMPUTED_VALUE"""),3.1761022E7)</f>
        <v>31761022</v>
      </c>
    </row>
    <row r="75" ht="15.75" customHeight="1">
      <c r="A75" s="2">
        <f>IFERROR(__xludf.DUMMYFUNCTION("""COMPUTED_VALUE"""),43860.66666666667)</f>
        <v>43860.66667</v>
      </c>
      <c r="B75" s="1">
        <f>IFERROR(__xludf.DUMMYFUNCTION("""COMPUTED_VALUE"""),366.74)</f>
        <v>366.74</v>
      </c>
      <c r="C75" s="1">
        <f>IFERROR(__xludf.DUMMYFUNCTION("""COMPUTED_VALUE"""),369.59)</f>
        <v>369.59</v>
      </c>
      <c r="D75" s="1">
        <f>IFERROR(__xludf.DUMMYFUNCTION("""COMPUTED_VALUE"""),351.73)</f>
        <v>351.73</v>
      </c>
      <c r="E75" s="1">
        <f>IFERROR(__xludf.DUMMYFUNCTION("""COMPUTED_VALUE"""),356.29)</f>
        <v>356.29</v>
      </c>
      <c r="F75" s="1">
        <f>IFERROR(__xludf.DUMMYFUNCTION("""COMPUTED_VALUE"""),2.4946774E7)</f>
        <v>24946774</v>
      </c>
    </row>
    <row r="76" ht="15.75" customHeight="1">
      <c r="A76" s="2">
        <f>IFERROR(__xludf.DUMMYFUNCTION("""COMPUTED_VALUE"""),43861.66666666667)</f>
        <v>43861.66667</v>
      </c>
      <c r="B76" s="1">
        <f>IFERROR(__xludf.DUMMYFUNCTION("""COMPUTED_VALUE"""),361.23)</f>
        <v>361.23</v>
      </c>
      <c r="C76" s="1">
        <f>IFERROR(__xludf.DUMMYFUNCTION("""COMPUTED_VALUE"""),365.6)</f>
        <v>365.6</v>
      </c>
      <c r="D76" s="1">
        <f>IFERROR(__xludf.DUMMYFUNCTION("""COMPUTED_VALUE"""),352.87)</f>
        <v>352.87</v>
      </c>
      <c r="E76" s="1">
        <f>IFERROR(__xludf.DUMMYFUNCTION("""COMPUTED_VALUE"""),354.39)</f>
        <v>354.39</v>
      </c>
      <c r="F76" s="1">
        <f>IFERROR(__xludf.DUMMYFUNCTION("""COMPUTED_VALUE"""),2.0299052E7)</f>
        <v>20299052</v>
      </c>
    </row>
    <row r="77" ht="15.75" customHeight="1">
      <c r="A77" s="2">
        <f>IFERROR(__xludf.DUMMYFUNCTION("""COMPUTED_VALUE"""),43864.66666666667)</f>
        <v>43864.66667</v>
      </c>
      <c r="B77" s="1">
        <f>IFERROR(__xludf.DUMMYFUNCTION("""COMPUTED_VALUE"""),359.14)</f>
        <v>359.14</v>
      </c>
      <c r="C77" s="1">
        <f>IFERROR(__xludf.DUMMYFUNCTION("""COMPUTED_VALUE"""),364.08)</f>
        <v>364.08</v>
      </c>
      <c r="D77" s="1">
        <f>IFERROR(__xludf.DUMMYFUNCTION("""COMPUTED_VALUE"""),351.16)</f>
        <v>351.16</v>
      </c>
      <c r="E77" s="1">
        <f>IFERROR(__xludf.DUMMYFUNCTION("""COMPUTED_VALUE"""),361.04)</f>
        <v>361.04</v>
      </c>
      <c r="F77" s="1">
        <f>IFERROR(__xludf.DUMMYFUNCTION("""COMPUTED_VALUE"""),2.8678448E7)</f>
        <v>28678448</v>
      </c>
    </row>
    <row r="78" ht="15.75" customHeight="1">
      <c r="A78" s="2">
        <f>IFERROR(__xludf.DUMMYFUNCTION("""COMPUTED_VALUE"""),43865.66666666667)</f>
        <v>43865.66667</v>
      </c>
      <c r="B78" s="1">
        <f>IFERROR(__xludf.DUMMYFUNCTION("""COMPUTED_VALUE"""),370.54)</f>
        <v>370.54</v>
      </c>
      <c r="C78" s="1">
        <f>IFERROR(__xludf.DUMMYFUNCTION("""COMPUTED_VALUE"""),373.96)</f>
        <v>373.96</v>
      </c>
      <c r="D78" s="1">
        <f>IFERROR(__xludf.DUMMYFUNCTION("""COMPUTED_VALUE"""),365.6)</f>
        <v>365.6</v>
      </c>
      <c r="E78" s="1">
        <f>IFERROR(__xludf.DUMMYFUNCTION("""COMPUTED_VALUE"""),373.39)</f>
        <v>373.39</v>
      </c>
      <c r="F78" s="1">
        <f>IFERROR(__xludf.DUMMYFUNCTION("""COMPUTED_VALUE"""),2.8433595E7)</f>
        <v>28433595</v>
      </c>
    </row>
    <row r="79" ht="15.75" customHeight="1">
      <c r="A79" s="2">
        <f>IFERROR(__xludf.DUMMYFUNCTION("""COMPUTED_VALUE"""),43866.66666666667)</f>
        <v>43866.66667</v>
      </c>
      <c r="B79" s="1">
        <f>IFERROR(__xludf.DUMMYFUNCTION("""COMPUTED_VALUE"""),380.04)</f>
        <v>380.04</v>
      </c>
      <c r="C79" s="1">
        <f>IFERROR(__xludf.DUMMYFUNCTION("""COMPUTED_VALUE"""),380.04)</f>
        <v>380.04</v>
      </c>
      <c r="D79" s="1">
        <f>IFERROR(__xludf.DUMMYFUNCTION("""COMPUTED_VALUE"""),368.07)</f>
        <v>368.07</v>
      </c>
      <c r="E79" s="1">
        <f>IFERROR(__xludf.DUMMYFUNCTION("""COMPUTED_VALUE"""),372.63)</f>
        <v>372.63</v>
      </c>
      <c r="F79" s="1">
        <f>IFERROR(__xludf.DUMMYFUNCTION("""COMPUTED_VALUE"""),2.2398578E7)</f>
        <v>22398578</v>
      </c>
    </row>
    <row r="80" ht="15.75" customHeight="1">
      <c r="A80" s="2">
        <f>IFERROR(__xludf.DUMMYFUNCTION("""COMPUTED_VALUE"""),43867.66666666667)</f>
        <v>43867.66667</v>
      </c>
      <c r="B80" s="1">
        <f>IFERROR(__xludf.DUMMYFUNCTION("""COMPUTED_VALUE"""),378.14)</f>
        <v>378.14</v>
      </c>
      <c r="C80" s="1">
        <f>IFERROR(__xludf.DUMMYFUNCTION("""COMPUTED_VALUE"""),380.04)</f>
        <v>380.04</v>
      </c>
      <c r="D80" s="1">
        <f>IFERROR(__xludf.DUMMYFUNCTION("""COMPUTED_VALUE"""),372.63)</f>
        <v>372.63</v>
      </c>
      <c r="E80" s="1">
        <f>IFERROR(__xludf.DUMMYFUNCTION("""COMPUTED_VALUE"""),380.04)</f>
        <v>380.04</v>
      </c>
      <c r="F80" s="1">
        <f>IFERROR(__xludf.DUMMYFUNCTION("""COMPUTED_VALUE"""),1.7792132E7)</f>
        <v>17792132</v>
      </c>
    </row>
    <row r="81" ht="15.75" customHeight="1">
      <c r="A81" s="2">
        <f>IFERROR(__xludf.DUMMYFUNCTION("""COMPUTED_VALUE"""),43868.66666666667)</f>
        <v>43868.66667</v>
      </c>
      <c r="B81" s="1">
        <f>IFERROR(__xludf.DUMMYFUNCTION("""COMPUTED_VALUE"""),379.28)</f>
        <v>379.28</v>
      </c>
      <c r="C81" s="1">
        <f>IFERROR(__xludf.DUMMYFUNCTION("""COMPUTED_VALUE"""),382.33)</f>
        <v>382.33</v>
      </c>
      <c r="D81" s="1">
        <f>IFERROR(__xludf.DUMMYFUNCTION("""COMPUTED_VALUE"""),374.91)</f>
        <v>374.91</v>
      </c>
      <c r="E81" s="1">
        <f>IFERROR(__xludf.DUMMYFUNCTION("""COMPUTED_VALUE"""),382.33)</f>
        <v>382.33</v>
      </c>
      <c r="F81" s="1">
        <f>IFERROR(__xludf.DUMMYFUNCTION("""COMPUTED_VALUE"""),1.4896702E7)</f>
        <v>14896702</v>
      </c>
    </row>
    <row r="82" ht="15.75" customHeight="1">
      <c r="A82" s="2">
        <f>IFERROR(__xludf.DUMMYFUNCTION("""COMPUTED_VALUE"""),43871.66666666667)</f>
        <v>43871.66667</v>
      </c>
      <c r="B82" s="1">
        <f>IFERROR(__xludf.DUMMYFUNCTION("""COMPUTED_VALUE"""),375.86)</f>
        <v>375.86</v>
      </c>
      <c r="C82" s="1">
        <f>IFERROR(__xludf.DUMMYFUNCTION("""COMPUTED_VALUE"""),381.0)</f>
        <v>381</v>
      </c>
      <c r="D82" s="1">
        <f>IFERROR(__xludf.DUMMYFUNCTION("""COMPUTED_VALUE"""),375.29)</f>
        <v>375.29</v>
      </c>
      <c r="E82" s="1">
        <f>IFERROR(__xludf.DUMMYFUNCTION("""COMPUTED_VALUE"""),380.61)</f>
        <v>380.61</v>
      </c>
      <c r="F82" s="1">
        <f>IFERROR(__xludf.DUMMYFUNCTION("""COMPUTED_VALUE"""),1.6463493E7)</f>
        <v>16463493</v>
      </c>
    </row>
    <row r="83" ht="15.75" customHeight="1">
      <c r="A83" s="2">
        <f>IFERROR(__xludf.DUMMYFUNCTION("""COMPUTED_VALUE"""),43872.66666666667)</f>
        <v>43872.66667</v>
      </c>
      <c r="B83" s="1">
        <f>IFERROR(__xludf.DUMMYFUNCTION("""COMPUTED_VALUE"""),384.8)</f>
        <v>384.8</v>
      </c>
      <c r="C83" s="1">
        <f>IFERROR(__xludf.DUMMYFUNCTION("""COMPUTED_VALUE"""),390.5)</f>
        <v>390.5</v>
      </c>
      <c r="D83" s="1">
        <f>IFERROR(__xludf.DUMMYFUNCTION("""COMPUTED_VALUE"""),383.47)</f>
        <v>383.47</v>
      </c>
      <c r="E83" s="1">
        <f>IFERROR(__xludf.DUMMYFUNCTION("""COMPUTED_VALUE"""),388.6)</f>
        <v>388.6</v>
      </c>
      <c r="F83" s="1">
        <f>IFERROR(__xludf.DUMMYFUNCTION("""COMPUTED_VALUE"""),2.3184178E7)</f>
        <v>23184178</v>
      </c>
    </row>
    <row r="84" ht="15.75" customHeight="1">
      <c r="A84" s="2">
        <f>IFERROR(__xludf.DUMMYFUNCTION("""COMPUTED_VALUE"""),43873.66666666667)</f>
        <v>43873.66667</v>
      </c>
      <c r="B84" s="1">
        <f>IFERROR(__xludf.DUMMYFUNCTION("""COMPUTED_VALUE"""),389.55)</f>
        <v>389.55</v>
      </c>
      <c r="C84" s="1">
        <f>IFERROR(__xludf.DUMMYFUNCTION("""COMPUTED_VALUE"""),392.97)</f>
        <v>392.97</v>
      </c>
      <c r="D84" s="1">
        <f>IFERROR(__xludf.DUMMYFUNCTION("""COMPUTED_VALUE"""),387.84)</f>
        <v>387.84</v>
      </c>
      <c r="E84" s="1">
        <f>IFERROR(__xludf.DUMMYFUNCTION("""COMPUTED_VALUE"""),390.5)</f>
        <v>390.5</v>
      </c>
      <c r="F84" s="1">
        <f>IFERROR(__xludf.DUMMYFUNCTION("""COMPUTED_VALUE"""),1.7702662E7)</f>
        <v>17702662</v>
      </c>
    </row>
    <row r="85" ht="15.75" customHeight="1">
      <c r="A85" s="2">
        <f>IFERROR(__xludf.DUMMYFUNCTION("""COMPUTED_VALUE"""),43874.66666666667)</f>
        <v>43874.66667</v>
      </c>
      <c r="B85" s="1">
        <f>IFERROR(__xludf.DUMMYFUNCTION("""COMPUTED_VALUE"""),395.25)</f>
        <v>395.25</v>
      </c>
      <c r="C85" s="1">
        <f>IFERROR(__xludf.DUMMYFUNCTION("""COMPUTED_VALUE"""),395.82)</f>
        <v>395.82</v>
      </c>
      <c r="D85" s="1">
        <f>IFERROR(__xludf.DUMMYFUNCTION("""COMPUTED_VALUE"""),392.59)</f>
        <v>392.59</v>
      </c>
      <c r="E85" s="1">
        <f>IFERROR(__xludf.DUMMYFUNCTION("""COMPUTED_VALUE"""),395.63)</f>
        <v>395.63</v>
      </c>
      <c r="F85" s="1">
        <f>IFERROR(__xludf.DUMMYFUNCTION("""COMPUTED_VALUE"""),1.7862969E7)</f>
        <v>17862969</v>
      </c>
    </row>
    <row r="86" ht="15.75" customHeight="1">
      <c r="A86" s="2">
        <f>IFERROR(__xludf.DUMMYFUNCTION("""COMPUTED_VALUE"""),43875.66666666667)</f>
        <v>43875.66667</v>
      </c>
      <c r="B86" s="1">
        <f>IFERROR(__xludf.DUMMYFUNCTION("""COMPUTED_VALUE"""),394.3)</f>
        <v>394.3</v>
      </c>
      <c r="C86" s="1">
        <f>IFERROR(__xludf.DUMMYFUNCTION("""COMPUTED_VALUE"""),399.05)</f>
        <v>399.05</v>
      </c>
      <c r="D86" s="1">
        <f>IFERROR(__xludf.DUMMYFUNCTION("""COMPUTED_VALUE"""),392.78)</f>
        <v>392.78</v>
      </c>
      <c r="E86" s="1">
        <f>IFERROR(__xludf.DUMMYFUNCTION("""COMPUTED_VALUE"""),394.3)</f>
        <v>394.3</v>
      </c>
      <c r="F86" s="1">
        <f>IFERROR(__xludf.DUMMYFUNCTION("""COMPUTED_VALUE"""),1.3887305E7)</f>
        <v>13887305</v>
      </c>
    </row>
    <row r="87" ht="15.75" customHeight="1">
      <c r="A87" s="2">
        <f>IFERROR(__xludf.DUMMYFUNCTION("""COMPUTED_VALUE"""),43878.66666666667)</f>
        <v>43878.66667</v>
      </c>
      <c r="B87" s="1">
        <f>IFERROR(__xludf.DUMMYFUNCTION("""COMPUTED_VALUE"""),390.12)</f>
        <v>390.12</v>
      </c>
      <c r="C87" s="1">
        <f>IFERROR(__xludf.DUMMYFUNCTION("""COMPUTED_VALUE"""),398.86)</f>
        <v>398.86</v>
      </c>
      <c r="D87" s="1">
        <f>IFERROR(__xludf.DUMMYFUNCTION("""COMPUTED_VALUE"""),389.74)</f>
        <v>389.74</v>
      </c>
      <c r="E87" s="1">
        <f>IFERROR(__xludf.DUMMYFUNCTION("""COMPUTED_VALUE"""),395.82)</f>
        <v>395.82</v>
      </c>
      <c r="F87" s="1">
        <f>IFERROR(__xludf.DUMMYFUNCTION("""COMPUTED_VALUE"""),1.0679538E7)</f>
        <v>10679538</v>
      </c>
    </row>
    <row r="88" ht="15.75" customHeight="1">
      <c r="A88" s="2">
        <f>IFERROR(__xludf.DUMMYFUNCTION("""COMPUTED_VALUE"""),43879.66666666667)</f>
        <v>43879.66667</v>
      </c>
      <c r="B88" s="1">
        <f>IFERROR(__xludf.DUMMYFUNCTION("""COMPUTED_VALUE"""),392.4)</f>
        <v>392.4</v>
      </c>
      <c r="C88" s="1">
        <f>IFERROR(__xludf.DUMMYFUNCTION("""COMPUTED_VALUE"""),393.73)</f>
        <v>393.73</v>
      </c>
      <c r="D88" s="1">
        <f>IFERROR(__xludf.DUMMYFUNCTION("""COMPUTED_VALUE"""),387.08)</f>
        <v>387.08</v>
      </c>
      <c r="E88" s="1">
        <f>IFERROR(__xludf.DUMMYFUNCTION("""COMPUTED_VALUE"""),387.84)</f>
        <v>387.84</v>
      </c>
      <c r="F88" s="1">
        <f>IFERROR(__xludf.DUMMYFUNCTION("""COMPUTED_VALUE"""),1.3033177E7)</f>
        <v>13033177</v>
      </c>
    </row>
    <row r="89" ht="15.75" customHeight="1">
      <c r="A89" s="2">
        <f>IFERROR(__xludf.DUMMYFUNCTION("""COMPUTED_VALUE"""),43880.66666666667)</f>
        <v>43880.66667</v>
      </c>
      <c r="B89" s="1">
        <f>IFERROR(__xludf.DUMMYFUNCTION("""COMPUTED_VALUE"""),389.55)</f>
        <v>389.55</v>
      </c>
      <c r="C89" s="1">
        <f>IFERROR(__xludf.DUMMYFUNCTION("""COMPUTED_VALUE"""),393.92)</f>
        <v>393.92</v>
      </c>
      <c r="D89" s="1">
        <f>IFERROR(__xludf.DUMMYFUNCTION("""COMPUTED_VALUE"""),388.22)</f>
        <v>388.22</v>
      </c>
      <c r="E89" s="1">
        <f>IFERROR(__xludf.DUMMYFUNCTION("""COMPUTED_VALUE"""),390.88)</f>
        <v>390.88</v>
      </c>
      <c r="F89" s="1">
        <f>IFERROR(__xludf.DUMMYFUNCTION("""COMPUTED_VALUE"""),1.2501005E7)</f>
        <v>12501005</v>
      </c>
    </row>
    <row r="90" ht="15.75" customHeight="1">
      <c r="A90" s="2">
        <f>IFERROR(__xludf.DUMMYFUNCTION("""COMPUTED_VALUE"""),43881.66666666667)</f>
        <v>43881.66667</v>
      </c>
      <c r="B90" s="1">
        <f>IFERROR(__xludf.DUMMYFUNCTION("""COMPUTED_VALUE"""),395.25)</f>
        <v>395.25</v>
      </c>
      <c r="C90" s="1">
        <f>IFERROR(__xludf.DUMMYFUNCTION("""COMPUTED_VALUE"""),395.25)</f>
        <v>395.25</v>
      </c>
      <c r="D90" s="1">
        <f>IFERROR(__xludf.DUMMYFUNCTION("""COMPUTED_VALUE"""),385.37)</f>
        <v>385.37</v>
      </c>
      <c r="E90" s="1">
        <f>IFERROR(__xludf.DUMMYFUNCTION("""COMPUTED_VALUE"""),389.55)</f>
        <v>389.55</v>
      </c>
      <c r="F90" s="1">
        <f>IFERROR(__xludf.DUMMYFUNCTION("""COMPUTED_VALUE"""),1.6582652E7)</f>
        <v>16582652</v>
      </c>
    </row>
    <row r="91" ht="15.75" customHeight="1">
      <c r="A91" s="2">
        <f>IFERROR(__xludf.DUMMYFUNCTION("""COMPUTED_VALUE"""),43882.66666666667)</f>
        <v>43882.66667</v>
      </c>
      <c r="B91" s="1">
        <f>IFERROR(__xludf.DUMMYFUNCTION("""COMPUTED_VALUE"""),385.75)</f>
        <v>385.75</v>
      </c>
      <c r="C91" s="1">
        <f>IFERROR(__xludf.DUMMYFUNCTION("""COMPUTED_VALUE"""),388.03)</f>
        <v>388.03</v>
      </c>
      <c r="D91" s="1">
        <f>IFERROR(__xludf.DUMMYFUNCTION("""COMPUTED_VALUE"""),380.04)</f>
        <v>380.04</v>
      </c>
      <c r="E91" s="1">
        <f>IFERROR(__xludf.DUMMYFUNCTION("""COMPUTED_VALUE"""),381.0)</f>
        <v>381</v>
      </c>
      <c r="F91" s="1">
        <f>IFERROR(__xludf.DUMMYFUNCTION("""COMPUTED_VALUE"""),1.7446042E7)</f>
        <v>17446042</v>
      </c>
    </row>
    <row r="92" ht="15.75" customHeight="1">
      <c r="A92" s="2">
        <f>IFERROR(__xludf.DUMMYFUNCTION("""COMPUTED_VALUE"""),43885.66666666667)</f>
        <v>43885.66667</v>
      </c>
      <c r="B92" s="1">
        <f>IFERROR(__xludf.DUMMYFUNCTION("""COMPUTED_VALUE"""),373.58)</f>
        <v>373.58</v>
      </c>
      <c r="C92" s="1">
        <f>IFERROR(__xludf.DUMMYFUNCTION("""COMPUTED_VALUE"""),376.05)</f>
        <v>376.05</v>
      </c>
      <c r="D92" s="1">
        <f>IFERROR(__xludf.DUMMYFUNCTION("""COMPUTED_VALUE"""),370.54)</f>
        <v>370.54</v>
      </c>
      <c r="E92" s="1">
        <f>IFERROR(__xludf.DUMMYFUNCTION("""COMPUTED_VALUE"""),370.92)</f>
        <v>370.92</v>
      </c>
      <c r="F92" s="1">
        <f>IFERROR(__xludf.DUMMYFUNCTION("""COMPUTED_VALUE"""),2.3182425E7)</f>
        <v>23182425</v>
      </c>
    </row>
    <row r="93" ht="15.75" customHeight="1">
      <c r="A93" s="2">
        <f>IFERROR(__xludf.DUMMYFUNCTION("""COMPUTED_VALUE"""),43886.66666666667)</f>
        <v>43886.66667</v>
      </c>
      <c r="B93" s="1">
        <f>IFERROR(__xludf.DUMMYFUNCTION("""COMPUTED_VALUE"""),371.3)</f>
        <v>371.3</v>
      </c>
      <c r="C93" s="1">
        <f>IFERROR(__xludf.DUMMYFUNCTION("""COMPUTED_VALUE"""),382.71)</f>
        <v>382.71</v>
      </c>
      <c r="D93" s="1">
        <f>IFERROR(__xludf.DUMMYFUNCTION("""COMPUTED_VALUE"""),370.92)</f>
        <v>370.92</v>
      </c>
      <c r="E93" s="1">
        <f>IFERROR(__xludf.DUMMYFUNCTION("""COMPUTED_VALUE"""),381.57)</f>
        <v>381.57</v>
      </c>
      <c r="F93" s="1">
        <f>IFERROR(__xludf.DUMMYFUNCTION("""COMPUTED_VALUE"""),2.4081019E7)</f>
        <v>24081019</v>
      </c>
    </row>
    <row r="94" ht="15.75" customHeight="1">
      <c r="A94" s="2">
        <f>IFERROR(__xludf.DUMMYFUNCTION("""COMPUTED_VALUE"""),43887.66666666667)</f>
        <v>43887.66667</v>
      </c>
      <c r="B94" s="1">
        <f>IFERROR(__xludf.DUMMYFUNCTION("""COMPUTED_VALUE"""),377.76)</f>
        <v>377.76</v>
      </c>
      <c r="C94" s="1">
        <f>IFERROR(__xludf.DUMMYFUNCTION("""COMPUTED_VALUE"""),383.66)</f>
        <v>383.66</v>
      </c>
      <c r="D94" s="1">
        <f>IFERROR(__xludf.DUMMYFUNCTION("""COMPUTED_VALUE"""),375.86)</f>
        <v>375.86</v>
      </c>
      <c r="E94" s="1">
        <f>IFERROR(__xludf.DUMMYFUNCTION("""COMPUTED_VALUE"""),379.66)</f>
        <v>379.66</v>
      </c>
      <c r="F94" s="1">
        <f>IFERROR(__xludf.DUMMYFUNCTION("""COMPUTED_VALUE"""),1.8326061E7)</f>
        <v>18326061</v>
      </c>
    </row>
    <row r="95" ht="15.75" customHeight="1">
      <c r="A95" s="2">
        <f>IFERROR(__xludf.DUMMYFUNCTION("""COMPUTED_VALUE"""),43888.66666666667)</f>
        <v>43888.66667</v>
      </c>
      <c r="B95" s="1">
        <f>IFERROR(__xludf.DUMMYFUNCTION("""COMPUTED_VALUE"""),379.09)</f>
        <v>379.09</v>
      </c>
      <c r="C95" s="1">
        <f>IFERROR(__xludf.DUMMYFUNCTION("""COMPUTED_VALUE"""),381.57)</f>
        <v>381.57</v>
      </c>
      <c r="D95" s="1">
        <f>IFERROR(__xludf.DUMMYFUNCTION("""COMPUTED_VALUE"""),374.72)</f>
        <v>374.72</v>
      </c>
      <c r="E95" s="1">
        <f>IFERROR(__xludf.DUMMYFUNCTION("""COMPUTED_VALUE"""),379.28)</f>
        <v>379.28</v>
      </c>
      <c r="F95" s="1">
        <f>IFERROR(__xludf.DUMMYFUNCTION("""COMPUTED_VALUE"""),1.9178474E7)</f>
        <v>19178474</v>
      </c>
    </row>
    <row r="96" ht="15.75" customHeight="1">
      <c r="A96" s="2">
        <f>IFERROR(__xludf.DUMMYFUNCTION("""COMPUTED_VALUE"""),43889.66666666667)</f>
        <v>43889.66667</v>
      </c>
      <c r="B96" s="1">
        <f>IFERROR(__xludf.DUMMYFUNCTION("""COMPUTED_VALUE"""),371.87)</f>
        <v>371.87</v>
      </c>
      <c r="C96" s="1">
        <f>IFERROR(__xludf.DUMMYFUNCTION("""COMPUTED_VALUE"""),372.25)</f>
        <v>372.25</v>
      </c>
      <c r="D96" s="1">
        <f>IFERROR(__xludf.DUMMYFUNCTION("""COMPUTED_VALUE"""),365.22)</f>
        <v>365.22</v>
      </c>
      <c r="E96" s="1">
        <f>IFERROR(__xludf.DUMMYFUNCTION("""COMPUTED_VALUE"""),366.74)</f>
        <v>366.74</v>
      </c>
      <c r="F96" s="1">
        <f>IFERROR(__xludf.DUMMYFUNCTION("""COMPUTED_VALUE"""),3.1915446E7)</f>
        <v>31915446</v>
      </c>
    </row>
    <row r="97" ht="15.75" customHeight="1">
      <c r="A97" s="2">
        <f>IFERROR(__xludf.DUMMYFUNCTION("""COMPUTED_VALUE"""),43892.66666666667)</f>
        <v>43892.66667</v>
      </c>
      <c r="B97" s="1">
        <f>IFERROR(__xludf.DUMMYFUNCTION("""COMPUTED_VALUE"""),365.41)</f>
        <v>365.41</v>
      </c>
      <c r="C97" s="1">
        <f>IFERROR(__xludf.DUMMYFUNCTION("""COMPUTED_VALUE"""),374.91)</f>
        <v>374.91</v>
      </c>
      <c r="D97" s="1">
        <f>IFERROR(__xludf.DUMMYFUNCTION("""COMPUTED_VALUE"""),365.41)</f>
        <v>365.41</v>
      </c>
      <c r="E97" s="1">
        <f>IFERROR(__xludf.DUMMYFUNCTION("""COMPUTED_VALUE"""),370.16)</f>
        <v>370.16</v>
      </c>
      <c r="F97" s="1">
        <f>IFERROR(__xludf.DUMMYFUNCTION("""COMPUTED_VALUE"""),2.3089586E7)</f>
        <v>23089586</v>
      </c>
    </row>
    <row r="98" ht="15.75" customHeight="1">
      <c r="A98" s="2">
        <f>IFERROR(__xludf.DUMMYFUNCTION("""COMPUTED_VALUE"""),43893.66666666667)</f>
        <v>43893.66667</v>
      </c>
      <c r="B98" s="1">
        <f>IFERROR(__xludf.DUMMYFUNCTION("""COMPUTED_VALUE"""),373.39)</f>
        <v>373.39</v>
      </c>
      <c r="C98" s="1">
        <f>IFERROR(__xludf.DUMMYFUNCTION("""COMPUTED_VALUE"""),378.9)</f>
        <v>378.9</v>
      </c>
      <c r="D98" s="1">
        <f>IFERROR(__xludf.DUMMYFUNCTION("""COMPUTED_VALUE"""),373.39)</f>
        <v>373.39</v>
      </c>
      <c r="E98" s="1">
        <f>IFERROR(__xludf.DUMMYFUNCTION("""COMPUTED_VALUE"""),374.34)</f>
        <v>374.34</v>
      </c>
      <c r="F98" s="1">
        <f>IFERROR(__xludf.DUMMYFUNCTION("""COMPUTED_VALUE"""),2.1808968E7)</f>
        <v>21808968</v>
      </c>
    </row>
    <row r="99" ht="15.75" customHeight="1">
      <c r="A99" s="2">
        <f>IFERROR(__xludf.DUMMYFUNCTION("""COMPUTED_VALUE"""),43894.66666666667)</f>
        <v>43894.66667</v>
      </c>
      <c r="B99" s="1">
        <f>IFERROR(__xludf.DUMMYFUNCTION("""COMPUTED_VALUE"""),376.24)</f>
        <v>376.24</v>
      </c>
      <c r="C99" s="1">
        <f>IFERROR(__xludf.DUMMYFUNCTION("""COMPUTED_VALUE"""),376.24)</f>
        <v>376.24</v>
      </c>
      <c r="D99" s="1">
        <f>IFERROR(__xludf.DUMMYFUNCTION("""COMPUTED_VALUE"""),371.3)</f>
        <v>371.3</v>
      </c>
      <c r="E99" s="1">
        <f>IFERROR(__xludf.DUMMYFUNCTION("""COMPUTED_VALUE"""),374.34)</f>
        <v>374.34</v>
      </c>
      <c r="F99" s="1">
        <f>IFERROR(__xludf.DUMMYFUNCTION("""COMPUTED_VALUE"""),1.955799E7)</f>
        <v>19557990</v>
      </c>
    </row>
    <row r="100" ht="15.75" customHeight="1">
      <c r="A100" s="2">
        <f>IFERROR(__xludf.DUMMYFUNCTION("""COMPUTED_VALUE"""),43895.66666666667)</f>
        <v>43895.66667</v>
      </c>
      <c r="B100" s="1">
        <f>IFERROR(__xludf.DUMMYFUNCTION("""COMPUTED_VALUE"""),378.14)</f>
        <v>378.14</v>
      </c>
      <c r="C100" s="1">
        <f>IFERROR(__xludf.DUMMYFUNCTION("""COMPUTED_VALUE"""),386.51)</f>
        <v>386.51</v>
      </c>
      <c r="D100" s="1">
        <f>IFERROR(__xludf.DUMMYFUNCTION("""COMPUTED_VALUE"""),374.34)</f>
        <v>374.34</v>
      </c>
      <c r="E100" s="1">
        <f>IFERROR(__xludf.DUMMYFUNCTION("""COMPUTED_VALUE"""),385.94)</f>
        <v>385.94</v>
      </c>
      <c r="F100" s="1">
        <f>IFERROR(__xludf.DUMMYFUNCTION("""COMPUTED_VALUE"""),2.7046138E7)</f>
        <v>27046138</v>
      </c>
    </row>
    <row r="101" ht="15.75" customHeight="1">
      <c r="A101" s="2">
        <f>IFERROR(__xludf.DUMMYFUNCTION("""COMPUTED_VALUE"""),43896.66666666667)</f>
        <v>43896.66667</v>
      </c>
      <c r="B101" s="1">
        <f>IFERROR(__xludf.DUMMYFUNCTION("""COMPUTED_VALUE"""),378.14)</f>
        <v>378.14</v>
      </c>
      <c r="C101" s="1">
        <f>IFERROR(__xludf.DUMMYFUNCTION("""COMPUTED_VALUE"""),380.23)</f>
        <v>380.23</v>
      </c>
      <c r="D101" s="1">
        <f>IFERROR(__xludf.DUMMYFUNCTION("""COMPUTED_VALUE"""),375.29)</f>
        <v>375.29</v>
      </c>
      <c r="E101" s="1">
        <f>IFERROR(__xludf.DUMMYFUNCTION("""COMPUTED_VALUE"""),376.05)</f>
        <v>376.05</v>
      </c>
      <c r="F101" s="1">
        <f>IFERROR(__xludf.DUMMYFUNCTION("""COMPUTED_VALUE"""),3.0386573E7)</f>
        <v>30386573</v>
      </c>
    </row>
    <row r="102" ht="15.75" customHeight="1">
      <c r="A102" s="2">
        <f>IFERROR(__xludf.DUMMYFUNCTION("""COMPUTED_VALUE"""),43899.66666666667)</f>
        <v>43899.66667</v>
      </c>
      <c r="B102" s="1">
        <f>IFERROR(__xludf.DUMMYFUNCTION("""COMPUTED_VALUE"""),361.04)</f>
        <v>361.04</v>
      </c>
      <c r="C102" s="1">
        <f>IFERROR(__xludf.DUMMYFUNCTION("""COMPUTED_VALUE"""),365.79)</f>
        <v>365.79</v>
      </c>
      <c r="D102" s="1">
        <f>IFERROR(__xludf.DUMMYFUNCTION("""COMPUTED_VALUE"""),354.96)</f>
        <v>354.96</v>
      </c>
      <c r="E102" s="1">
        <f>IFERROR(__xludf.DUMMYFUNCTION("""COMPUTED_VALUE"""),358.57)</f>
        <v>358.57</v>
      </c>
      <c r="F102" s="1">
        <f>IFERROR(__xludf.DUMMYFUNCTION("""COMPUTED_VALUE"""),3.6123868E7)</f>
        <v>36123868</v>
      </c>
    </row>
    <row r="103" ht="15.75" customHeight="1">
      <c r="A103" s="2">
        <f>IFERROR(__xludf.DUMMYFUNCTION("""COMPUTED_VALUE"""),43900.66666666667)</f>
        <v>43900.66667</v>
      </c>
      <c r="B103" s="1">
        <f>IFERROR(__xludf.DUMMYFUNCTION("""COMPUTED_VALUE"""),362.94)</f>
        <v>362.94</v>
      </c>
      <c r="C103" s="1">
        <f>IFERROR(__xludf.DUMMYFUNCTION("""COMPUTED_VALUE"""),369.97)</f>
        <v>369.97</v>
      </c>
      <c r="D103" s="1">
        <f>IFERROR(__xludf.DUMMYFUNCTION("""COMPUTED_VALUE"""),357.24)</f>
        <v>357.24</v>
      </c>
      <c r="E103" s="1">
        <f>IFERROR(__xludf.DUMMYFUNCTION("""COMPUTED_VALUE"""),363.89)</f>
        <v>363.89</v>
      </c>
      <c r="F103" s="1">
        <f>IFERROR(__xludf.DUMMYFUNCTION("""COMPUTED_VALUE"""),3.1903957E7)</f>
        <v>31903957</v>
      </c>
    </row>
    <row r="104" ht="15.75" customHeight="1">
      <c r="A104" s="2">
        <f>IFERROR(__xludf.DUMMYFUNCTION("""COMPUTED_VALUE"""),43901.66666666667)</f>
        <v>43901.66667</v>
      </c>
      <c r="B104" s="1">
        <f>IFERROR(__xludf.DUMMYFUNCTION("""COMPUTED_VALUE"""),363.89)</f>
        <v>363.89</v>
      </c>
      <c r="C104" s="1">
        <f>IFERROR(__xludf.DUMMYFUNCTION("""COMPUTED_VALUE"""),365.41)</f>
        <v>365.41</v>
      </c>
      <c r="D104" s="1">
        <f>IFERROR(__xludf.DUMMYFUNCTION("""COMPUTED_VALUE"""),358.19)</f>
        <v>358.19</v>
      </c>
      <c r="E104" s="1">
        <f>IFERROR(__xludf.DUMMYFUNCTION("""COMPUTED_VALUE"""),359.52)</f>
        <v>359.52</v>
      </c>
      <c r="F104" s="1">
        <f>IFERROR(__xludf.DUMMYFUNCTION("""COMPUTED_VALUE"""),2.0448218E7)</f>
        <v>20448218</v>
      </c>
    </row>
    <row r="105" ht="15.75" customHeight="1">
      <c r="A105" s="2">
        <f>IFERROR(__xludf.DUMMYFUNCTION("""COMPUTED_VALUE"""),43902.66666666667)</f>
        <v>43902.66667</v>
      </c>
      <c r="B105" s="1">
        <f>IFERROR(__xludf.DUMMYFUNCTION("""COMPUTED_VALUE"""),349.64)</f>
        <v>349.64</v>
      </c>
      <c r="C105" s="1">
        <f>IFERROR(__xludf.DUMMYFUNCTION("""COMPUTED_VALUE"""),350.97)</f>
        <v>350.97</v>
      </c>
      <c r="D105" s="1">
        <f>IFERROR(__xludf.DUMMYFUNCTION("""COMPUTED_VALUE"""),343.75)</f>
        <v>343.75</v>
      </c>
      <c r="E105" s="1">
        <f>IFERROR(__xludf.DUMMYFUNCTION("""COMPUTED_VALUE"""),345.46)</f>
        <v>345.46</v>
      </c>
      <c r="F105" s="1">
        <f>IFERROR(__xludf.DUMMYFUNCTION("""COMPUTED_VALUE"""),3.804181E7)</f>
        <v>38041810</v>
      </c>
    </row>
    <row r="106" ht="15.75" customHeight="1">
      <c r="A106" s="2">
        <f>IFERROR(__xludf.DUMMYFUNCTION("""COMPUTED_VALUE"""),43903.66666666667)</f>
        <v>43903.66667</v>
      </c>
      <c r="B106" s="1">
        <f>IFERROR(__xludf.DUMMYFUNCTION("""COMPUTED_VALUE"""),319.24)</f>
        <v>319.24</v>
      </c>
      <c r="C106" s="1">
        <f>IFERROR(__xludf.DUMMYFUNCTION("""COMPUTED_VALUE"""),349.64)</f>
        <v>349.64</v>
      </c>
      <c r="D106" s="1">
        <f>IFERROR(__xludf.DUMMYFUNCTION("""COMPUTED_VALUE"""),319.24)</f>
        <v>319.24</v>
      </c>
      <c r="E106" s="1">
        <f>IFERROR(__xludf.DUMMYFUNCTION("""COMPUTED_VALUE"""),346.79)</f>
        <v>346.79</v>
      </c>
      <c r="F106" s="1">
        <f>IFERROR(__xludf.DUMMYFUNCTION("""COMPUTED_VALUE"""),5.7393066E7)</f>
        <v>57393066</v>
      </c>
    </row>
    <row r="107" ht="15.75" customHeight="1">
      <c r="A107" s="2">
        <f>IFERROR(__xludf.DUMMYFUNCTION("""COMPUTED_VALUE"""),43906.66666666667)</f>
        <v>43906.66667</v>
      </c>
      <c r="B107" s="1">
        <f>IFERROR(__xludf.DUMMYFUNCTION("""COMPUTED_VALUE"""),338.24)</f>
        <v>338.24</v>
      </c>
      <c r="C107" s="1">
        <f>IFERROR(__xludf.DUMMYFUNCTION("""COMPUTED_VALUE"""),339.95)</f>
        <v>339.95</v>
      </c>
      <c r="D107" s="1">
        <f>IFERROR(__xludf.DUMMYFUNCTION("""COMPUTED_VALUE"""),320.19)</f>
        <v>320.19</v>
      </c>
      <c r="E107" s="1">
        <f>IFERROR(__xludf.DUMMYFUNCTION("""COMPUTED_VALUE"""),324.75)</f>
        <v>324.75</v>
      </c>
      <c r="F107" s="1">
        <f>IFERROR(__xludf.DUMMYFUNCTION("""COMPUTED_VALUE"""),4.9707672E7)</f>
        <v>49707672</v>
      </c>
    </row>
    <row r="108" ht="15.75" customHeight="1">
      <c r="A108" s="2">
        <f>IFERROR(__xludf.DUMMYFUNCTION("""COMPUTED_VALUE"""),43907.66666666667)</f>
        <v>43907.66667</v>
      </c>
      <c r="B108" s="1">
        <f>IFERROR(__xludf.DUMMYFUNCTION("""COMPUTED_VALUE"""),324.75)</f>
        <v>324.75</v>
      </c>
      <c r="C108" s="1">
        <f>IFERROR(__xludf.DUMMYFUNCTION("""COMPUTED_VALUE"""),337.1)</f>
        <v>337.1</v>
      </c>
      <c r="D108" s="1">
        <f>IFERROR(__xludf.DUMMYFUNCTION("""COMPUTED_VALUE"""),321.14)</f>
        <v>321.14</v>
      </c>
      <c r="E108" s="1">
        <f>IFERROR(__xludf.DUMMYFUNCTION("""COMPUTED_VALUE"""),332.35)</f>
        <v>332.35</v>
      </c>
      <c r="F108" s="1">
        <f>IFERROR(__xludf.DUMMYFUNCTION("""COMPUTED_VALUE"""),4.2149378E7)</f>
        <v>42149378</v>
      </c>
    </row>
    <row r="109" ht="15.75" customHeight="1">
      <c r="A109" s="2">
        <f>IFERROR(__xludf.DUMMYFUNCTION("""COMPUTED_VALUE"""),43908.66666666667)</f>
        <v>43908.66667</v>
      </c>
      <c r="B109" s="1">
        <f>IFERROR(__xludf.DUMMYFUNCTION("""COMPUTED_VALUE"""),325.89)</f>
        <v>325.89</v>
      </c>
      <c r="C109" s="1">
        <f>IFERROR(__xludf.DUMMYFUNCTION("""COMPUTED_VALUE"""),337.48)</f>
        <v>337.48</v>
      </c>
      <c r="D109" s="1">
        <f>IFERROR(__xludf.DUMMYFUNCTION("""COMPUTED_VALUE"""),313.54)</f>
        <v>313.54</v>
      </c>
      <c r="E109" s="1">
        <f>IFERROR(__xludf.DUMMYFUNCTION("""COMPUTED_VALUE"""),317.34)</f>
        <v>317.34</v>
      </c>
      <c r="F109" s="1">
        <f>IFERROR(__xludf.DUMMYFUNCTION("""COMPUTED_VALUE"""),4.4397013E7)</f>
        <v>44397013</v>
      </c>
    </row>
    <row r="110" ht="15.75" customHeight="1">
      <c r="A110" s="2">
        <f>IFERROR(__xludf.DUMMYFUNCTION("""COMPUTED_VALUE"""),43909.66666666667)</f>
        <v>43909.66667</v>
      </c>
      <c r="B110" s="1">
        <f>IFERROR(__xludf.DUMMYFUNCTION("""COMPUTED_VALUE"""),325.89)</f>
        <v>325.89</v>
      </c>
      <c r="C110" s="1">
        <f>IFERROR(__xludf.DUMMYFUNCTION("""COMPUTED_VALUE"""),333.11)</f>
        <v>333.11</v>
      </c>
      <c r="D110" s="1">
        <f>IFERROR(__xludf.DUMMYFUNCTION("""COMPUTED_VALUE"""),308.98)</f>
        <v>308.98</v>
      </c>
      <c r="E110" s="1">
        <f>IFERROR(__xludf.DUMMYFUNCTION("""COMPUTED_VALUE"""),325.89)</f>
        <v>325.89</v>
      </c>
      <c r="F110" s="1">
        <f>IFERROR(__xludf.DUMMYFUNCTION("""COMPUTED_VALUE"""),5.975019E7)</f>
        <v>59750190</v>
      </c>
    </row>
    <row r="111" ht="15.75" customHeight="1">
      <c r="A111" s="2">
        <f>IFERROR(__xludf.DUMMYFUNCTION("""COMPUTED_VALUE"""),43910.66666666667)</f>
        <v>43910.66667</v>
      </c>
      <c r="B111" s="1">
        <f>IFERROR(__xludf.DUMMYFUNCTION("""COMPUTED_VALUE"""),337.29)</f>
        <v>337.29</v>
      </c>
      <c r="C111" s="1">
        <f>IFERROR(__xludf.DUMMYFUNCTION("""COMPUTED_VALUE"""),346.22)</f>
        <v>346.22</v>
      </c>
      <c r="D111" s="1">
        <f>IFERROR(__xludf.DUMMYFUNCTION("""COMPUTED_VALUE"""),331.78)</f>
        <v>331.78</v>
      </c>
      <c r="E111" s="1">
        <f>IFERROR(__xludf.DUMMYFUNCTION("""COMPUTED_VALUE"""),341.66)</f>
        <v>341.66</v>
      </c>
      <c r="F111" s="1">
        <f>IFERROR(__xludf.DUMMYFUNCTION("""COMPUTED_VALUE"""),5.2299073E7)</f>
        <v>52299073</v>
      </c>
    </row>
    <row r="112" ht="15.75" customHeight="1">
      <c r="A112" s="2">
        <f>IFERROR(__xludf.DUMMYFUNCTION("""COMPUTED_VALUE"""),43913.66666666667)</f>
        <v>43913.66667</v>
      </c>
      <c r="B112" s="1">
        <f>IFERROR(__xludf.DUMMYFUNCTION("""COMPUTED_VALUE"""),323.23)</f>
        <v>323.23</v>
      </c>
      <c r="C112" s="1">
        <f>IFERROR(__xludf.DUMMYFUNCTION("""COMPUTED_VALUE"""),341.47)</f>
        <v>341.47</v>
      </c>
      <c r="D112" s="1">
        <f>IFERROR(__xludf.DUMMYFUNCTION("""COMPUTED_VALUE"""),323.23)</f>
        <v>323.23</v>
      </c>
      <c r="E112" s="1">
        <f>IFERROR(__xludf.DUMMYFUNCTION("""COMPUTED_VALUE"""),330.64)</f>
        <v>330.64</v>
      </c>
      <c r="F112" s="1">
        <f>IFERROR(__xludf.DUMMYFUNCTION("""COMPUTED_VALUE"""),3.869421E7)</f>
        <v>38694210</v>
      </c>
    </row>
    <row r="113" ht="15.75" customHeight="1">
      <c r="A113" s="2">
        <f>IFERROR(__xludf.DUMMYFUNCTION("""COMPUTED_VALUE"""),43914.66666666667)</f>
        <v>43914.66667</v>
      </c>
      <c r="B113" s="1">
        <f>IFERROR(__xludf.DUMMYFUNCTION("""COMPUTED_VALUE"""),342.99)</f>
        <v>342.99</v>
      </c>
      <c r="C113" s="1">
        <f>IFERROR(__xludf.DUMMYFUNCTION("""COMPUTED_VALUE"""),349.45)</f>
        <v>349.45</v>
      </c>
      <c r="D113" s="1">
        <f>IFERROR(__xludf.DUMMYFUNCTION("""COMPUTED_VALUE"""),340.14)</f>
        <v>340.14</v>
      </c>
      <c r="E113" s="1">
        <f>IFERROR(__xludf.DUMMYFUNCTION("""COMPUTED_VALUE"""),346.98)</f>
        <v>346.98</v>
      </c>
      <c r="F113" s="1">
        <f>IFERROR(__xludf.DUMMYFUNCTION("""COMPUTED_VALUE"""),3.6613469E7)</f>
        <v>36613469</v>
      </c>
    </row>
    <row r="114" ht="15.75" customHeight="1">
      <c r="A114" s="2">
        <f>IFERROR(__xludf.DUMMYFUNCTION("""COMPUTED_VALUE"""),43915.66666666667)</f>
        <v>43915.66667</v>
      </c>
      <c r="B114" s="1">
        <f>IFERROR(__xludf.DUMMYFUNCTION("""COMPUTED_VALUE"""),356.29)</f>
        <v>356.29</v>
      </c>
      <c r="C114" s="1">
        <f>IFERROR(__xludf.DUMMYFUNCTION("""COMPUTED_VALUE"""),362.56)</f>
        <v>362.56</v>
      </c>
      <c r="D114" s="1">
        <f>IFERROR(__xludf.DUMMYFUNCTION("""COMPUTED_VALUE"""),354.77)</f>
        <v>354.77</v>
      </c>
      <c r="E114" s="1">
        <f>IFERROR(__xludf.DUMMYFUNCTION("""COMPUTED_VALUE"""),361.04)</f>
        <v>361.04</v>
      </c>
      <c r="F114" s="1">
        <f>IFERROR(__xludf.DUMMYFUNCTION("""COMPUTED_VALUE"""),3.6226858E7)</f>
        <v>36226858</v>
      </c>
    </row>
    <row r="115" ht="15.75" customHeight="1">
      <c r="A115" s="2">
        <f>IFERROR(__xludf.DUMMYFUNCTION("""COMPUTED_VALUE"""),43916.66666666667)</f>
        <v>43916.66667</v>
      </c>
      <c r="B115" s="1">
        <f>IFERROR(__xludf.DUMMYFUNCTION("""COMPUTED_VALUE"""),366.74)</f>
        <v>366.74</v>
      </c>
      <c r="C115" s="1">
        <f>IFERROR(__xludf.DUMMYFUNCTION("""COMPUTED_VALUE"""),366.74)</f>
        <v>366.74</v>
      </c>
      <c r="D115" s="1">
        <f>IFERROR(__xludf.DUMMYFUNCTION("""COMPUTED_VALUE"""),357.24)</f>
        <v>357.24</v>
      </c>
      <c r="E115" s="1">
        <f>IFERROR(__xludf.DUMMYFUNCTION("""COMPUTED_VALUE"""),362.75)</f>
        <v>362.75</v>
      </c>
      <c r="F115" s="1">
        <f>IFERROR(__xludf.DUMMYFUNCTION("""COMPUTED_VALUE"""),2.9318892E7)</f>
        <v>29318892</v>
      </c>
    </row>
    <row r="116" ht="15.75" customHeight="1">
      <c r="A116" s="2">
        <f>IFERROR(__xludf.DUMMYFUNCTION("""COMPUTED_VALUE"""),43917.66666666667)</f>
        <v>43917.66667</v>
      </c>
      <c r="B116" s="1">
        <f>IFERROR(__xludf.DUMMYFUNCTION("""COMPUTED_VALUE"""),370.54)</f>
        <v>370.54</v>
      </c>
      <c r="C116" s="1">
        <f>IFERROR(__xludf.DUMMYFUNCTION("""COMPUTED_VALUE"""),370.54)</f>
        <v>370.54</v>
      </c>
      <c r="D116" s="1">
        <f>IFERROR(__xludf.DUMMYFUNCTION("""COMPUTED_VALUE"""),362.75)</f>
        <v>362.75</v>
      </c>
      <c r="E116" s="1">
        <f>IFERROR(__xludf.DUMMYFUNCTION("""COMPUTED_VALUE"""),363.32)</f>
        <v>363.32</v>
      </c>
      <c r="F116" s="1">
        <f>IFERROR(__xludf.DUMMYFUNCTION("""COMPUTED_VALUE"""),2.8738698E7)</f>
        <v>28738698</v>
      </c>
    </row>
    <row r="117" ht="15.75" customHeight="1">
      <c r="A117" s="2">
        <f>IFERROR(__xludf.DUMMYFUNCTION("""COMPUTED_VALUE"""),43920.66666666667)</f>
        <v>43920.66667</v>
      </c>
      <c r="B117" s="1">
        <f>IFERROR(__xludf.DUMMYFUNCTION("""COMPUTED_VALUE"""),353.25)</f>
        <v>353.25</v>
      </c>
      <c r="C117" s="1">
        <f>IFERROR(__xludf.DUMMYFUNCTION("""COMPUTED_VALUE"""),361.04)</f>
        <v>361.04</v>
      </c>
      <c r="D117" s="1">
        <f>IFERROR(__xludf.DUMMYFUNCTION("""COMPUTED_VALUE"""),353.06)</f>
        <v>353.06</v>
      </c>
      <c r="E117" s="1">
        <f>IFERROR(__xludf.DUMMYFUNCTION("""COMPUTED_VALUE"""),357.81)</f>
        <v>357.81</v>
      </c>
      <c r="F117" s="1">
        <f>IFERROR(__xludf.DUMMYFUNCTION("""COMPUTED_VALUE"""),2.1838731E7)</f>
        <v>21838731</v>
      </c>
    </row>
    <row r="118" ht="15.75" customHeight="1">
      <c r="A118" s="2">
        <f>IFERROR(__xludf.DUMMYFUNCTION("""COMPUTED_VALUE"""),43921.66666666667)</f>
        <v>43921.66667</v>
      </c>
      <c r="B118" s="1">
        <f>IFERROR(__xludf.DUMMYFUNCTION("""COMPUTED_VALUE"""),365.98)</f>
        <v>365.98</v>
      </c>
      <c r="C118" s="1">
        <f>IFERROR(__xludf.DUMMYFUNCTION("""COMPUTED_VALUE"""),366.74)</f>
        <v>366.74</v>
      </c>
      <c r="D118" s="1">
        <f>IFERROR(__xludf.DUMMYFUNCTION("""COMPUTED_VALUE"""),352.3)</f>
        <v>352.3</v>
      </c>
      <c r="E118" s="1">
        <f>IFERROR(__xludf.DUMMYFUNCTION("""COMPUTED_VALUE"""),361.23)</f>
        <v>361.23</v>
      </c>
      <c r="F118" s="1">
        <f>IFERROR(__xludf.DUMMYFUNCTION("""COMPUTED_VALUE"""),2.2201304E7)</f>
        <v>22201304</v>
      </c>
    </row>
    <row r="119" ht="15.75" customHeight="1">
      <c r="A119" s="2">
        <f>IFERROR(__xludf.DUMMYFUNCTION("""COMPUTED_VALUE"""),43922.66666666667)</f>
        <v>43922.66667</v>
      </c>
      <c r="B119" s="1">
        <f>IFERROR(__xludf.DUMMYFUNCTION("""COMPUTED_VALUE"""),364.46)</f>
        <v>364.46</v>
      </c>
      <c r="C119" s="1">
        <f>IFERROR(__xludf.DUMMYFUNCTION("""COMPUTED_VALUE"""),364.46)</f>
        <v>364.46</v>
      </c>
      <c r="D119" s="1">
        <f>IFERROR(__xludf.DUMMYFUNCTION("""COMPUTED_VALUE"""),353.82)</f>
        <v>353.82</v>
      </c>
      <c r="E119" s="1">
        <f>IFERROR(__xludf.DUMMYFUNCTION("""COMPUTED_VALUE"""),355.72)</f>
        <v>355.72</v>
      </c>
      <c r="F119" s="1">
        <f>IFERROR(__xludf.DUMMYFUNCTION("""COMPUTED_VALUE"""),2.3621274E7)</f>
        <v>23621274</v>
      </c>
    </row>
    <row r="120" ht="15.75" customHeight="1">
      <c r="A120" s="2">
        <f>IFERROR(__xludf.DUMMYFUNCTION("""COMPUTED_VALUE"""),43923.66666666667)</f>
        <v>43923.66667</v>
      </c>
      <c r="B120" s="1">
        <f>IFERROR(__xludf.DUMMYFUNCTION("""COMPUTED_VALUE"""),351.54)</f>
        <v>351.54</v>
      </c>
      <c r="C120" s="1">
        <f>IFERROR(__xludf.DUMMYFUNCTION("""COMPUTED_VALUE"""),360.85)</f>
        <v>360.85</v>
      </c>
      <c r="D120" s="1">
        <f>IFERROR(__xludf.DUMMYFUNCTION("""COMPUTED_VALUE"""),351.16)</f>
        <v>351.16</v>
      </c>
      <c r="E120" s="1">
        <f>IFERROR(__xludf.DUMMYFUNCTION("""COMPUTED_VALUE"""),360.85)</f>
        <v>360.85</v>
      </c>
      <c r="F120" s="1">
        <f>IFERROR(__xludf.DUMMYFUNCTION("""COMPUTED_VALUE"""),1.212593E7)</f>
        <v>12125930</v>
      </c>
    </row>
    <row r="121" ht="15.75" customHeight="1">
      <c r="A121" s="2">
        <f>IFERROR(__xludf.DUMMYFUNCTION("""COMPUTED_VALUE"""),43924.66666666667)</f>
        <v>43924.66667</v>
      </c>
      <c r="B121" s="1">
        <f>IFERROR(__xludf.DUMMYFUNCTION("""COMPUTED_VALUE"""),353.44)</f>
        <v>353.44</v>
      </c>
      <c r="C121" s="1">
        <f>IFERROR(__xludf.DUMMYFUNCTION("""COMPUTED_VALUE"""),357.62)</f>
        <v>357.62</v>
      </c>
      <c r="D121" s="1">
        <f>IFERROR(__xludf.DUMMYFUNCTION("""COMPUTED_VALUE"""),353.44)</f>
        <v>353.44</v>
      </c>
      <c r="E121" s="1">
        <f>IFERROR(__xludf.DUMMYFUNCTION("""COMPUTED_VALUE"""),357.62)</f>
        <v>357.62</v>
      </c>
      <c r="F121" s="1">
        <f>IFERROR(__xludf.DUMMYFUNCTION("""COMPUTED_VALUE"""),1.42742E7)</f>
        <v>14274200</v>
      </c>
    </row>
    <row r="122" ht="15.75" customHeight="1">
      <c r="A122" s="2">
        <f>IFERROR(__xludf.DUMMYFUNCTION("""COMPUTED_VALUE"""),43927.66666666667)</f>
        <v>43927.66667</v>
      </c>
      <c r="B122" s="1">
        <f>IFERROR(__xludf.DUMMYFUNCTION("""COMPUTED_VALUE"""),361.04)</f>
        <v>361.04</v>
      </c>
      <c r="C122" s="1">
        <f>IFERROR(__xludf.DUMMYFUNCTION("""COMPUTED_VALUE"""),364.84)</f>
        <v>364.84</v>
      </c>
      <c r="D122" s="1">
        <f>IFERROR(__xludf.DUMMYFUNCTION("""COMPUTED_VALUE"""),357.81)</f>
        <v>357.81</v>
      </c>
      <c r="E122" s="1">
        <f>IFERROR(__xludf.DUMMYFUNCTION("""COMPUTED_VALUE"""),362.37)</f>
        <v>362.37</v>
      </c>
      <c r="F122" s="1">
        <f>IFERROR(__xludf.DUMMYFUNCTION("""COMPUTED_VALUE"""),1.3869052E7)</f>
        <v>13869052</v>
      </c>
    </row>
    <row r="123" ht="15.75" customHeight="1">
      <c r="A123" s="2">
        <f>IFERROR(__xludf.DUMMYFUNCTION("""COMPUTED_VALUE"""),43928.66666666667)</f>
        <v>43928.66667</v>
      </c>
      <c r="B123" s="1">
        <f>IFERROR(__xludf.DUMMYFUNCTION("""COMPUTED_VALUE"""),368.26)</f>
        <v>368.26</v>
      </c>
      <c r="C123" s="1">
        <f>IFERROR(__xludf.DUMMYFUNCTION("""COMPUTED_VALUE"""),368.26)</f>
        <v>368.26</v>
      </c>
      <c r="D123" s="1">
        <f>IFERROR(__xludf.DUMMYFUNCTION("""COMPUTED_VALUE"""),362.94)</f>
        <v>362.94</v>
      </c>
      <c r="E123" s="1">
        <f>IFERROR(__xludf.DUMMYFUNCTION("""COMPUTED_VALUE"""),368.26)</f>
        <v>368.26</v>
      </c>
      <c r="F123" s="1">
        <f>IFERROR(__xludf.DUMMYFUNCTION("""COMPUTED_VALUE"""),1.8917053E7)</f>
        <v>18917053</v>
      </c>
    </row>
    <row r="124" ht="15.75" customHeight="1">
      <c r="A124" s="2">
        <f>IFERROR(__xludf.DUMMYFUNCTION("""COMPUTED_VALUE"""),43929.66666666667)</f>
        <v>43929.66667</v>
      </c>
      <c r="B124" s="1">
        <f>IFERROR(__xludf.DUMMYFUNCTION("""COMPUTED_VALUE"""),368.45)</f>
        <v>368.45</v>
      </c>
      <c r="C124" s="1">
        <f>IFERROR(__xludf.DUMMYFUNCTION("""COMPUTED_VALUE"""),368.45)</f>
        <v>368.45</v>
      </c>
      <c r="D124" s="1">
        <f>IFERROR(__xludf.DUMMYFUNCTION("""COMPUTED_VALUE"""),363.51)</f>
        <v>363.51</v>
      </c>
      <c r="E124" s="1">
        <f>IFERROR(__xludf.DUMMYFUNCTION("""COMPUTED_VALUE"""),365.79)</f>
        <v>365.79</v>
      </c>
      <c r="F124" s="1">
        <f>IFERROR(__xludf.DUMMYFUNCTION("""COMPUTED_VALUE"""),1.5181347E7)</f>
        <v>15181347</v>
      </c>
    </row>
    <row r="125" ht="15.75" customHeight="1">
      <c r="A125" s="2">
        <f>IFERROR(__xludf.DUMMYFUNCTION("""COMPUTED_VALUE"""),43930.66666666667)</f>
        <v>43930.66667</v>
      </c>
      <c r="B125" s="1">
        <f>IFERROR(__xludf.DUMMYFUNCTION("""COMPUTED_VALUE"""),370.54)</f>
        <v>370.54</v>
      </c>
      <c r="C125" s="1">
        <f>IFERROR(__xludf.DUMMYFUNCTION("""COMPUTED_VALUE"""),371.87)</f>
        <v>371.87</v>
      </c>
      <c r="D125" s="1">
        <f>IFERROR(__xludf.DUMMYFUNCTION("""COMPUTED_VALUE"""),367.31)</f>
        <v>367.31</v>
      </c>
      <c r="E125" s="1">
        <f>IFERROR(__xludf.DUMMYFUNCTION("""COMPUTED_VALUE"""),371.87)</f>
        <v>371.87</v>
      </c>
      <c r="F125" s="1">
        <f>IFERROR(__xludf.DUMMYFUNCTION("""COMPUTED_VALUE"""),1.5695986E7)</f>
        <v>15695986</v>
      </c>
    </row>
    <row r="126" ht="15.75" customHeight="1">
      <c r="A126" s="2">
        <f>IFERROR(__xludf.DUMMYFUNCTION("""COMPUTED_VALUE"""),43935.66666666667)</f>
        <v>43935.66667</v>
      </c>
      <c r="B126" s="1">
        <f>IFERROR(__xludf.DUMMYFUNCTION("""COMPUTED_VALUE"""),376.24)</f>
        <v>376.24</v>
      </c>
      <c r="C126" s="1">
        <f>IFERROR(__xludf.DUMMYFUNCTION("""COMPUTED_VALUE"""),377.76)</f>
        <v>377.76</v>
      </c>
      <c r="D126" s="1">
        <f>IFERROR(__xludf.DUMMYFUNCTION("""COMPUTED_VALUE"""),372.82)</f>
        <v>372.82</v>
      </c>
      <c r="E126" s="1">
        <f>IFERROR(__xludf.DUMMYFUNCTION("""COMPUTED_VALUE"""),375.29)</f>
        <v>375.29</v>
      </c>
      <c r="F126" s="1">
        <f>IFERROR(__xludf.DUMMYFUNCTION("""COMPUTED_VALUE"""),2.6198961E7)</f>
        <v>26198961</v>
      </c>
    </row>
    <row r="127" ht="15.75" customHeight="1">
      <c r="A127" s="2">
        <f>IFERROR(__xludf.DUMMYFUNCTION("""COMPUTED_VALUE"""),43936.66666666667)</f>
        <v>43936.66667</v>
      </c>
      <c r="B127" s="1">
        <f>IFERROR(__xludf.DUMMYFUNCTION("""COMPUTED_VALUE"""),380.61)</f>
        <v>380.61</v>
      </c>
      <c r="C127" s="1">
        <f>IFERROR(__xludf.DUMMYFUNCTION("""COMPUTED_VALUE"""),380.61)</f>
        <v>380.61</v>
      </c>
      <c r="D127" s="1">
        <f>IFERROR(__xludf.DUMMYFUNCTION("""COMPUTED_VALUE"""),375.29)</f>
        <v>375.29</v>
      </c>
      <c r="E127" s="1">
        <f>IFERROR(__xludf.DUMMYFUNCTION("""COMPUTED_VALUE"""),375.29)</f>
        <v>375.29</v>
      </c>
      <c r="F127" s="1">
        <f>IFERROR(__xludf.DUMMYFUNCTION("""COMPUTED_VALUE"""),2.0507375E7)</f>
        <v>20507375</v>
      </c>
    </row>
    <row r="128" ht="15.75" customHeight="1">
      <c r="A128" s="2">
        <f>IFERROR(__xludf.DUMMYFUNCTION("""COMPUTED_VALUE"""),43937.66666666667)</f>
        <v>43937.66667</v>
      </c>
      <c r="B128" s="1">
        <f>IFERROR(__xludf.DUMMYFUNCTION("""COMPUTED_VALUE"""),379.09)</f>
        <v>379.09</v>
      </c>
      <c r="C128" s="1">
        <f>IFERROR(__xludf.DUMMYFUNCTION("""COMPUTED_VALUE"""),386.51)</f>
        <v>386.51</v>
      </c>
      <c r="D128" s="1">
        <f>IFERROR(__xludf.DUMMYFUNCTION("""COMPUTED_VALUE"""),375.29)</f>
        <v>375.29</v>
      </c>
      <c r="E128" s="1">
        <f>IFERROR(__xludf.DUMMYFUNCTION("""COMPUTED_VALUE"""),386.51)</f>
        <v>386.51</v>
      </c>
      <c r="F128" s="1">
        <f>IFERROR(__xludf.DUMMYFUNCTION("""COMPUTED_VALUE"""),2.8850995E7)</f>
        <v>28850995</v>
      </c>
    </row>
    <row r="129" ht="15.75" customHeight="1">
      <c r="A129" s="2">
        <f>IFERROR(__xludf.DUMMYFUNCTION("""COMPUTED_VALUE"""),43938.66666666667)</f>
        <v>43938.66667</v>
      </c>
      <c r="B129" s="1">
        <f>IFERROR(__xludf.DUMMYFUNCTION("""COMPUTED_VALUE"""),396.2)</f>
        <v>396.2</v>
      </c>
      <c r="C129" s="1">
        <f>IFERROR(__xludf.DUMMYFUNCTION("""COMPUTED_VALUE"""),398.67)</f>
        <v>398.67</v>
      </c>
      <c r="D129" s="1">
        <f>IFERROR(__xludf.DUMMYFUNCTION("""COMPUTED_VALUE"""),385.94)</f>
        <v>385.94</v>
      </c>
      <c r="E129" s="1">
        <f>IFERROR(__xludf.DUMMYFUNCTION("""COMPUTED_VALUE"""),389.17)</f>
        <v>389.17</v>
      </c>
      <c r="F129" s="1">
        <f>IFERROR(__xludf.DUMMYFUNCTION("""COMPUTED_VALUE"""),2.9626871E7)</f>
        <v>29626871</v>
      </c>
    </row>
    <row r="130" ht="15.75" customHeight="1">
      <c r="A130" s="2">
        <f>IFERROR(__xludf.DUMMYFUNCTION("""COMPUTED_VALUE"""),43941.66666666667)</f>
        <v>43941.66667</v>
      </c>
      <c r="B130" s="1">
        <f>IFERROR(__xludf.DUMMYFUNCTION("""COMPUTED_VALUE"""),389.17)</f>
        <v>389.17</v>
      </c>
      <c r="C130" s="1">
        <f>IFERROR(__xludf.DUMMYFUNCTION("""COMPUTED_VALUE"""),390.5)</f>
        <v>390.5</v>
      </c>
      <c r="D130" s="1">
        <f>IFERROR(__xludf.DUMMYFUNCTION("""COMPUTED_VALUE"""),386.32)</f>
        <v>386.32</v>
      </c>
      <c r="E130" s="1">
        <f>IFERROR(__xludf.DUMMYFUNCTION("""COMPUTED_VALUE"""),388.22)</f>
        <v>388.22</v>
      </c>
      <c r="F130" s="1">
        <f>IFERROR(__xludf.DUMMYFUNCTION("""COMPUTED_VALUE"""),1.5337344E7)</f>
        <v>15337344</v>
      </c>
    </row>
    <row r="131" ht="15.75" customHeight="1">
      <c r="A131" s="2">
        <f>IFERROR(__xludf.DUMMYFUNCTION("""COMPUTED_VALUE"""),43942.66666666667)</f>
        <v>43942.66667</v>
      </c>
      <c r="B131" s="1">
        <f>IFERROR(__xludf.DUMMYFUNCTION("""COMPUTED_VALUE"""),389.93)</f>
        <v>389.93</v>
      </c>
      <c r="C131" s="1">
        <f>IFERROR(__xludf.DUMMYFUNCTION("""COMPUTED_VALUE"""),389.93)</f>
        <v>389.93</v>
      </c>
      <c r="D131" s="1">
        <f>IFERROR(__xludf.DUMMYFUNCTION("""COMPUTED_VALUE"""),376.81)</f>
        <v>376.81</v>
      </c>
      <c r="E131" s="1">
        <f>IFERROR(__xludf.DUMMYFUNCTION("""COMPUTED_VALUE"""),380.61)</f>
        <v>380.61</v>
      </c>
      <c r="F131" s="1">
        <f>IFERROR(__xludf.DUMMYFUNCTION("""COMPUTED_VALUE"""),2.0825176E7)</f>
        <v>20825176</v>
      </c>
    </row>
    <row r="132" ht="15.75" customHeight="1">
      <c r="A132" s="2">
        <f>IFERROR(__xludf.DUMMYFUNCTION("""COMPUTED_VALUE"""),43943.66666666667)</f>
        <v>43943.66667</v>
      </c>
      <c r="B132" s="1">
        <f>IFERROR(__xludf.DUMMYFUNCTION("""COMPUTED_VALUE"""),377.19)</f>
        <v>377.19</v>
      </c>
      <c r="C132" s="1">
        <f>IFERROR(__xludf.DUMMYFUNCTION("""COMPUTED_VALUE"""),389.36)</f>
        <v>389.36</v>
      </c>
      <c r="D132" s="1">
        <f>IFERROR(__xludf.DUMMYFUNCTION("""COMPUTED_VALUE"""),376.24)</f>
        <v>376.24</v>
      </c>
      <c r="E132" s="1">
        <f>IFERROR(__xludf.DUMMYFUNCTION("""COMPUTED_VALUE"""),388.98)</f>
        <v>388.98</v>
      </c>
      <c r="F132" s="1">
        <f>IFERROR(__xludf.DUMMYFUNCTION("""COMPUTED_VALUE"""),1.7154222E7)</f>
        <v>17154222</v>
      </c>
    </row>
    <row r="133" ht="15.75" customHeight="1">
      <c r="A133" s="2">
        <f>IFERROR(__xludf.DUMMYFUNCTION("""COMPUTED_VALUE"""),43944.66666666667)</f>
        <v>43944.66667</v>
      </c>
      <c r="B133" s="1">
        <f>IFERROR(__xludf.DUMMYFUNCTION("""COMPUTED_VALUE"""),389.55)</f>
        <v>389.55</v>
      </c>
      <c r="C133" s="1">
        <f>IFERROR(__xludf.DUMMYFUNCTION("""COMPUTED_VALUE"""),394.3)</f>
        <v>394.3</v>
      </c>
      <c r="D133" s="1">
        <f>IFERROR(__xludf.DUMMYFUNCTION("""COMPUTED_VALUE"""),387.08)</f>
        <v>387.08</v>
      </c>
      <c r="E133" s="1">
        <f>IFERROR(__xludf.DUMMYFUNCTION("""COMPUTED_VALUE"""),391.07)</f>
        <v>391.07</v>
      </c>
      <c r="F133" s="1">
        <f>IFERROR(__xludf.DUMMYFUNCTION("""COMPUTED_VALUE"""),1.7807176E7)</f>
        <v>17807176</v>
      </c>
    </row>
    <row r="134" ht="15.75" customHeight="1">
      <c r="A134" s="2">
        <f>IFERROR(__xludf.DUMMYFUNCTION("""COMPUTED_VALUE"""),43945.66666666667)</f>
        <v>43945.66667</v>
      </c>
      <c r="B134" s="1">
        <f>IFERROR(__xludf.DUMMYFUNCTION("""COMPUTED_VALUE"""),384.8)</f>
        <v>384.8</v>
      </c>
      <c r="C134" s="1">
        <f>IFERROR(__xludf.DUMMYFUNCTION("""COMPUTED_VALUE"""),389.93)</f>
        <v>389.93</v>
      </c>
      <c r="D134" s="1">
        <f>IFERROR(__xludf.DUMMYFUNCTION("""COMPUTED_VALUE"""),384.23)</f>
        <v>384.23</v>
      </c>
      <c r="E134" s="1">
        <f>IFERROR(__xludf.DUMMYFUNCTION("""COMPUTED_VALUE"""),386.13)</f>
        <v>386.13</v>
      </c>
      <c r="F134" s="1">
        <f>IFERROR(__xludf.DUMMYFUNCTION("""COMPUTED_VALUE"""),1.2501504E7)</f>
        <v>12501504</v>
      </c>
    </row>
    <row r="135" ht="15.75" customHeight="1">
      <c r="A135" s="2">
        <f>IFERROR(__xludf.DUMMYFUNCTION("""COMPUTED_VALUE"""),43948.66666666667)</f>
        <v>43948.66667</v>
      </c>
      <c r="B135" s="1">
        <f>IFERROR(__xludf.DUMMYFUNCTION("""COMPUTED_VALUE"""),392.21)</f>
        <v>392.21</v>
      </c>
      <c r="C135" s="1">
        <f>IFERROR(__xludf.DUMMYFUNCTION("""COMPUTED_VALUE"""),394.3)</f>
        <v>394.3</v>
      </c>
      <c r="D135" s="1">
        <f>IFERROR(__xludf.DUMMYFUNCTION("""COMPUTED_VALUE"""),389.74)</f>
        <v>389.74</v>
      </c>
      <c r="E135" s="1">
        <f>IFERROR(__xludf.DUMMYFUNCTION("""COMPUTED_VALUE"""),392.4)</f>
        <v>392.4</v>
      </c>
      <c r="F135" s="1">
        <f>IFERROR(__xludf.DUMMYFUNCTION("""COMPUTED_VALUE"""),1.5666254E7)</f>
        <v>15666254</v>
      </c>
    </row>
    <row r="136" ht="15.75" customHeight="1">
      <c r="A136" s="2">
        <f>IFERROR(__xludf.DUMMYFUNCTION("""COMPUTED_VALUE"""),43949.66666666667)</f>
        <v>43949.66667</v>
      </c>
      <c r="B136" s="1">
        <f>IFERROR(__xludf.DUMMYFUNCTION("""COMPUTED_VALUE"""),394.3)</f>
        <v>394.3</v>
      </c>
      <c r="C136" s="1">
        <f>IFERROR(__xludf.DUMMYFUNCTION("""COMPUTED_VALUE"""),396.39)</f>
        <v>396.39</v>
      </c>
      <c r="D136" s="1">
        <f>IFERROR(__xludf.DUMMYFUNCTION("""COMPUTED_VALUE"""),391.83)</f>
        <v>391.83</v>
      </c>
      <c r="E136" s="1">
        <f>IFERROR(__xludf.DUMMYFUNCTION("""COMPUTED_VALUE"""),396.39)</f>
        <v>396.39</v>
      </c>
      <c r="F136" s="1">
        <f>IFERROR(__xludf.DUMMYFUNCTION("""COMPUTED_VALUE"""),1.3114086E7)</f>
        <v>13114086</v>
      </c>
    </row>
    <row r="137" ht="15.75" customHeight="1">
      <c r="A137" s="2">
        <f>IFERROR(__xludf.DUMMYFUNCTION("""COMPUTED_VALUE"""),43950.66666666667)</f>
        <v>43950.66667</v>
      </c>
      <c r="B137" s="1">
        <f>IFERROR(__xludf.DUMMYFUNCTION("""COMPUTED_VALUE"""),397.15)</f>
        <v>397.15</v>
      </c>
      <c r="C137" s="1">
        <f>IFERROR(__xludf.DUMMYFUNCTION("""COMPUTED_VALUE"""),398.1)</f>
        <v>398.1</v>
      </c>
      <c r="D137" s="1">
        <f>IFERROR(__xludf.DUMMYFUNCTION("""COMPUTED_VALUE"""),392.97)</f>
        <v>392.97</v>
      </c>
      <c r="E137" s="1">
        <f>IFERROR(__xludf.DUMMYFUNCTION("""COMPUTED_VALUE"""),396.2)</f>
        <v>396.2</v>
      </c>
      <c r="F137" s="1">
        <f>IFERROR(__xludf.DUMMYFUNCTION("""COMPUTED_VALUE"""),1.3274008E7)</f>
        <v>13274008</v>
      </c>
    </row>
    <row r="138" ht="15.75" customHeight="1">
      <c r="A138" s="2">
        <f>IFERROR(__xludf.DUMMYFUNCTION("""COMPUTED_VALUE"""),43955.66666666667)</f>
        <v>43955.66667</v>
      </c>
      <c r="B138" s="1">
        <f>IFERROR(__xludf.DUMMYFUNCTION("""COMPUTED_VALUE"""),388.41)</f>
        <v>388.41</v>
      </c>
      <c r="C138" s="1">
        <f>IFERROR(__xludf.DUMMYFUNCTION("""COMPUTED_VALUE"""),388.41)</f>
        <v>388.41</v>
      </c>
      <c r="D138" s="1">
        <f>IFERROR(__xludf.DUMMYFUNCTION("""COMPUTED_VALUE"""),380.04)</f>
        <v>380.04</v>
      </c>
      <c r="E138" s="1">
        <f>IFERROR(__xludf.DUMMYFUNCTION("""COMPUTED_VALUE"""),380.04)</f>
        <v>380.04</v>
      </c>
      <c r="F138" s="1">
        <f>IFERROR(__xludf.DUMMYFUNCTION("""COMPUTED_VALUE"""),2.4638326E7)</f>
        <v>24638326</v>
      </c>
    </row>
    <row r="139" ht="15.75" customHeight="1">
      <c r="A139" s="2">
        <f>IFERROR(__xludf.DUMMYFUNCTION("""COMPUTED_VALUE"""),43956.66666666667)</f>
        <v>43956.66667</v>
      </c>
      <c r="B139" s="1">
        <f>IFERROR(__xludf.DUMMYFUNCTION("""COMPUTED_VALUE"""),381.19)</f>
        <v>381.19</v>
      </c>
      <c r="C139" s="1">
        <f>IFERROR(__xludf.DUMMYFUNCTION("""COMPUTED_VALUE"""),387.27)</f>
        <v>387.27</v>
      </c>
      <c r="D139" s="1">
        <f>IFERROR(__xludf.DUMMYFUNCTION("""COMPUTED_VALUE"""),380.61)</f>
        <v>380.61</v>
      </c>
      <c r="E139" s="1">
        <f>IFERROR(__xludf.DUMMYFUNCTION("""COMPUTED_VALUE"""),385.75)</f>
        <v>385.75</v>
      </c>
      <c r="F139" s="1">
        <f>IFERROR(__xludf.DUMMYFUNCTION("""COMPUTED_VALUE"""),1.2583081E7)</f>
        <v>12583081</v>
      </c>
    </row>
    <row r="140" ht="15.75" customHeight="1">
      <c r="A140" s="2">
        <f>IFERROR(__xludf.DUMMYFUNCTION("""COMPUTED_VALUE"""),43957.66666666667)</f>
        <v>43957.66667</v>
      </c>
      <c r="B140" s="1">
        <f>IFERROR(__xludf.DUMMYFUNCTION("""COMPUTED_VALUE"""),386.32)</f>
        <v>386.32</v>
      </c>
      <c r="C140" s="1">
        <f>IFERROR(__xludf.DUMMYFUNCTION("""COMPUTED_VALUE"""),391.64)</f>
        <v>391.64</v>
      </c>
      <c r="D140" s="1">
        <f>IFERROR(__xludf.DUMMYFUNCTION("""COMPUTED_VALUE"""),385.56)</f>
        <v>385.56</v>
      </c>
      <c r="E140" s="1">
        <f>IFERROR(__xludf.DUMMYFUNCTION("""COMPUTED_VALUE"""),389.55)</f>
        <v>389.55</v>
      </c>
      <c r="F140" s="1">
        <f>IFERROR(__xludf.DUMMYFUNCTION("""COMPUTED_VALUE"""),1.979785E7)</f>
        <v>19797850</v>
      </c>
    </row>
    <row r="141" ht="15.75" customHeight="1">
      <c r="A141" s="2">
        <f>IFERROR(__xludf.DUMMYFUNCTION("""COMPUTED_VALUE"""),43958.66666666667)</f>
        <v>43958.66667</v>
      </c>
      <c r="B141" s="1">
        <f>IFERROR(__xludf.DUMMYFUNCTION("""COMPUTED_VALUE"""),391.07)</f>
        <v>391.07</v>
      </c>
      <c r="C141" s="1">
        <f>IFERROR(__xludf.DUMMYFUNCTION("""COMPUTED_VALUE"""),391.07)</f>
        <v>391.07</v>
      </c>
      <c r="D141" s="1">
        <f>IFERROR(__xludf.DUMMYFUNCTION("""COMPUTED_VALUE"""),386.89)</f>
        <v>386.89</v>
      </c>
      <c r="E141" s="1">
        <f>IFERROR(__xludf.DUMMYFUNCTION("""COMPUTED_VALUE"""),386.89)</f>
        <v>386.89</v>
      </c>
      <c r="F141" s="1">
        <f>IFERROR(__xludf.DUMMYFUNCTION("""COMPUTED_VALUE"""),1.2298259E7)</f>
        <v>12298259</v>
      </c>
    </row>
    <row r="142" ht="15.75" customHeight="1">
      <c r="A142" s="2">
        <f>IFERROR(__xludf.DUMMYFUNCTION("""COMPUTED_VALUE"""),43959.66666666667)</f>
        <v>43959.66667</v>
      </c>
      <c r="B142" s="1">
        <f>IFERROR(__xludf.DUMMYFUNCTION("""COMPUTED_VALUE"""),392.02)</f>
        <v>392.02</v>
      </c>
      <c r="C142" s="1">
        <f>IFERROR(__xludf.DUMMYFUNCTION("""COMPUTED_VALUE"""),397.34)</f>
        <v>397.34</v>
      </c>
      <c r="D142" s="1">
        <f>IFERROR(__xludf.DUMMYFUNCTION("""COMPUTED_VALUE"""),391.07)</f>
        <v>391.07</v>
      </c>
      <c r="E142" s="1">
        <f>IFERROR(__xludf.DUMMYFUNCTION("""COMPUTED_VALUE"""),397.34)</f>
        <v>397.34</v>
      </c>
      <c r="F142" s="1">
        <f>IFERROR(__xludf.DUMMYFUNCTION("""COMPUTED_VALUE"""),2.2019272E7)</f>
        <v>22019272</v>
      </c>
    </row>
    <row r="143" ht="15.75" customHeight="1">
      <c r="A143" s="2">
        <f>IFERROR(__xludf.DUMMYFUNCTION("""COMPUTED_VALUE"""),43962.66666666667)</f>
        <v>43962.66667</v>
      </c>
      <c r="B143" s="1">
        <f>IFERROR(__xludf.DUMMYFUNCTION("""COMPUTED_VALUE"""),403.8)</f>
        <v>403.8</v>
      </c>
      <c r="C143" s="1">
        <f>IFERROR(__xludf.DUMMYFUNCTION("""COMPUTED_VALUE"""),413.3)</f>
        <v>413.3</v>
      </c>
      <c r="D143" s="1">
        <f>IFERROR(__xludf.DUMMYFUNCTION("""COMPUTED_VALUE"""),402.47)</f>
        <v>402.47</v>
      </c>
      <c r="E143" s="1">
        <f>IFERROR(__xludf.DUMMYFUNCTION("""COMPUTED_VALUE"""),413.3)</f>
        <v>413.3</v>
      </c>
      <c r="F143" s="1">
        <f>IFERROR(__xludf.DUMMYFUNCTION("""COMPUTED_VALUE"""),3.3457407E7)</f>
        <v>33457407</v>
      </c>
    </row>
    <row r="144" ht="15.75" customHeight="1">
      <c r="A144" s="2">
        <f>IFERROR(__xludf.DUMMYFUNCTION("""COMPUTED_VALUE"""),43963.66666666667)</f>
        <v>43963.66667</v>
      </c>
      <c r="B144" s="1">
        <f>IFERROR(__xludf.DUMMYFUNCTION("""COMPUTED_VALUE"""),406.84)</f>
        <v>406.84</v>
      </c>
      <c r="C144" s="1">
        <f>IFERROR(__xludf.DUMMYFUNCTION("""COMPUTED_VALUE"""),413.11)</f>
        <v>413.11</v>
      </c>
      <c r="D144" s="1">
        <f>IFERROR(__xludf.DUMMYFUNCTION("""COMPUTED_VALUE"""),404.56)</f>
        <v>404.56</v>
      </c>
      <c r="E144" s="1">
        <f>IFERROR(__xludf.DUMMYFUNCTION("""COMPUTED_VALUE"""),409.5)</f>
        <v>409.5</v>
      </c>
      <c r="F144" s="1">
        <f>IFERROR(__xludf.DUMMYFUNCTION("""COMPUTED_VALUE"""),2.2037699E7)</f>
        <v>22037699</v>
      </c>
    </row>
    <row r="145" ht="15.75" customHeight="1">
      <c r="A145" s="2">
        <f>IFERROR(__xludf.DUMMYFUNCTION("""COMPUTED_VALUE"""),43964.66666666667)</f>
        <v>43964.66667</v>
      </c>
      <c r="B145" s="1">
        <f>IFERROR(__xludf.DUMMYFUNCTION("""COMPUTED_VALUE"""),406.84)</f>
        <v>406.84</v>
      </c>
      <c r="C145" s="1">
        <f>IFERROR(__xludf.DUMMYFUNCTION("""COMPUTED_VALUE"""),416.34)</f>
        <v>416.34</v>
      </c>
      <c r="D145" s="1">
        <f>IFERROR(__xludf.DUMMYFUNCTION("""COMPUTED_VALUE"""),404.94)</f>
        <v>404.94</v>
      </c>
      <c r="E145" s="1">
        <f>IFERROR(__xludf.DUMMYFUNCTION("""COMPUTED_VALUE"""),408.17)</f>
        <v>408.17</v>
      </c>
      <c r="F145" s="1">
        <f>IFERROR(__xludf.DUMMYFUNCTION("""COMPUTED_VALUE"""),2.4275797E7)</f>
        <v>24275797</v>
      </c>
    </row>
    <row r="146" ht="15.75" customHeight="1">
      <c r="A146" s="2">
        <f>IFERROR(__xludf.DUMMYFUNCTION("""COMPUTED_VALUE"""),43965.66666666667)</f>
        <v>43965.66667</v>
      </c>
      <c r="B146" s="1">
        <f>IFERROR(__xludf.DUMMYFUNCTION("""COMPUTED_VALUE"""),421.85)</f>
        <v>421.85</v>
      </c>
      <c r="C146" s="1">
        <f>IFERROR(__xludf.DUMMYFUNCTION("""COMPUTED_VALUE"""),424.7)</f>
        <v>424.7</v>
      </c>
      <c r="D146" s="1">
        <f>IFERROR(__xludf.DUMMYFUNCTION("""COMPUTED_VALUE"""),405.32)</f>
        <v>405.32</v>
      </c>
      <c r="E146" s="1">
        <f>IFERROR(__xludf.DUMMYFUNCTION("""COMPUTED_VALUE"""),409.12)</f>
        <v>409.12</v>
      </c>
      <c r="F146" s="1">
        <f>IFERROR(__xludf.DUMMYFUNCTION("""COMPUTED_VALUE"""),3.2929988E7)</f>
        <v>32929988</v>
      </c>
    </row>
    <row r="147" ht="15.75" customHeight="1">
      <c r="A147" s="2">
        <f>IFERROR(__xludf.DUMMYFUNCTION("""COMPUTED_VALUE"""),43966.66666666667)</f>
        <v>43966.66667</v>
      </c>
      <c r="B147" s="1">
        <f>IFERROR(__xludf.DUMMYFUNCTION("""COMPUTED_VALUE"""),408.55)</f>
        <v>408.55</v>
      </c>
      <c r="C147" s="1">
        <f>IFERROR(__xludf.DUMMYFUNCTION("""COMPUTED_VALUE"""),413.87)</f>
        <v>413.87</v>
      </c>
      <c r="D147" s="1">
        <f>IFERROR(__xludf.DUMMYFUNCTION("""COMPUTED_VALUE"""),399.05)</f>
        <v>399.05</v>
      </c>
      <c r="E147" s="1">
        <f>IFERROR(__xludf.DUMMYFUNCTION("""COMPUTED_VALUE"""),400.19)</f>
        <v>400.19</v>
      </c>
      <c r="F147" s="1">
        <f>IFERROR(__xludf.DUMMYFUNCTION("""COMPUTED_VALUE"""),2.4590944E7)</f>
        <v>24590944</v>
      </c>
    </row>
    <row r="148" ht="15.75" customHeight="1">
      <c r="A148" s="2">
        <f>IFERROR(__xludf.DUMMYFUNCTION("""COMPUTED_VALUE"""),43969.66666666667)</f>
        <v>43969.66667</v>
      </c>
      <c r="B148" s="1">
        <f>IFERROR(__xludf.DUMMYFUNCTION("""COMPUTED_VALUE"""),398.1)</f>
        <v>398.1</v>
      </c>
      <c r="C148" s="1">
        <f>IFERROR(__xludf.DUMMYFUNCTION("""COMPUTED_VALUE"""),404.18)</f>
        <v>404.18</v>
      </c>
      <c r="D148" s="1">
        <f>IFERROR(__xludf.DUMMYFUNCTION("""COMPUTED_VALUE"""),396.01)</f>
        <v>396.01</v>
      </c>
      <c r="E148" s="1">
        <f>IFERROR(__xludf.DUMMYFUNCTION("""COMPUTED_VALUE"""),401.9)</f>
        <v>401.9</v>
      </c>
      <c r="F148" s="1">
        <f>IFERROR(__xludf.DUMMYFUNCTION("""COMPUTED_VALUE"""),2.0585062E7)</f>
        <v>20585062</v>
      </c>
    </row>
    <row r="149" ht="15.75" customHeight="1">
      <c r="A149" s="2">
        <f>IFERROR(__xludf.DUMMYFUNCTION("""COMPUTED_VALUE"""),43970.66666666667)</f>
        <v>43970.66667</v>
      </c>
      <c r="B149" s="1">
        <f>IFERROR(__xludf.DUMMYFUNCTION("""COMPUTED_VALUE"""),408.74)</f>
        <v>408.74</v>
      </c>
      <c r="C149" s="1">
        <f>IFERROR(__xludf.DUMMYFUNCTION("""COMPUTED_VALUE"""),411.4)</f>
        <v>411.4</v>
      </c>
      <c r="D149" s="1">
        <f>IFERROR(__xludf.DUMMYFUNCTION("""COMPUTED_VALUE"""),404.37)</f>
        <v>404.37</v>
      </c>
      <c r="E149" s="1">
        <f>IFERROR(__xludf.DUMMYFUNCTION("""COMPUTED_VALUE"""),408.55)</f>
        <v>408.55</v>
      </c>
      <c r="F149" s="1">
        <f>IFERROR(__xludf.DUMMYFUNCTION("""COMPUTED_VALUE"""),1.9839689E7)</f>
        <v>19839689</v>
      </c>
    </row>
    <row r="150" ht="15.75" customHeight="1">
      <c r="A150" s="2">
        <f>IFERROR(__xludf.DUMMYFUNCTION("""COMPUTED_VALUE"""),43971.66666666667)</f>
        <v>43971.66667</v>
      </c>
      <c r="B150" s="1">
        <f>IFERROR(__xludf.DUMMYFUNCTION("""COMPUTED_VALUE"""),412.92)</f>
        <v>412.92</v>
      </c>
      <c r="C150" s="1">
        <f>IFERROR(__xludf.DUMMYFUNCTION("""COMPUTED_VALUE"""),418.05)</f>
        <v>418.05</v>
      </c>
      <c r="D150" s="1">
        <f>IFERROR(__xludf.DUMMYFUNCTION("""COMPUTED_VALUE"""),410.45)</f>
        <v>410.45</v>
      </c>
      <c r="E150" s="1">
        <f>IFERROR(__xludf.DUMMYFUNCTION("""COMPUTED_VALUE"""),418.05)</f>
        <v>418.05</v>
      </c>
      <c r="F150" s="1">
        <f>IFERROR(__xludf.DUMMYFUNCTION("""COMPUTED_VALUE"""),2.1245444E7)</f>
        <v>21245444</v>
      </c>
    </row>
    <row r="151" ht="15.75" customHeight="1">
      <c r="A151" s="2">
        <f>IFERROR(__xludf.DUMMYFUNCTION("""COMPUTED_VALUE"""),43972.66666666667)</f>
        <v>43972.66667</v>
      </c>
      <c r="B151" s="1">
        <f>IFERROR(__xludf.DUMMYFUNCTION("""COMPUTED_VALUE"""),414.63)</f>
        <v>414.63</v>
      </c>
      <c r="C151" s="1">
        <f>IFERROR(__xludf.DUMMYFUNCTION("""COMPUTED_VALUE"""),415.96)</f>
        <v>415.96</v>
      </c>
      <c r="D151" s="1">
        <f>IFERROR(__xludf.DUMMYFUNCTION("""COMPUTED_VALUE"""),409.88)</f>
        <v>409.88</v>
      </c>
      <c r="E151" s="1">
        <f>IFERROR(__xludf.DUMMYFUNCTION("""COMPUTED_VALUE"""),411.78)</f>
        <v>411.78</v>
      </c>
      <c r="F151" s="1">
        <f>IFERROR(__xludf.DUMMYFUNCTION("""COMPUTED_VALUE"""),1.8779513E7)</f>
        <v>18779513</v>
      </c>
    </row>
    <row r="152" ht="15.75" customHeight="1">
      <c r="A152" s="2">
        <f>IFERROR(__xludf.DUMMYFUNCTION("""COMPUTED_VALUE"""),43973.66666666667)</f>
        <v>43973.66667</v>
      </c>
      <c r="B152" s="1">
        <f>IFERROR(__xludf.DUMMYFUNCTION("""COMPUTED_VALUE"""),405.7)</f>
        <v>405.7</v>
      </c>
      <c r="C152" s="1">
        <f>IFERROR(__xludf.DUMMYFUNCTION("""COMPUTED_VALUE"""),405.7)</f>
        <v>405.7</v>
      </c>
      <c r="D152" s="1">
        <f>IFERROR(__xludf.DUMMYFUNCTION("""COMPUTED_VALUE"""),389.55)</f>
        <v>389.55</v>
      </c>
      <c r="E152" s="1">
        <f>IFERROR(__xludf.DUMMYFUNCTION("""COMPUTED_VALUE"""),391.83)</f>
        <v>391.83</v>
      </c>
      <c r="F152" s="1">
        <f>IFERROR(__xludf.DUMMYFUNCTION("""COMPUTED_VALUE"""),3.7869791E7)</f>
        <v>37869791</v>
      </c>
    </row>
    <row r="153" ht="15.75" customHeight="1">
      <c r="A153" s="2">
        <f>IFERROR(__xludf.DUMMYFUNCTION("""COMPUTED_VALUE"""),43976.66666666667)</f>
        <v>43976.66667</v>
      </c>
      <c r="B153" s="1">
        <f>IFERROR(__xludf.DUMMYFUNCTION("""COMPUTED_VALUE"""),389.55)</f>
        <v>389.55</v>
      </c>
      <c r="C153" s="1">
        <f>IFERROR(__xludf.DUMMYFUNCTION("""COMPUTED_VALUE"""),396.77)</f>
        <v>396.77</v>
      </c>
      <c r="D153" s="1">
        <f>IFERROR(__xludf.DUMMYFUNCTION("""COMPUTED_VALUE"""),385.75)</f>
        <v>385.75</v>
      </c>
      <c r="E153" s="1">
        <f>IFERROR(__xludf.DUMMYFUNCTION("""COMPUTED_VALUE"""),395.82)</f>
        <v>395.82</v>
      </c>
      <c r="F153" s="1">
        <f>IFERROR(__xludf.DUMMYFUNCTION("""COMPUTED_VALUE"""),1.9950427E7)</f>
        <v>19950427</v>
      </c>
    </row>
    <row r="154" ht="15.75" customHeight="1">
      <c r="A154" s="2">
        <f>IFERROR(__xludf.DUMMYFUNCTION("""COMPUTED_VALUE"""),43977.66666666667)</f>
        <v>43977.66667</v>
      </c>
      <c r="B154" s="1">
        <f>IFERROR(__xludf.DUMMYFUNCTION("""COMPUTED_VALUE"""),401.33)</f>
        <v>401.33</v>
      </c>
      <c r="C154" s="1">
        <f>IFERROR(__xludf.DUMMYFUNCTION("""COMPUTED_VALUE"""),407.03)</f>
        <v>407.03</v>
      </c>
      <c r="D154" s="1">
        <f>IFERROR(__xludf.DUMMYFUNCTION("""COMPUTED_VALUE"""),398.29)</f>
        <v>398.29</v>
      </c>
      <c r="E154" s="1">
        <f>IFERROR(__xludf.DUMMYFUNCTION("""COMPUTED_VALUE"""),404.18)</f>
        <v>404.18</v>
      </c>
      <c r="F154" s="1">
        <f>IFERROR(__xludf.DUMMYFUNCTION("""COMPUTED_VALUE"""),1.5998175E7)</f>
        <v>15998175</v>
      </c>
    </row>
    <row r="155" ht="15.75" customHeight="1">
      <c r="A155" s="2">
        <f>IFERROR(__xludf.DUMMYFUNCTION("""COMPUTED_VALUE"""),43978.66666666667)</f>
        <v>43978.66667</v>
      </c>
      <c r="B155" s="1">
        <f>IFERROR(__xludf.DUMMYFUNCTION("""COMPUTED_VALUE"""),402.09)</f>
        <v>402.09</v>
      </c>
      <c r="C155" s="1">
        <f>IFERROR(__xludf.DUMMYFUNCTION("""COMPUTED_VALUE"""),402.09)</f>
        <v>402.09</v>
      </c>
      <c r="D155" s="1">
        <f>IFERROR(__xludf.DUMMYFUNCTION("""COMPUTED_VALUE"""),393.54)</f>
        <v>393.54</v>
      </c>
      <c r="E155" s="1">
        <f>IFERROR(__xludf.DUMMYFUNCTION("""COMPUTED_VALUE"""),399.05)</f>
        <v>399.05</v>
      </c>
      <c r="F155" s="1">
        <f>IFERROR(__xludf.DUMMYFUNCTION("""COMPUTED_VALUE"""),2.0832345E7)</f>
        <v>20832345</v>
      </c>
    </row>
    <row r="156" ht="15.75" customHeight="1">
      <c r="A156" s="2">
        <f>IFERROR(__xludf.DUMMYFUNCTION("""COMPUTED_VALUE"""),43979.66666666667)</f>
        <v>43979.66667</v>
      </c>
      <c r="B156" s="1">
        <f>IFERROR(__xludf.DUMMYFUNCTION("""COMPUTED_VALUE"""),400.0)</f>
        <v>400</v>
      </c>
      <c r="C156" s="1">
        <f>IFERROR(__xludf.DUMMYFUNCTION("""COMPUTED_VALUE"""),400.0)</f>
        <v>400</v>
      </c>
      <c r="D156" s="1">
        <f>IFERROR(__xludf.DUMMYFUNCTION("""COMPUTED_VALUE"""),384.04)</f>
        <v>384.04</v>
      </c>
      <c r="E156" s="1">
        <f>IFERROR(__xludf.DUMMYFUNCTION("""COMPUTED_VALUE"""),387.84)</f>
        <v>387.84</v>
      </c>
      <c r="F156" s="1">
        <f>IFERROR(__xludf.DUMMYFUNCTION("""COMPUTED_VALUE"""),2.8940426E7)</f>
        <v>28940426</v>
      </c>
    </row>
    <row r="157" ht="15.75" customHeight="1">
      <c r="A157" s="2">
        <f>IFERROR(__xludf.DUMMYFUNCTION("""COMPUTED_VALUE"""),43980.66666666667)</f>
        <v>43980.66667</v>
      </c>
      <c r="B157" s="1">
        <f>IFERROR(__xludf.DUMMYFUNCTION("""COMPUTED_VALUE"""),385.56)</f>
        <v>385.56</v>
      </c>
      <c r="C157" s="1">
        <f>IFERROR(__xludf.DUMMYFUNCTION("""COMPUTED_VALUE"""),392.78)</f>
        <v>392.78</v>
      </c>
      <c r="D157" s="1">
        <f>IFERROR(__xludf.DUMMYFUNCTION("""COMPUTED_VALUE"""),383.85)</f>
        <v>383.85</v>
      </c>
      <c r="E157" s="1">
        <f>IFERROR(__xludf.DUMMYFUNCTION("""COMPUTED_VALUE"""),389.93)</f>
        <v>389.93</v>
      </c>
      <c r="F157" s="1">
        <f>IFERROR(__xludf.DUMMYFUNCTION("""COMPUTED_VALUE"""),2.9277964E7)</f>
        <v>29277964</v>
      </c>
    </row>
    <row r="158" ht="15.75" customHeight="1">
      <c r="A158" s="2">
        <f>IFERROR(__xludf.DUMMYFUNCTION("""COMPUTED_VALUE"""),43983.66666666667)</f>
        <v>43983.66667</v>
      </c>
      <c r="B158" s="1">
        <f>IFERROR(__xludf.DUMMYFUNCTION("""COMPUTED_VALUE"""),398.48)</f>
        <v>398.48</v>
      </c>
      <c r="C158" s="1">
        <f>IFERROR(__xludf.DUMMYFUNCTION("""COMPUTED_VALUE"""),408.36)</f>
        <v>408.36</v>
      </c>
      <c r="D158" s="1">
        <f>IFERROR(__xludf.DUMMYFUNCTION("""COMPUTED_VALUE"""),398.29)</f>
        <v>398.29</v>
      </c>
      <c r="E158" s="1">
        <f>IFERROR(__xludf.DUMMYFUNCTION("""COMPUTED_VALUE"""),407.6)</f>
        <v>407.6</v>
      </c>
      <c r="F158" s="1">
        <f>IFERROR(__xludf.DUMMYFUNCTION("""COMPUTED_VALUE"""),2.299256E7)</f>
        <v>22992560</v>
      </c>
    </row>
    <row r="159" ht="15.75" customHeight="1">
      <c r="A159" s="2">
        <f>IFERROR(__xludf.DUMMYFUNCTION("""COMPUTED_VALUE"""),43984.66666666667)</f>
        <v>43984.66667</v>
      </c>
      <c r="B159" s="1">
        <f>IFERROR(__xludf.DUMMYFUNCTION("""COMPUTED_VALUE"""),414.25)</f>
        <v>414.25</v>
      </c>
      <c r="C159" s="1">
        <f>IFERROR(__xludf.DUMMYFUNCTION("""COMPUTED_VALUE"""),414.25)</f>
        <v>414.25</v>
      </c>
      <c r="D159" s="1">
        <f>IFERROR(__xludf.DUMMYFUNCTION("""COMPUTED_VALUE"""),407.79)</f>
        <v>407.79</v>
      </c>
      <c r="E159" s="1">
        <f>IFERROR(__xludf.DUMMYFUNCTION("""COMPUTED_VALUE"""),408.93)</f>
        <v>408.93</v>
      </c>
      <c r="F159" s="1">
        <f>IFERROR(__xludf.DUMMYFUNCTION("""COMPUTED_VALUE"""),1.7846183E7)</f>
        <v>17846183</v>
      </c>
    </row>
    <row r="160" ht="15.75" customHeight="1">
      <c r="A160" s="2">
        <f>IFERROR(__xludf.DUMMYFUNCTION("""COMPUTED_VALUE"""),43985.66666666667)</f>
        <v>43985.66667</v>
      </c>
      <c r="B160" s="1">
        <f>IFERROR(__xludf.DUMMYFUNCTION("""COMPUTED_VALUE"""),414.25)</f>
        <v>414.25</v>
      </c>
      <c r="C160" s="1">
        <f>IFERROR(__xludf.DUMMYFUNCTION("""COMPUTED_VALUE"""),415.58)</f>
        <v>415.58</v>
      </c>
      <c r="D160" s="1">
        <f>IFERROR(__xludf.DUMMYFUNCTION("""COMPUTED_VALUE"""),404.94)</f>
        <v>404.94</v>
      </c>
      <c r="E160" s="1">
        <f>IFERROR(__xludf.DUMMYFUNCTION("""COMPUTED_VALUE"""),411.02)</f>
        <v>411.02</v>
      </c>
      <c r="F160" s="1">
        <f>IFERROR(__xludf.DUMMYFUNCTION("""COMPUTED_VALUE"""),2.0029115E7)</f>
        <v>20029115</v>
      </c>
    </row>
    <row r="161" ht="15.75" customHeight="1">
      <c r="A161" s="2">
        <f>IFERROR(__xludf.DUMMYFUNCTION("""COMPUTED_VALUE"""),43986.66666666667)</f>
        <v>43986.66667</v>
      </c>
      <c r="B161" s="1">
        <f>IFERROR(__xludf.DUMMYFUNCTION("""COMPUTED_VALUE"""),413.3)</f>
        <v>413.3</v>
      </c>
      <c r="C161" s="1">
        <f>IFERROR(__xludf.DUMMYFUNCTION("""COMPUTED_VALUE"""),413.3)</f>
        <v>413.3</v>
      </c>
      <c r="D161" s="1">
        <f>IFERROR(__xludf.DUMMYFUNCTION("""COMPUTED_VALUE"""),407.22)</f>
        <v>407.22</v>
      </c>
      <c r="E161" s="1">
        <f>IFERROR(__xludf.DUMMYFUNCTION("""COMPUTED_VALUE"""),413.3)</f>
        <v>413.3</v>
      </c>
      <c r="F161" s="1">
        <f>IFERROR(__xludf.DUMMYFUNCTION("""COMPUTED_VALUE"""),1.8474128E7)</f>
        <v>18474128</v>
      </c>
    </row>
    <row r="162" ht="15.75" customHeight="1">
      <c r="A162" s="2">
        <f>IFERROR(__xludf.DUMMYFUNCTION("""COMPUTED_VALUE"""),43987.66666666667)</f>
        <v>43987.66667</v>
      </c>
      <c r="B162" s="1">
        <f>IFERROR(__xludf.DUMMYFUNCTION("""COMPUTED_VALUE"""),412.35)</f>
        <v>412.35</v>
      </c>
      <c r="C162" s="1">
        <f>IFERROR(__xludf.DUMMYFUNCTION("""COMPUTED_VALUE"""),412.54)</f>
        <v>412.54</v>
      </c>
      <c r="D162" s="1">
        <f>IFERROR(__xludf.DUMMYFUNCTION("""COMPUTED_VALUE"""),405.32)</f>
        <v>405.32</v>
      </c>
      <c r="E162" s="1">
        <f>IFERROR(__xludf.DUMMYFUNCTION("""COMPUTED_VALUE"""),412.54)</f>
        <v>412.54</v>
      </c>
      <c r="F162" s="1">
        <f>IFERROR(__xludf.DUMMYFUNCTION("""COMPUTED_VALUE"""),2.6529493E7)</f>
        <v>26529493</v>
      </c>
    </row>
    <row r="163" ht="15.75" customHeight="1">
      <c r="A163" s="2">
        <f>IFERROR(__xludf.DUMMYFUNCTION("""COMPUTED_VALUE"""),43990.66666666667)</f>
        <v>43990.66667</v>
      </c>
      <c r="B163" s="1">
        <f>IFERROR(__xludf.DUMMYFUNCTION("""COMPUTED_VALUE"""),413.3)</f>
        <v>413.3</v>
      </c>
      <c r="C163" s="1">
        <f>IFERROR(__xludf.DUMMYFUNCTION("""COMPUTED_VALUE"""),414.06)</f>
        <v>414.06</v>
      </c>
      <c r="D163" s="1">
        <f>IFERROR(__xludf.DUMMYFUNCTION("""COMPUTED_VALUE"""),405.7)</f>
        <v>405.7</v>
      </c>
      <c r="E163" s="1">
        <f>IFERROR(__xludf.DUMMYFUNCTION("""COMPUTED_VALUE"""),408.55)</f>
        <v>408.55</v>
      </c>
      <c r="F163" s="1">
        <f>IFERROR(__xludf.DUMMYFUNCTION("""COMPUTED_VALUE"""),1.9719614E7)</f>
        <v>19719614</v>
      </c>
    </row>
    <row r="164" ht="15.75" customHeight="1">
      <c r="A164" s="2">
        <f>IFERROR(__xludf.DUMMYFUNCTION("""COMPUTED_VALUE"""),43991.66666666667)</f>
        <v>43991.66667</v>
      </c>
      <c r="B164" s="1">
        <f>IFERROR(__xludf.DUMMYFUNCTION("""COMPUTED_VALUE"""),410.45)</f>
        <v>410.45</v>
      </c>
      <c r="C164" s="1">
        <f>IFERROR(__xludf.DUMMYFUNCTION("""COMPUTED_VALUE"""),413.3)</f>
        <v>413.3</v>
      </c>
      <c r="D164" s="1">
        <f>IFERROR(__xludf.DUMMYFUNCTION("""COMPUTED_VALUE"""),406.84)</f>
        <v>406.84</v>
      </c>
      <c r="E164" s="1">
        <f>IFERROR(__xludf.DUMMYFUNCTION("""COMPUTED_VALUE"""),412.16)</f>
        <v>412.16</v>
      </c>
      <c r="F164" s="1">
        <f>IFERROR(__xludf.DUMMYFUNCTION("""COMPUTED_VALUE"""),1.8496805E7)</f>
        <v>18496805</v>
      </c>
    </row>
    <row r="165" ht="15.75" customHeight="1">
      <c r="A165" s="2">
        <f>IFERROR(__xludf.DUMMYFUNCTION("""COMPUTED_VALUE"""),43992.66666666667)</f>
        <v>43992.66667</v>
      </c>
      <c r="B165" s="1">
        <f>IFERROR(__xludf.DUMMYFUNCTION("""COMPUTED_VALUE"""),415.2)</f>
        <v>415.2</v>
      </c>
      <c r="C165" s="1">
        <f>IFERROR(__xludf.DUMMYFUNCTION("""COMPUTED_VALUE"""),425.08)</f>
        <v>425.08</v>
      </c>
      <c r="D165" s="1">
        <f>IFERROR(__xludf.DUMMYFUNCTION("""COMPUTED_VALUE"""),414.06)</f>
        <v>414.06</v>
      </c>
      <c r="E165" s="1">
        <f>IFERROR(__xludf.DUMMYFUNCTION("""COMPUTED_VALUE"""),423.94)</f>
        <v>423.94</v>
      </c>
      <c r="F165" s="1">
        <f>IFERROR(__xludf.DUMMYFUNCTION("""COMPUTED_VALUE"""),3.3941613E7)</f>
        <v>33941613</v>
      </c>
    </row>
    <row r="166" ht="15.75" customHeight="1">
      <c r="A166" s="2">
        <f>IFERROR(__xludf.DUMMYFUNCTION("""COMPUTED_VALUE"""),43993.66666666667)</f>
        <v>43993.66667</v>
      </c>
      <c r="B166" s="1">
        <f>IFERROR(__xludf.DUMMYFUNCTION("""COMPUTED_VALUE"""),428.31)</f>
        <v>428.31</v>
      </c>
      <c r="C166" s="1">
        <f>IFERROR(__xludf.DUMMYFUNCTION("""COMPUTED_VALUE"""),432.68)</f>
        <v>432.68</v>
      </c>
      <c r="D166" s="1">
        <f>IFERROR(__xludf.DUMMYFUNCTION("""COMPUTED_VALUE"""),419.95)</f>
        <v>419.95</v>
      </c>
      <c r="E166" s="1">
        <f>IFERROR(__xludf.DUMMYFUNCTION("""COMPUTED_VALUE"""),420.33)</f>
        <v>420.33</v>
      </c>
      <c r="F166" s="1">
        <f>IFERROR(__xludf.DUMMYFUNCTION("""COMPUTED_VALUE"""),2.6926939E7)</f>
        <v>26926939</v>
      </c>
    </row>
    <row r="167" ht="15.75" customHeight="1">
      <c r="A167" s="2">
        <f>IFERROR(__xludf.DUMMYFUNCTION("""COMPUTED_VALUE"""),43994.66666666667)</f>
        <v>43994.66667</v>
      </c>
      <c r="B167" s="1">
        <f>IFERROR(__xludf.DUMMYFUNCTION("""COMPUTED_VALUE"""),412.92)</f>
        <v>412.92</v>
      </c>
      <c r="C167" s="1">
        <f>IFERROR(__xludf.DUMMYFUNCTION("""COMPUTED_VALUE"""),422.23)</f>
        <v>422.23</v>
      </c>
      <c r="D167" s="1">
        <f>IFERROR(__xludf.DUMMYFUNCTION("""COMPUTED_VALUE"""),411.4)</f>
        <v>411.4</v>
      </c>
      <c r="E167" s="1">
        <f>IFERROR(__xludf.DUMMYFUNCTION("""COMPUTED_VALUE"""),419.0)</f>
        <v>419</v>
      </c>
      <c r="F167" s="1">
        <f>IFERROR(__xludf.DUMMYFUNCTION("""COMPUTED_VALUE"""),1.7460548E7)</f>
        <v>17460548</v>
      </c>
    </row>
    <row r="168" ht="15.75" customHeight="1">
      <c r="A168" s="2">
        <f>IFERROR(__xludf.DUMMYFUNCTION("""COMPUTED_VALUE"""),43997.66666666667)</f>
        <v>43997.66667</v>
      </c>
      <c r="B168" s="1">
        <f>IFERROR(__xludf.DUMMYFUNCTION("""COMPUTED_VALUE"""),413.3)</f>
        <v>413.3</v>
      </c>
      <c r="C168" s="1">
        <f>IFERROR(__xludf.DUMMYFUNCTION("""COMPUTED_VALUE"""),422.23)</f>
        <v>422.23</v>
      </c>
      <c r="D168" s="1">
        <f>IFERROR(__xludf.DUMMYFUNCTION("""COMPUTED_VALUE"""),410.64)</f>
        <v>410.64</v>
      </c>
      <c r="E168" s="1">
        <f>IFERROR(__xludf.DUMMYFUNCTION("""COMPUTED_VALUE"""),411.97)</f>
        <v>411.97</v>
      </c>
      <c r="F168" s="1">
        <f>IFERROR(__xludf.DUMMYFUNCTION("""COMPUTED_VALUE"""),1.6009645E7)</f>
        <v>16009645</v>
      </c>
    </row>
    <row r="169" ht="15.75" customHeight="1">
      <c r="A169" s="2">
        <f>IFERROR(__xludf.DUMMYFUNCTION("""COMPUTED_VALUE"""),43998.66666666667)</f>
        <v>43998.66667</v>
      </c>
      <c r="B169" s="1">
        <f>IFERROR(__xludf.DUMMYFUNCTION("""COMPUTED_VALUE"""),426.98)</f>
        <v>426.98</v>
      </c>
      <c r="C169" s="1">
        <f>IFERROR(__xludf.DUMMYFUNCTION("""COMPUTED_VALUE"""),430.21)</f>
        <v>430.21</v>
      </c>
      <c r="D169" s="1">
        <f>IFERROR(__xludf.DUMMYFUNCTION("""COMPUTED_VALUE"""),423.18)</f>
        <v>423.18</v>
      </c>
      <c r="E169" s="1">
        <f>IFERROR(__xludf.DUMMYFUNCTION("""COMPUTED_VALUE"""),426.41)</f>
        <v>426.41</v>
      </c>
      <c r="F169" s="1">
        <f>IFERROR(__xludf.DUMMYFUNCTION("""COMPUTED_VALUE"""),2.2450726E7)</f>
        <v>22450726</v>
      </c>
    </row>
    <row r="170" ht="15.75" customHeight="1">
      <c r="A170" s="2">
        <f>IFERROR(__xludf.DUMMYFUNCTION("""COMPUTED_VALUE"""),43999.66666666667)</f>
        <v>43999.66667</v>
      </c>
      <c r="B170" s="1">
        <f>IFERROR(__xludf.DUMMYFUNCTION("""COMPUTED_VALUE"""),429.26)</f>
        <v>429.26</v>
      </c>
      <c r="C170" s="1">
        <f>IFERROR(__xludf.DUMMYFUNCTION("""COMPUTED_VALUE"""),430.97)</f>
        <v>430.97</v>
      </c>
      <c r="D170" s="1">
        <f>IFERROR(__xludf.DUMMYFUNCTION("""COMPUTED_VALUE"""),422.8)</f>
        <v>422.8</v>
      </c>
      <c r="E170" s="1">
        <f>IFERROR(__xludf.DUMMYFUNCTION("""COMPUTED_VALUE"""),428.12)</f>
        <v>428.12</v>
      </c>
      <c r="F170" s="1">
        <f>IFERROR(__xludf.DUMMYFUNCTION("""COMPUTED_VALUE"""),1.4077793E7)</f>
        <v>14077793</v>
      </c>
    </row>
    <row r="171" ht="15.75" customHeight="1">
      <c r="A171" s="2">
        <f>IFERROR(__xludf.DUMMYFUNCTION("""COMPUTED_VALUE"""),44000.66666666667)</f>
        <v>44000.66667</v>
      </c>
      <c r="B171" s="1">
        <f>IFERROR(__xludf.DUMMYFUNCTION("""COMPUTED_VALUE"""),429.83)</f>
        <v>429.83</v>
      </c>
      <c r="C171" s="1">
        <f>IFERROR(__xludf.DUMMYFUNCTION("""COMPUTED_VALUE"""),435.15)</f>
        <v>435.15</v>
      </c>
      <c r="D171" s="1">
        <f>IFERROR(__xludf.DUMMYFUNCTION("""COMPUTED_VALUE"""),422.99)</f>
        <v>422.99</v>
      </c>
      <c r="E171" s="1">
        <f>IFERROR(__xludf.DUMMYFUNCTION("""COMPUTED_VALUE"""),435.15)</f>
        <v>435.15</v>
      </c>
      <c r="F171" s="1">
        <f>IFERROR(__xludf.DUMMYFUNCTION("""COMPUTED_VALUE"""),1.8627367E7)</f>
        <v>18627367</v>
      </c>
    </row>
    <row r="172" ht="15.75" customHeight="1">
      <c r="A172" s="2">
        <f>IFERROR(__xludf.DUMMYFUNCTION("""COMPUTED_VALUE"""),44001.66666666667)</f>
        <v>44001.66667</v>
      </c>
      <c r="B172" s="1">
        <f>IFERROR(__xludf.DUMMYFUNCTION("""COMPUTED_VALUE"""),435.15)</f>
        <v>435.15</v>
      </c>
      <c r="C172" s="1">
        <f>IFERROR(__xludf.DUMMYFUNCTION("""COMPUTED_VALUE"""),442.37)</f>
        <v>442.37</v>
      </c>
      <c r="D172" s="1">
        <f>IFERROR(__xludf.DUMMYFUNCTION("""COMPUTED_VALUE"""),433.63)</f>
        <v>433.63</v>
      </c>
      <c r="E172" s="1">
        <f>IFERROR(__xludf.DUMMYFUNCTION("""COMPUTED_VALUE"""),437.43)</f>
        <v>437.43</v>
      </c>
      <c r="F172" s="1">
        <f>IFERROR(__xludf.DUMMYFUNCTION("""COMPUTED_VALUE"""),2.5331845E7)</f>
        <v>25331845</v>
      </c>
    </row>
    <row r="173" ht="15.75" customHeight="1">
      <c r="A173" s="2">
        <f>IFERROR(__xludf.DUMMYFUNCTION("""COMPUTED_VALUE"""),44004.66666666667)</f>
        <v>44004.66667</v>
      </c>
      <c r="B173" s="1">
        <f>IFERROR(__xludf.DUMMYFUNCTION("""COMPUTED_VALUE"""),437.05)</f>
        <v>437.05</v>
      </c>
      <c r="C173" s="1">
        <f>IFERROR(__xludf.DUMMYFUNCTION("""COMPUTED_VALUE"""),450.92)</f>
        <v>450.92</v>
      </c>
      <c r="D173" s="1">
        <f>IFERROR(__xludf.DUMMYFUNCTION("""COMPUTED_VALUE"""),436.29)</f>
        <v>436.29</v>
      </c>
      <c r="E173" s="1">
        <f>IFERROR(__xludf.DUMMYFUNCTION("""COMPUTED_VALUE"""),450.54)</f>
        <v>450.54</v>
      </c>
      <c r="F173" s="1">
        <f>IFERROR(__xludf.DUMMYFUNCTION("""COMPUTED_VALUE"""),2.5963341E7)</f>
        <v>25963341</v>
      </c>
    </row>
    <row r="174" ht="15.75" customHeight="1">
      <c r="A174" s="2">
        <f>IFERROR(__xludf.DUMMYFUNCTION("""COMPUTED_VALUE"""),44005.66666666667)</f>
        <v>44005.66667</v>
      </c>
      <c r="B174" s="1">
        <f>IFERROR(__xludf.DUMMYFUNCTION("""COMPUTED_VALUE"""),456.05)</f>
        <v>456.05</v>
      </c>
      <c r="C174" s="1">
        <f>IFERROR(__xludf.DUMMYFUNCTION("""COMPUTED_VALUE"""),473.73)</f>
        <v>473.73</v>
      </c>
      <c r="D174" s="1">
        <f>IFERROR(__xludf.DUMMYFUNCTION("""COMPUTED_VALUE"""),451.49)</f>
        <v>451.49</v>
      </c>
      <c r="E174" s="1">
        <f>IFERROR(__xludf.DUMMYFUNCTION("""COMPUTED_VALUE"""),472.59)</f>
        <v>472.59</v>
      </c>
      <c r="F174" s="1">
        <f>IFERROR(__xludf.DUMMYFUNCTION("""COMPUTED_VALUE"""),3.1328313E7)</f>
        <v>31328313</v>
      </c>
    </row>
    <row r="175" ht="15.75" customHeight="1">
      <c r="A175" s="2">
        <f>IFERROR(__xludf.DUMMYFUNCTION("""COMPUTED_VALUE"""),44006.66666666667)</f>
        <v>44006.66667</v>
      </c>
      <c r="B175" s="1">
        <f>IFERROR(__xludf.DUMMYFUNCTION("""COMPUTED_VALUE"""),476.96)</f>
        <v>476.96</v>
      </c>
      <c r="C175" s="1">
        <f>IFERROR(__xludf.DUMMYFUNCTION("""COMPUTED_VALUE"""),479.81)</f>
        <v>479.81</v>
      </c>
      <c r="D175" s="1">
        <f>IFERROR(__xludf.DUMMYFUNCTION("""COMPUTED_VALUE"""),466.32)</f>
        <v>466.32</v>
      </c>
      <c r="E175" s="1">
        <f>IFERROR(__xludf.DUMMYFUNCTION("""COMPUTED_VALUE"""),466.32)</f>
        <v>466.32</v>
      </c>
      <c r="F175" s="1">
        <f>IFERROR(__xludf.DUMMYFUNCTION("""COMPUTED_VALUE"""),2.3063468E7)</f>
        <v>23063468</v>
      </c>
    </row>
    <row r="176" ht="15.75" customHeight="1">
      <c r="A176" s="2">
        <f>IFERROR(__xludf.DUMMYFUNCTION("""COMPUTED_VALUE"""),44008.66666666667)</f>
        <v>44008.66667</v>
      </c>
      <c r="B176" s="1">
        <f>IFERROR(__xludf.DUMMYFUNCTION("""COMPUTED_VALUE"""),462.13)</f>
        <v>462.13</v>
      </c>
      <c r="C176" s="1">
        <f>IFERROR(__xludf.DUMMYFUNCTION("""COMPUTED_VALUE"""),468.41)</f>
        <v>468.41</v>
      </c>
      <c r="D176" s="1">
        <f>IFERROR(__xludf.DUMMYFUNCTION("""COMPUTED_VALUE"""),459.47)</f>
        <v>459.47</v>
      </c>
      <c r="E176" s="1">
        <f>IFERROR(__xludf.DUMMYFUNCTION("""COMPUTED_VALUE"""),460.8)</f>
        <v>460.8</v>
      </c>
      <c r="F176" s="1">
        <f>IFERROR(__xludf.DUMMYFUNCTION("""COMPUTED_VALUE"""),1.787826E7)</f>
        <v>17878260</v>
      </c>
    </row>
    <row r="177" ht="15.75" customHeight="1">
      <c r="A177" s="2">
        <f>IFERROR(__xludf.DUMMYFUNCTION("""COMPUTED_VALUE"""),44011.66666666667)</f>
        <v>44011.66667</v>
      </c>
      <c r="B177" s="1">
        <f>IFERROR(__xludf.DUMMYFUNCTION("""COMPUTED_VALUE"""),457.0)</f>
        <v>457</v>
      </c>
      <c r="C177" s="1">
        <f>IFERROR(__xludf.DUMMYFUNCTION("""COMPUTED_VALUE"""),469.17)</f>
        <v>469.17</v>
      </c>
      <c r="D177" s="1">
        <f>IFERROR(__xludf.DUMMYFUNCTION("""COMPUTED_VALUE"""),457.0)</f>
        <v>457</v>
      </c>
      <c r="E177" s="1">
        <f>IFERROR(__xludf.DUMMYFUNCTION("""COMPUTED_VALUE"""),461.75)</f>
        <v>461.75</v>
      </c>
      <c r="F177" s="1">
        <f>IFERROR(__xludf.DUMMYFUNCTION("""COMPUTED_VALUE"""),2.2078976E7)</f>
        <v>22078976</v>
      </c>
    </row>
    <row r="178" ht="15.75" customHeight="1">
      <c r="A178" s="2">
        <f>IFERROR(__xludf.DUMMYFUNCTION("""COMPUTED_VALUE"""),44012.66666666667)</f>
        <v>44012.66667</v>
      </c>
      <c r="B178" s="1">
        <f>IFERROR(__xludf.DUMMYFUNCTION("""COMPUTED_VALUE"""),463.84)</f>
        <v>463.84</v>
      </c>
      <c r="C178" s="1">
        <f>IFERROR(__xludf.DUMMYFUNCTION("""COMPUTED_VALUE"""),475.06)</f>
        <v>475.06</v>
      </c>
      <c r="D178" s="1">
        <f>IFERROR(__xludf.DUMMYFUNCTION("""COMPUTED_VALUE"""),463.84)</f>
        <v>463.84</v>
      </c>
      <c r="E178" s="1">
        <f>IFERROR(__xludf.DUMMYFUNCTION("""COMPUTED_VALUE"""),473.73)</f>
        <v>473.73</v>
      </c>
      <c r="F178" s="1">
        <f>IFERROR(__xludf.DUMMYFUNCTION("""COMPUTED_VALUE"""),2.2144458E7)</f>
        <v>22144458</v>
      </c>
    </row>
    <row r="179" ht="15.75" customHeight="1">
      <c r="A179" s="2">
        <f>IFERROR(__xludf.DUMMYFUNCTION("""COMPUTED_VALUE"""),44014.66666666667)</f>
        <v>44014.66667</v>
      </c>
      <c r="B179" s="1">
        <f>IFERROR(__xludf.DUMMYFUNCTION("""COMPUTED_VALUE"""),477.91)</f>
        <v>477.91</v>
      </c>
      <c r="C179" s="1">
        <f>IFERROR(__xludf.DUMMYFUNCTION("""COMPUTED_VALUE"""),493.11)</f>
        <v>493.11</v>
      </c>
      <c r="D179" s="1">
        <f>IFERROR(__xludf.DUMMYFUNCTION("""COMPUTED_VALUE"""),477.91)</f>
        <v>477.91</v>
      </c>
      <c r="E179" s="1">
        <f>IFERROR(__xludf.DUMMYFUNCTION("""COMPUTED_VALUE"""),492.63)</f>
        <v>492.63</v>
      </c>
      <c r="F179" s="1">
        <f>IFERROR(__xludf.DUMMYFUNCTION("""COMPUTED_VALUE"""),3.1784539E7)</f>
        <v>31784539</v>
      </c>
    </row>
    <row r="180" ht="15.75" customHeight="1">
      <c r="A180" s="2">
        <f>IFERROR(__xludf.DUMMYFUNCTION("""COMPUTED_VALUE"""),44015.66666666667)</f>
        <v>44015.66667</v>
      </c>
      <c r="B180" s="1">
        <f>IFERROR(__xludf.DUMMYFUNCTION("""COMPUTED_VALUE"""),494.06)</f>
        <v>494.06</v>
      </c>
      <c r="C180" s="1">
        <f>IFERROR(__xludf.DUMMYFUNCTION("""COMPUTED_VALUE"""),502.61)</f>
        <v>502.61</v>
      </c>
      <c r="D180" s="1">
        <f>IFERROR(__xludf.DUMMYFUNCTION("""COMPUTED_VALUE"""),485.98)</f>
        <v>485.98</v>
      </c>
      <c r="E180" s="1">
        <f>IFERROR(__xludf.DUMMYFUNCTION("""COMPUTED_VALUE"""),498.33)</f>
        <v>498.33</v>
      </c>
      <c r="F180" s="1">
        <f>IFERROR(__xludf.DUMMYFUNCTION("""COMPUTED_VALUE"""),2.1000756E7)</f>
        <v>21000756</v>
      </c>
    </row>
    <row r="181" ht="15.75" customHeight="1">
      <c r="A181" s="2">
        <f>IFERROR(__xludf.DUMMYFUNCTION("""COMPUTED_VALUE"""),44018.66666666667)</f>
        <v>44018.66667</v>
      </c>
      <c r="B181" s="1">
        <f>IFERROR(__xludf.DUMMYFUNCTION("""COMPUTED_VALUE"""),497.86)</f>
        <v>497.86</v>
      </c>
      <c r="C181" s="1">
        <f>IFERROR(__xludf.DUMMYFUNCTION("""COMPUTED_VALUE"""),502.61)</f>
        <v>502.61</v>
      </c>
      <c r="D181" s="1">
        <f>IFERROR(__xludf.DUMMYFUNCTION("""COMPUTED_VALUE"""),490.26)</f>
        <v>490.26</v>
      </c>
      <c r="E181" s="1">
        <f>IFERROR(__xludf.DUMMYFUNCTION("""COMPUTED_VALUE"""),494.06)</f>
        <v>494.06</v>
      </c>
      <c r="F181" s="1">
        <f>IFERROR(__xludf.DUMMYFUNCTION("""COMPUTED_VALUE"""),2.3259692E7)</f>
        <v>23259692</v>
      </c>
    </row>
    <row r="182" ht="15.75" customHeight="1">
      <c r="A182" s="2">
        <f>IFERROR(__xludf.DUMMYFUNCTION("""COMPUTED_VALUE"""),44019.66666666667)</f>
        <v>44019.66667</v>
      </c>
      <c r="B182" s="1">
        <f>IFERROR(__xludf.DUMMYFUNCTION("""COMPUTED_VALUE"""),493.11)</f>
        <v>493.11</v>
      </c>
      <c r="C182" s="1">
        <f>IFERROR(__xludf.DUMMYFUNCTION("""COMPUTED_VALUE"""),504.51)</f>
        <v>504.51</v>
      </c>
      <c r="D182" s="1">
        <f>IFERROR(__xludf.DUMMYFUNCTION("""COMPUTED_VALUE"""),486.46)</f>
        <v>486.46</v>
      </c>
      <c r="E182" s="1">
        <f>IFERROR(__xludf.DUMMYFUNCTION("""COMPUTED_VALUE"""),490.26)</f>
        <v>490.26</v>
      </c>
      <c r="F182" s="1">
        <f>IFERROR(__xludf.DUMMYFUNCTION("""COMPUTED_VALUE"""),2.5223637E7)</f>
        <v>25223637</v>
      </c>
    </row>
    <row r="183" ht="15.75" customHeight="1">
      <c r="A183" s="2">
        <f>IFERROR(__xludf.DUMMYFUNCTION("""COMPUTED_VALUE"""),44020.66666666667)</f>
        <v>44020.66667</v>
      </c>
      <c r="B183" s="1">
        <f>IFERROR(__xludf.DUMMYFUNCTION("""COMPUTED_VALUE"""),489.78)</f>
        <v>489.78</v>
      </c>
      <c r="C183" s="1">
        <f>IFERROR(__xludf.DUMMYFUNCTION("""COMPUTED_VALUE"""),519.24)</f>
        <v>519.24</v>
      </c>
      <c r="D183" s="1">
        <f>IFERROR(__xludf.DUMMYFUNCTION("""COMPUTED_VALUE"""),489.78)</f>
        <v>489.78</v>
      </c>
      <c r="E183" s="1">
        <f>IFERROR(__xludf.DUMMYFUNCTION("""COMPUTED_VALUE"""),515.91)</f>
        <v>515.91</v>
      </c>
      <c r="F183" s="1">
        <f>IFERROR(__xludf.DUMMYFUNCTION("""COMPUTED_VALUE"""),2.7611987E7)</f>
        <v>27611987</v>
      </c>
    </row>
    <row r="184" ht="15.75" customHeight="1">
      <c r="A184" s="2">
        <f>IFERROR(__xludf.DUMMYFUNCTION("""COMPUTED_VALUE"""),44021.66666666667)</f>
        <v>44021.66667</v>
      </c>
      <c r="B184" s="1">
        <f>IFERROR(__xludf.DUMMYFUNCTION("""COMPUTED_VALUE"""),517.81)</f>
        <v>517.81</v>
      </c>
      <c r="C184" s="1">
        <f>IFERROR(__xludf.DUMMYFUNCTION("""COMPUTED_VALUE"""),535.86)</f>
        <v>535.86</v>
      </c>
      <c r="D184" s="1">
        <f>IFERROR(__xludf.DUMMYFUNCTION("""COMPUTED_VALUE"""),516.86)</f>
        <v>516.86</v>
      </c>
      <c r="E184" s="1">
        <f>IFERROR(__xludf.DUMMYFUNCTION("""COMPUTED_VALUE"""),534.91)</f>
        <v>534.91</v>
      </c>
      <c r="F184" s="1">
        <f>IFERROR(__xludf.DUMMYFUNCTION("""COMPUTED_VALUE"""),2.6065868E7)</f>
        <v>26065868</v>
      </c>
    </row>
    <row r="185" ht="15.75" customHeight="1">
      <c r="A185" s="2">
        <f>IFERROR(__xludf.DUMMYFUNCTION("""COMPUTED_VALUE"""),44022.66666666667)</f>
        <v>44022.66667</v>
      </c>
      <c r="B185" s="1">
        <f>IFERROR(__xludf.DUMMYFUNCTION("""COMPUTED_VALUE"""),521.61)</f>
        <v>521.61</v>
      </c>
      <c r="C185" s="1">
        <f>IFERROR(__xludf.DUMMYFUNCTION("""COMPUTED_VALUE"""),533.96)</f>
        <v>533.96</v>
      </c>
      <c r="D185" s="1">
        <f>IFERROR(__xludf.DUMMYFUNCTION("""COMPUTED_VALUE"""),518.76)</f>
        <v>518.76</v>
      </c>
      <c r="E185" s="1">
        <f>IFERROR(__xludf.DUMMYFUNCTION("""COMPUTED_VALUE"""),519.24)</f>
        <v>519.24</v>
      </c>
      <c r="F185" s="1">
        <f>IFERROR(__xludf.DUMMYFUNCTION("""COMPUTED_VALUE"""),2.3459574E7)</f>
        <v>23459574</v>
      </c>
    </row>
    <row r="186" ht="15.75" customHeight="1">
      <c r="A186" s="2">
        <f>IFERROR(__xludf.DUMMYFUNCTION("""COMPUTED_VALUE"""),44025.66666666667)</f>
        <v>44025.66667</v>
      </c>
      <c r="B186" s="1">
        <f>IFERROR(__xludf.DUMMYFUNCTION("""COMPUTED_VALUE"""),513.54)</f>
        <v>513.54</v>
      </c>
      <c r="C186" s="1">
        <f>IFERROR(__xludf.DUMMYFUNCTION("""COMPUTED_VALUE"""),528.26)</f>
        <v>528.26</v>
      </c>
      <c r="D186" s="1">
        <f>IFERROR(__xludf.DUMMYFUNCTION("""COMPUTED_VALUE"""),513.06)</f>
        <v>513.06</v>
      </c>
      <c r="E186" s="1">
        <f>IFERROR(__xludf.DUMMYFUNCTION("""COMPUTED_VALUE"""),514.01)</f>
        <v>514.01</v>
      </c>
      <c r="F186" s="1">
        <f>IFERROR(__xludf.DUMMYFUNCTION("""COMPUTED_VALUE"""),2.0035936E7)</f>
        <v>20035936</v>
      </c>
    </row>
    <row r="187" ht="15.75" customHeight="1">
      <c r="A187" s="2">
        <f>IFERROR(__xludf.DUMMYFUNCTION("""COMPUTED_VALUE"""),44026.66666666667)</f>
        <v>44026.66667</v>
      </c>
      <c r="B187" s="1">
        <f>IFERROR(__xludf.DUMMYFUNCTION("""COMPUTED_VALUE"""),502.61)</f>
        <v>502.61</v>
      </c>
      <c r="C187" s="1">
        <f>IFERROR(__xludf.DUMMYFUNCTION("""COMPUTED_VALUE"""),508.79)</f>
        <v>508.79</v>
      </c>
      <c r="D187" s="1">
        <f>IFERROR(__xludf.DUMMYFUNCTION("""COMPUTED_VALUE"""),491.68)</f>
        <v>491.68</v>
      </c>
      <c r="E187" s="1">
        <f>IFERROR(__xludf.DUMMYFUNCTION("""COMPUTED_VALUE"""),498.81)</f>
        <v>498.81</v>
      </c>
      <c r="F187" s="1">
        <f>IFERROR(__xludf.DUMMYFUNCTION("""COMPUTED_VALUE"""),2.5841762E7)</f>
        <v>25841762</v>
      </c>
    </row>
    <row r="188" ht="15.75" customHeight="1">
      <c r="A188" s="2">
        <f>IFERROR(__xludf.DUMMYFUNCTION("""COMPUTED_VALUE"""),44027.66666666667)</f>
        <v>44027.66667</v>
      </c>
      <c r="B188" s="1">
        <f>IFERROR(__xludf.DUMMYFUNCTION("""COMPUTED_VALUE"""),511.64)</f>
        <v>511.64</v>
      </c>
      <c r="C188" s="1">
        <f>IFERROR(__xludf.DUMMYFUNCTION("""COMPUTED_VALUE"""),515.91)</f>
        <v>515.91</v>
      </c>
      <c r="D188" s="1">
        <f>IFERROR(__xludf.DUMMYFUNCTION("""COMPUTED_VALUE"""),504.03)</f>
        <v>504.03</v>
      </c>
      <c r="E188" s="1">
        <f>IFERROR(__xludf.DUMMYFUNCTION("""COMPUTED_VALUE"""),515.91)</f>
        <v>515.91</v>
      </c>
      <c r="F188" s="1">
        <f>IFERROR(__xludf.DUMMYFUNCTION("""COMPUTED_VALUE"""),2.2169178E7)</f>
        <v>22169178</v>
      </c>
    </row>
    <row r="189" ht="15.75" customHeight="1">
      <c r="A189" s="2">
        <f>IFERROR(__xludf.DUMMYFUNCTION("""COMPUTED_VALUE"""),44028.66666666667)</f>
        <v>44028.66667</v>
      </c>
      <c r="B189" s="1">
        <f>IFERROR(__xludf.DUMMYFUNCTION("""COMPUTED_VALUE"""),512.11)</f>
        <v>512.11</v>
      </c>
      <c r="C189" s="1">
        <f>IFERROR(__xludf.DUMMYFUNCTION("""COMPUTED_VALUE"""),514.96)</f>
        <v>514.96</v>
      </c>
      <c r="D189" s="1">
        <f>IFERROR(__xludf.DUMMYFUNCTION("""COMPUTED_VALUE"""),485.51)</f>
        <v>485.51</v>
      </c>
      <c r="E189" s="1">
        <f>IFERROR(__xludf.DUMMYFUNCTION("""COMPUTED_VALUE"""),487.41)</f>
        <v>487.41</v>
      </c>
      <c r="F189" s="1">
        <f>IFERROR(__xludf.DUMMYFUNCTION("""COMPUTED_VALUE"""),2.7047086E7)</f>
        <v>27047086</v>
      </c>
    </row>
    <row r="190" ht="15.75" customHeight="1">
      <c r="A190" s="2">
        <f>IFERROR(__xludf.DUMMYFUNCTION("""COMPUTED_VALUE"""),44029.66666666667)</f>
        <v>44029.66667</v>
      </c>
      <c r="B190" s="1">
        <f>IFERROR(__xludf.DUMMYFUNCTION("""COMPUTED_VALUE"""),493.11)</f>
        <v>493.11</v>
      </c>
      <c r="C190" s="1">
        <f>IFERROR(__xludf.DUMMYFUNCTION("""COMPUTED_VALUE"""),503.56)</f>
        <v>503.56</v>
      </c>
      <c r="D190" s="1">
        <f>IFERROR(__xludf.DUMMYFUNCTION("""COMPUTED_VALUE"""),491.21)</f>
        <v>491.21</v>
      </c>
      <c r="E190" s="1">
        <f>IFERROR(__xludf.DUMMYFUNCTION("""COMPUTED_VALUE"""),495.01)</f>
        <v>495.01</v>
      </c>
      <c r="F190" s="1">
        <f>IFERROR(__xludf.DUMMYFUNCTION("""COMPUTED_VALUE"""),1.756437E7)</f>
        <v>17564370</v>
      </c>
    </row>
    <row r="191" ht="15.75" customHeight="1">
      <c r="A191" s="2">
        <f>IFERROR(__xludf.DUMMYFUNCTION("""COMPUTED_VALUE"""),44032.66666666667)</f>
        <v>44032.66667</v>
      </c>
      <c r="B191" s="1">
        <f>IFERROR(__xludf.DUMMYFUNCTION("""COMPUTED_VALUE"""),495.01)</f>
        <v>495.01</v>
      </c>
      <c r="C191" s="1">
        <f>IFERROR(__xludf.DUMMYFUNCTION("""COMPUTED_VALUE"""),501.18)</f>
        <v>501.18</v>
      </c>
      <c r="D191" s="1">
        <f>IFERROR(__xludf.DUMMYFUNCTION("""COMPUTED_VALUE"""),487.41)</f>
        <v>487.41</v>
      </c>
      <c r="E191" s="1">
        <f>IFERROR(__xludf.DUMMYFUNCTION("""COMPUTED_VALUE"""),496.43)</f>
        <v>496.43</v>
      </c>
      <c r="F191" s="1">
        <f>IFERROR(__xludf.DUMMYFUNCTION("""COMPUTED_VALUE"""),1.2986886E7)</f>
        <v>12986886</v>
      </c>
    </row>
    <row r="192" ht="15.75" customHeight="1">
      <c r="A192" s="2">
        <f>IFERROR(__xludf.DUMMYFUNCTION("""COMPUTED_VALUE"""),44033.66666666667)</f>
        <v>44033.66667</v>
      </c>
      <c r="B192" s="1">
        <f>IFERROR(__xludf.DUMMYFUNCTION("""COMPUTED_VALUE"""),521.14)</f>
        <v>521.14</v>
      </c>
      <c r="C192" s="1">
        <f>IFERROR(__xludf.DUMMYFUNCTION("""COMPUTED_VALUE"""),535.86)</f>
        <v>535.86</v>
      </c>
      <c r="D192" s="1">
        <f>IFERROR(__xludf.DUMMYFUNCTION("""COMPUTED_VALUE"""),516.86)</f>
        <v>516.86</v>
      </c>
      <c r="E192" s="1">
        <f>IFERROR(__xludf.DUMMYFUNCTION("""COMPUTED_VALUE"""),535.86)</f>
        <v>535.86</v>
      </c>
      <c r="F192" s="1">
        <f>IFERROR(__xludf.DUMMYFUNCTION("""COMPUTED_VALUE"""),2.9100071E7)</f>
        <v>29100071</v>
      </c>
    </row>
    <row r="193" ht="15.75" customHeight="1">
      <c r="A193" s="2">
        <f>IFERROR(__xludf.DUMMYFUNCTION("""COMPUTED_VALUE"""),44034.66666666667)</f>
        <v>44034.66667</v>
      </c>
      <c r="B193" s="1">
        <f>IFERROR(__xludf.DUMMYFUNCTION("""COMPUTED_VALUE"""),525.41)</f>
        <v>525.41</v>
      </c>
      <c r="C193" s="1">
        <f>IFERROR(__xludf.DUMMYFUNCTION("""COMPUTED_VALUE"""),534.91)</f>
        <v>534.91</v>
      </c>
      <c r="D193" s="1">
        <f>IFERROR(__xludf.DUMMYFUNCTION("""COMPUTED_VALUE"""),510.69)</f>
        <v>510.69</v>
      </c>
      <c r="E193" s="1">
        <f>IFERROR(__xludf.DUMMYFUNCTION("""COMPUTED_VALUE"""),512.11)</f>
        <v>512.11</v>
      </c>
      <c r="F193" s="1">
        <f>IFERROR(__xludf.DUMMYFUNCTION("""COMPUTED_VALUE"""),2.0931057E7)</f>
        <v>20931057</v>
      </c>
    </row>
    <row r="194" ht="15.75" customHeight="1">
      <c r="A194" s="2">
        <f>IFERROR(__xludf.DUMMYFUNCTION("""COMPUTED_VALUE"""),44035.66666666667)</f>
        <v>44035.66667</v>
      </c>
      <c r="B194" s="1">
        <f>IFERROR(__xludf.DUMMYFUNCTION("""COMPUTED_VALUE"""),518.76)</f>
        <v>518.76</v>
      </c>
      <c r="C194" s="1">
        <f>IFERROR(__xludf.DUMMYFUNCTION("""COMPUTED_VALUE"""),529.69)</f>
        <v>529.69</v>
      </c>
      <c r="D194" s="1">
        <f>IFERROR(__xludf.DUMMYFUNCTION("""COMPUTED_VALUE"""),515.91)</f>
        <v>515.91</v>
      </c>
      <c r="E194" s="1">
        <f>IFERROR(__xludf.DUMMYFUNCTION("""COMPUTED_VALUE"""),529.21)</f>
        <v>529.21</v>
      </c>
      <c r="F194" s="1">
        <f>IFERROR(__xludf.DUMMYFUNCTION("""COMPUTED_VALUE"""),1.9087975E7)</f>
        <v>19087975</v>
      </c>
    </row>
    <row r="195" ht="15.75" customHeight="1">
      <c r="A195" s="2">
        <f>IFERROR(__xludf.DUMMYFUNCTION("""COMPUTED_VALUE"""),44036.66666666667)</f>
        <v>44036.66667</v>
      </c>
      <c r="B195" s="1">
        <f>IFERROR(__xludf.DUMMYFUNCTION("""COMPUTED_VALUE"""),514.96)</f>
        <v>514.96</v>
      </c>
      <c r="C195" s="1">
        <f>IFERROR(__xludf.DUMMYFUNCTION("""COMPUTED_VALUE"""),519.71)</f>
        <v>519.71</v>
      </c>
      <c r="D195" s="1">
        <f>IFERROR(__xludf.DUMMYFUNCTION("""COMPUTED_VALUE"""),498.81)</f>
        <v>498.81</v>
      </c>
      <c r="E195" s="1">
        <f>IFERROR(__xludf.DUMMYFUNCTION("""COMPUTED_VALUE"""),501.66)</f>
        <v>501.66</v>
      </c>
      <c r="F195" s="1">
        <f>IFERROR(__xludf.DUMMYFUNCTION("""COMPUTED_VALUE"""),2.813503E7)</f>
        <v>28135030</v>
      </c>
    </row>
    <row r="196" ht="15.75" customHeight="1">
      <c r="A196" s="2">
        <f>IFERROR(__xludf.DUMMYFUNCTION("""COMPUTED_VALUE"""),44039.66666666667)</f>
        <v>44039.66667</v>
      </c>
      <c r="B196" s="1">
        <f>IFERROR(__xludf.DUMMYFUNCTION("""COMPUTED_VALUE"""),503.56)</f>
        <v>503.56</v>
      </c>
      <c r="C196" s="1">
        <f>IFERROR(__xludf.DUMMYFUNCTION("""COMPUTED_VALUE"""),511.16)</f>
        <v>511.16</v>
      </c>
      <c r="D196" s="1">
        <f>IFERROR(__xludf.DUMMYFUNCTION("""COMPUTED_VALUE"""),489.31)</f>
        <v>489.31</v>
      </c>
      <c r="E196" s="1">
        <f>IFERROR(__xludf.DUMMYFUNCTION("""COMPUTED_VALUE"""),494.06)</f>
        <v>494.06</v>
      </c>
      <c r="F196" s="1">
        <f>IFERROR(__xludf.DUMMYFUNCTION("""COMPUTED_VALUE"""),1.8687366E7)</f>
        <v>18687366</v>
      </c>
    </row>
    <row r="197" ht="15.75" customHeight="1">
      <c r="A197" s="2">
        <f>IFERROR(__xludf.DUMMYFUNCTION("""COMPUTED_VALUE"""),44040.66666666667)</f>
        <v>44040.66667</v>
      </c>
      <c r="B197" s="1">
        <f>IFERROR(__xludf.DUMMYFUNCTION("""COMPUTED_VALUE"""),508.31)</f>
        <v>508.31</v>
      </c>
      <c r="C197" s="1">
        <f>IFERROR(__xludf.DUMMYFUNCTION("""COMPUTED_VALUE"""),517.34)</f>
        <v>517.34</v>
      </c>
      <c r="D197" s="1">
        <f>IFERROR(__xludf.DUMMYFUNCTION("""COMPUTED_VALUE"""),502.61)</f>
        <v>502.61</v>
      </c>
      <c r="E197" s="1">
        <f>IFERROR(__xludf.DUMMYFUNCTION("""COMPUTED_VALUE"""),516.39)</f>
        <v>516.39</v>
      </c>
      <c r="F197" s="1">
        <f>IFERROR(__xludf.DUMMYFUNCTION("""COMPUTED_VALUE"""),2.1534552E7)</f>
        <v>21534552</v>
      </c>
    </row>
    <row r="198" ht="15.75" customHeight="1">
      <c r="A198" s="2">
        <f>IFERROR(__xludf.DUMMYFUNCTION("""COMPUTED_VALUE"""),44041.66666666667)</f>
        <v>44041.66667</v>
      </c>
      <c r="B198" s="1">
        <f>IFERROR(__xludf.DUMMYFUNCTION("""COMPUTED_VALUE"""),509.74)</f>
        <v>509.74</v>
      </c>
      <c r="C198" s="1">
        <f>IFERROR(__xludf.DUMMYFUNCTION("""COMPUTED_VALUE"""),515.44)</f>
        <v>515.44</v>
      </c>
      <c r="D198" s="1">
        <f>IFERROR(__xludf.DUMMYFUNCTION("""COMPUTED_VALUE"""),506.41)</f>
        <v>506.41</v>
      </c>
      <c r="E198" s="1">
        <f>IFERROR(__xludf.DUMMYFUNCTION("""COMPUTED_VALUE"""),514.49)</f>
        <v>514.49</v>
      </c>
      <c r="F198" s="1">
        <f>IFERROR(__xludf.DUMMYFUNCTION("""COMPUTED_VALUE"""),1.248324E7)</f>
        <v>12483240</v>
      </c>
    </row>
    <row r="199" ht="15.75" customHeight="1">
      <c r="A199" s="2">
        <f>IFERROR(__xludf.DUMMYFUNCTION("""COMPUTED_VALUE"""),44042.66666666667)</f>
        <v>44042.66667</v>
      </c>
      <c r="B199" s="1">
        <f>IFERROR(__xludf.DUMMYFUNCTION("""COMPUTED_VALUE"""),519.71)</f>
        <v>519.71</v>
      </c>
      <c r="C199" s="1">
        <f>IFERROR(__xludf.DUMMYFUNCTION("""COMPUTED_VALUE"""),522.09)</f>
        <v>522.09</v>
      </c>
      <c r="D199" s="1">
        <f>IFERROR(__xludf.DUMMYFUNCTION("""COMPUTED_VALUE"""),505.46)</f>
        <v>505.46</v>
      </c>
      <c r="E199" s="1">
        <f>IFERROR(__xludf.DUMMYFUNCTION("""COMPUTED_VALUE"""),508.31)</f>
        <v>508.31</v>
      </c>
      <c r="F199" s="1">
        <f>IFERROR(__xludf.DUMMYFUNCTION("""COMPUTED_VALUE"""),1.3702876E7)</f>
        <v>13702876</v>
      </c>
    </row>
    <row r="200" ht="15.75" customHeight="1">
      <c r="A200" s="2">
        <f>IFERROR(__xludf.DUMMYFUNCTION("""COMPUTED_VALUE"""),44043.66666666667)</f>
        <v>44043.66667</v>
      </c>
      <c r="B200" s="1">
        <f>IFERROR(__xludf.DUMMYFUNCTION("""COMPUTED_VALUE"""),513.06)</f>
        <v>513.06</v>
      </c>
      <c r="C200" s="1">
        <f>IFERROR(__xludf.DUMMYFUNCTION("""COMPUTED_VALUE"""),522.56)</f>
        <v>522.56</v>
      </c>
      <c r="D200" s="1">
        <f>IFERROR(__xludf.DUMMYFUNCTION("""COMPUTED_VALUE"""),507.36)</f>
        <v>507.36</v>
      </c>
      <c r="E200" s="1">
        <f>IFERROR(__xludf.DUMMYFUNCTION("""COMPUTED_VALUE"""),507.36)</f>
        <v>507.36</v>
      </c>
      <c r="F200" s="1">
        <f>IFERROR(__xludf.DUMMYFUNCTION("""COMPUTED_VALUE"""),1.5632568E7)</f>
        <v>15632568</v>
      </c>
    </row>
    <row r="201" ht="15.75" customHeight="1">
      <c r="A201" s="2">
        <f>IFERROR(__xludf.DUMMYFUNCTION("""COMPUTED_VALUE"""),44046.66666666667)</f>
        <v>44046.66667</v>
      </c>
      <c r="B201" s="1">
        <f>IFERROR(__xludf.DUMMYFUNCTION("""COMPUTED_VALUE"""),509.26)</f>
        <v>509.26</v>
      </c>
      <c r="C201" s="1">
        <f>IFERROR(__xludf.DUMMYFUNCTION("""COMPUTED_VALUE"""),514.49)</f>
        <v>514.49</v>
      </c>
      <c r="D201" s="1">
        <f>IFERROR(__xludf.DUMMYFUNCTION("""COMPUTED_VALUE"""),501.66)</f>
        <v>501.66</v>
      </c>
      <c r="E201" s="1">
        <f>IFERROR(__xludf.DUMMYFUNCTION("""COMPUTED_VALUE"""),512.11)</f>
        <v>512.11</v>
      </c>
      <c r="F201" s="1">
        <f>IFERROR(__xludf.DUMMYFUNCTION("""COMPUTED_VALUE"""),1.8075999E7)</f>
        <v>18075999</v>
      </c>
    </row>
    <row r="202" ht="15.75" customHeight="1">
      <c r="A202" s="2">
        <f>IFERROR(__xludf.DUMMYFUNCTION("""COMPUTED_VALUE"""),44047.66666666667)</f>
        <v>44047.66667</v>
      </c>
      <c r="B202" s="1">
        <f>IFERROR(__xludf.DUMMYFUNCTION("""COMPUTED_VALUE"""),518.76)</f>
        <v>518.76</v>
      </c>
      <c r="C202" s="1">
        <f>IFERROR(__xludf.DUMMYFUNCTION("""COMPUTED_VALUE"""),528.74)</f>
        <v>528.74</v>
      </c>
      <c r="D202" s="1">
        <f>IFERROR(__xludf.DUMMYFUNCTION("""COMPUTED_VALUE"""),513.06)</f>
        <v>513.06</v>
      </c>
      <c r="E202" s="1">
        <f>IFERROR(__xludf.DUMMYFUNCTION("""COMPUTED_VALUE"""),522.56)</f>
        <v>522.56</v>
      </c>
      <c r="F202" s="1">
        <f>IFERROR(__xludf.DUMMYFUNCTION("""COMPUTED_VALUE"""),2.0181191E7)</f>
        <v>20181191</v>
      </c>
    </row>
    <row r="203" ht="15.75" customHeight="1">
      <c r="A203" s="2">
        <f>IFERROR(__xludf.DUMMYFUNCTION("""COMPUTED_VALUE"""),44048.66666666667)</f>
        <v>44048.66667</v>
      </c>
      <c r="B203" s="1">
        <f>IFERROR(__xludf.DUMMYFUNCTION("""COMPUTED_VALUE"""),529.69)</f>
        <v>529.69</v>
      </c>
      <c r="C203" s="1">
        <f>IFERROR(__xludf.DUMMYFUNCTION("""COMPUTED_VALUE"""),533.01)</f>
        <v>533.01</v>
      </c>
      <c r="D203" s="1">
        <f>IFERROR(__xludf.DUMMYFUNCTION("""COMPUTED_VALUE"""),523.51)</f>
        <v>523.51</v>
      </c>
      <c r="E203" s="1">
        <f>IFERROR(__xludf.DUMMYFUNCTION("""COMPUTED_VALUE"""),533.01)</f>
        <v>533.01</v>
      </c>
      <c r="F203" s="1">
        <f>IFERROR(__xludf.DUMMYFUNCTION("""COMPUTED_VALUE"""),1.5884977E7)</f>
        <v>15884977</v>
      </c>
    </row>
    <row r="204" ht="15.75" customHeight="1">
      <c r="A204" s="2">
        <f>IFERROR(__xludf.DUMMYFUNCTION("""COMPUTED_VALUE"""),44049.66666666667)</f>
        <v>44049.66667</v>
      </c>
      <c r="B204" s="1">
        <f>IFERROR(__xludf.DUMMYFUNCTION("""COMPUTED_VALUE"""),532.54)</f>
        <v>532.54</v>
      </c>
      <c r="C204" s="1">
        <f>IFERROR(__xludf.DUMMYFUNCTION("""COMPUTED_VALUE"""),535.86)</f>
        <v>535.86</v>
      </c>
      <c r="D204" s="1">
        <f>IFERROR(__xludf.DUMMYFUNCTION("""COMPUTED_VALUE"""),516.39)</f>
        <v>516.39</v>
      </c>
      <c r="E204" s="1">
        <f>IFERROR(__xludf.DUMMYFUNCTION("""COMPUTED_VALUE"""),527.79)</f>
        <v>527.79</v>
      </c>
      <c r="F204" s="1">
        <f>IFERROR(__xludf.DUMMYFUNCTION("""COMPUTED_VALUE"""),2.0568693E7)</f>
        <v>20568693</v>
      </c>
    </row>
    <row r="205" ht="15.75" customHeight="1">
      <c r="A205" s="2">
        <f>IFERROR(__xludf.DUMMYFUNCTION("""COMPUTED_VALUE"""),44050.66666666667)</f>
        <v>44050.66667</v>
      </c>
      <c r="B205" s="1">
        <f>IFERROR(__xludf.DUMMYFUNCTION("""COMPUTED_VALUE"""),531.11)</f>
        <v>531.11</v>
      </c>
      <c r="C205" s="1">
        <f>IFERROR(__xludf.DUMMYFUNCTION("""COMPUTED_VALUE"""),531.11)</f>
        <v>531.11</v>
      </c>
      <c r="D205" s="1">
        <f>IFERROR(__xludf.DUMMYFUNCTION("""COMPUTED_VALUE"""),474.49)</f>
        <v>474.49</v>
      </c>
      <c r="E205" s="1">
        <f>IFERROR(__xludf.DUMMYFUNCTION("""COMPUTED_VALUE"""),501.18)</f>
        <v>501.18</v>
      </c>
      <c r="F205" s="1">
        <f>IFERROR(__xludf.DUMMYFUNCTION("""COMPUTED_VALUE"""),6.2117088E7)</f>
        <v>62117088</v>
      </c>
    </row>
    <row r="206" ht="15.75" customHeight="1">
      <c r="A206" s="2">
        <f>IFERROR(__xludf.DUMMYFUNCTION("""COMPUTED_VALUE"""),44053.66666666667)</f>
        <v>44053.66667</v>
      </c>
      <c r="B206" s="1">
        <f>IFERROR(__xludf.DUMMYFUNCTION("""COMPUTED_VALUE"""),484.56)</f>
        <v>484.56</v>
      </c>
      <c r="C206" s="1">
        <f>IFERROR(__xludf.DUMMYFUNCTION("""COMPUTED_VALUE"""),492.16)</f>
        <v>492.16</v>
      </c>
      <c r="D206" s="1">
        <f>IFERROR(__xludf.DUMMYFUNCTION("""COMPUTED_VALUE"""),476.01)</f>
        <v>476.01</v>
      </c>
      <c r="E206" s="1">
        <f>IFERROR(__xludf.DUMMYFUNCTION("""COMPUTED_VALUE"""),476.96)</f>
        <v>476.96</v>
      </c>
      <c r="F206" s="1">
        <f>IFERROR(__xludf.DUMMYFUNCTION("""COMPUTED_VALUE"""),4.858388E7)</f>
        <v>48583880</v>
      </c>
    </row>
    <row r="207" ht="15.75" customHeight="1">
      <c r="A207" s="2">
        <f>IFERROR(__xludf.DUMMYFUNCTION("""COMPUTED_VALUE"""),44054.66666666667)</f>
        <v>44054.66667</v>
      </c>
      <c r="B207" s="1">
        <f>IFERROR(__xludf.DUMMYFUNCTION("""COMPUTED_VALUE"""),485.51)</f>
        <v>485.51</v>
      </c>
      <c r="C207" s="1">
        <f>IFERROR(__xludf.DUMMYFUNCTION("""COMPUTED_VALUE"""),499.76)</f>
        <v>499.76</v>
      </c>
      <c r="D207" s="1">
        <f>IFERROR(__xludf.DUMMYFUNCTION("""COMPUTED_VALUE"""),484.56)</f>
        <v>484.56</v>
      </c>
      <c r="E207" s="1">
        <f>IFERROR(__xludf.DUMMYFUNCTION("""COMPUTED_VALUE"""),487.88)</f>
        <v>487.88</v>
      </c>
      <c r="F207" s="1">
        <f>IFERROR(__xludf.DUMMYFUNCTION("""COMPUTED_VALUE"""),2.5498516E7)</f>
        <v>25498516</v>
      </c>
    </row>
    <row r="208" ht="15.75" customHeight="1">
      <c r="A208" s="2">
        <f>IFERROR(__xludf.DUMMYFUNCTION("""COMPUTED_VALUE"""),44055.66666666667)</f>
        <v>44055.66667</v>
      </c>
      <c r="B208" s="1">
        <f>IFERROR(__xludf.DUMMYFUNCTION("""COMPUTED_VALUE"""),486.46)</f>
        <v>486.46</v>
      </c>
      <c r="C208" s="1">
        <f>IFERROR(__xludf.DUMMYFUNCTION("""COMPUTED_VALUE"""),496.91)</f>
        <v>496.91</v>
      </c>
      <c r="D208" s="1">
        <f>IFERROR(__xludf.DUMMYFUNCTION("""COMPUTED_VALUE"""),478.86)</f>
        <v>478.86</v>
      </c>
      <c r="E208" s="1">
        <f>IFERROR(__xludf.DUMMYFUNCTION("""COMPUTED_VALUE"""),494.53)</f>
        <v>494.53</v>
      </c>
      <c r="F208" s="1">
        <f>IFERROR(__xludf.DUMMYFUNCTION("""COMPUTED_VALUE"""),1.8944953E7)</f>
        <v>18944953</v>
      </c>
    </row>
    <row r="209" ht="15.75" customHeight="1">
      <c r="A209" s="2">
        <f>IFERROR(__xludf.DUMMYFUNCTION("""COMPUTED_VALUE"""),44056.66666666667)</f>
        <v>44056.66667</v>
      </c>
      <c r="B209" s="1">
        <f>IFERROR(__xludf.DUMMYFUNCTION("""COMPUTED_VALUE"""),501.66)</f>
        <v>501.66</v>
      </c>
      <c r="C209" s="1">
        <f>IFERROR(__xludf.DUMMYFUNCTION("""COMPUTED_VALUE"""),504.51)</f>
        <v>504.51</v>
      </c>
      <c r="D209" s="1">
        <f>IFERROR(__xludf.DUMMYFUNCTION("""COMPUTED_VALUE"""),484.56)</f>
        <v>484.56</v>
      </c>
      <c r="E209" s="1">
        <f>IFERROR(__xludf.DUMMYFUNCTION("""COMPUTED_VALUE"""),484.56)</f>
        <v>484.56</v>
      </c>
      <c r="F209" s="1">
        <f>IFERROR(__xludf.DUMMYFUNCTION("""COMPUTED_VALUE"""),2.7254634E7)</f>
        <v>27254634</v>
      </c>
    </row>
    <row r="210" ht="15.75" customHeight="1">
      <c r="A210" s="2">
        <f>IFERROR(__xludf.DUMMYFUNCTION("""COMPUTED_VALUE"""),44057.66666666667)</f>
        <v>44057.66667</v>
      </c>
      <c r="B210" s="1">
        <f>IFERROR(__xludf.DUMMYFUNCTION("""COMPUTED_VALUE"""),477.43)</f>
        <v>477.43</v>
      </c>
      <c r="C210" s="1">
        <f>IFERROR(__xludf.DUMMYFUNCTION("""COMPUTED_VALUE"""),488.36)</f>
        <v>488.36</v>
      </c>
      <c r="D210" s="1">
        <f>IFERROR(__xludf.DUMMYFUNCTION("""COMPUTED_VALUE"""),476.48)</f>
        <v>476.48</v>
      </c>
      <c r="E210" s="1">
        <f>IFERROR(__xludf.DUMMYFUNCTION("""COMPUTED_VALUE"""),481.23)</f>
        <v>481.23</v>
      </c>
      <c r="F210" s="1">
        <f>IFERROR(__xludf.DUMMYFUNCTION("""COMPUTED_VALUE"""),1.799141E7)</f>
        <v>17991410</v>
      </c>
    </row>
    <row r="211" ht="15.75" customHeight="1">
      <c r="A211" s="2">
        <f>IFERROR(__xludf.DUMMYFUNCTION("""COMPUTED_VALUE"""),44060.66666666667)</f>
        <v>44060.66667</v>
      </c>
      <c r="B211" s="1">
        <f>IFERROR(__xludf.DUMMYFUNCTION("""COMPUTED_VALUE"""),483.13)</f>
        <v>483.13</v>
      </c>
      <c r="C211" s="1">
        <f>IFERROR(__xludf.DUMMYFUNCTION("""COMPUTED_VALUE"""),489.31)</f>
        <v>489.31</v>
      </c>
      <c r="D211" s="1">
        <f>IFERROR(__xludf.DUMMYFUNCTION("""COMPUTED_VALUE"""),476.96)</f>
        <v>476.96</v>
      </c>
      <c r="E211" s="1">
        <f>IFERROR(__xludf.DUMMYFUNCTION("""COMPUTED_VALUE"""),479.33)</f>
        <v>479.33</v>
      </c>
      <c r="F211" s="1">
        <f>IFERROR(__xludf.DUMMYFUNCTION("""COMPUTED_VALUE"""),1.4790866E7)</f>
        <v>14790866</v>
      </c>
    </row>
    <row r="212" ht="15.75" customHeight="1">
      <c r="A212" s="2">
        <f>IFERROR(__xludf.DUMMYFUNCTION("""COMPUTED_VALUE"""),44061.66666666667)</f>
        <v>44061.66667</v>
      </c>
      <c r="B212" s="1">
        <f>IFERROR(__xludf.DUMMYFUNCTION("""COMPUTED_VALUE"""),489.31)</f>
        <v>489.31</v>
      </c>
      <c r="C212" s="1">
        <f>IFERROR(__xludf.DUMMYFUNCTION("""COMPUTED_VALUE"""),490.73)</f>
        <v>490.73</v>
      </c>
      <c r="D212" s="1">
        <f>IFERROR(__xludf.DUMMYFUNCTION("""COMPUTED_VALUE"""),483.61)</f>
        <v>483.61</v>
      </c>
      <c r="E212" s="1">
        <f>IFERROR(__xludf.DUMMYFUNCTION("""COMPUTED_VALUE"""),486.46)</f>
        <v>486.46</v>
      </c>
      <c r="F212" s="1">
        <f>IFERROR(__xludf.DUMMYFUNCTION("""COMPUTED_VALUE"""),1.3387278E7)</f>
        <v>13387278</v>
      </c>
    </row>
    <row r="213" ht="15.75" customHeight="1">
      <c r="A213" s="2">
        <f>IFERROR(__xludf.DUMMYFUNCTION("""COMPUTED_VALUE"""),44062.66666666667)</f>
        <v>44062.66667</v>
      </c>
      <c r="B213" s="1">
        <f>IFERROR(__xludf.DUMMYFUNCTION("""COMPUTED_VALUE"""),490.26)</f>
        <v>490.26</v>
      </c>
      <c r="C213" s="1">
        <f>IFERROR(__xludf.DUMMYFUNCTION("""COMPUTED_VALUE"""),494.06)</f>
        <v>494.06</v>
      </c>
      <c r="D213" s="1">
        <f>IFERROR(__xludf.DUMMYFUNCTION("""COMPUTED_VALUE"""),480.76)</f>
        <v>480.76</v>
      </c>
      <c r="E213" s="1">
        <f>IFERROR(__xludf.DUMMYFUNCTION("""COMPUTED_VALUE"""),480.76)</f>
        <v>480.76</v>
      </c>
      <c r="F213" s="1">
        <f>IFERROR(__xludf.DUMMYFUNCTION("""COMPUTED_VALUE"""),1.1096267E7)</f>
        <v>11096267</v>
      </c>
    </row>
    <row r="214" ht="15.75" customHeight="1">
      <c r="A214" s="2">
        <f>IFERROR(__xludf.DUMMYFUNCTION("""COMPUTED_VALUE"""),44063.66666666667)</f>
        <v>44063.66667</v>
      </c>
      <c r="B214" s="1">
        <f>IFERROR(__xludf.DUMMYFUNCTION("""COMPUTED_VALUE"""),482.66)</f>
        <v>482.66</v>
      </c>
      <c r="C214" s="1">
        <f>IFERROR(__xludf.DUMMYFUNCTION("""COMPUTED_VALUE"""),483.61)</f>
        <v>483.61</v>
      </c>
      <c r="D214" s="1">
        <f>IFERROR(__xludf.DUMMYFUNCTION("""COMPUTED_VALUE"""),476.96)</f>
        <v>476.96</v>
      </c>
      <c r="E214" s="1">
        <f>IFERROR(__xludf.DUMMYFUNCTION("""COMPUTED_VALUE"""),482.66)</f>
        <v>482.66</v>
      </c>
      <c r="F214" s="1">
        <f>IFERROR(__xludf.DUMMYFUNCTION("""COMPUTED_VALUE"""),1.4375595E7)</f>
        <v>14375595</v>
      </c>
    </row>
    <row r="215" ht="15.75" customHeight="1">
      <c r="A215" s="2">
        <f>IFERROR(__xludf.DUMMYFUNCTION("""COMPUTED_VALUE"""),44064.66666666667)</f>
        <v>44064.66667</v>
      </c>
      <c r="B215" s="1">
        <f>IFERROR(__xludf.DUMMYFUNCTION("""COMPUTED_VALUE"""),490.73)</f>
        <v>490.73</v>
      </c>
      <c r="C215" s="1">
        <f>IFERROR(__xludf.DUMMYFUNCTION("""COMPUTED_VALUE"""),498.33)</f>
        <v>498.33</v>
      </c>
      <c r="D215" s="1">
        <f>IFERROR(__xludf.DUMMYFUNCTION("""COMPUTED_VALUE"""),486.46)</f>
        <v>486.46</v>
      </c>
      <c r="E215" s="1">
        <f>IFERROR(__xludf.DUMMYFUNCTION("""COMPUTED_VALUE"""),492.16)</f>
        <v>492.16</v>
      </c>
      <c r="F215" s="1">
        <f>IFERROR(__xludf.DUMMYFUNCTION("""COMPUTED_VALUE"""),1.8245052E7)</f>
        <v>18245052</v>
      </c>
    </row>
    <row r="216" ht="15.75" customHeight="1">
      <c r="A216" s="2">
        <f>IFERROR(__xludf.DUMMYFUNCTION("""COMPUTED_VALUE"""),44067.66666666667)</f>
        <v>44067.66667</v>
      </c>
      <c r="B216" s="1">
        <f>IFERROR(__xludf.DUMMYFUNCTION("""COMPUTED_VALUE"""),510.69)</f>
        <v>510.69</v>
      </c>
      <c r="C216" s="1">
        <f>IFERROR(__xludf.DUMMYFUNCTION("""COMPUTED_VALUE"""),520.66)</f>
        <v>520.66</v>
      </c>
      <c r="D216" s="1">
        <f>IFERROR(__xludf.DUMMYFUNCTION("""COMPUTED_VALUE"""),508.31)</f>
        <v>508.31</v>
      </c>
      <c r="E216" s="1">
        <f>IFERROR(__xludf.DUMMYFUNCTION("""COMPUTED_VALUE"""),520.66)</f>
        <v>520.66</v>
      </c>
      <c r="F216" s="1">
        <f>IFERROR(__xludf.DUMMYFUNCTION("""COMPUTED_VALUE"""),2.7410112E7)</f>
        <v>27410112</v>
      </c>
    </row>
    <row r="217" ht="15.75" customHeight="1">
      <c r="A217" s="2">
        <f>IFERROR(__xludf.DUMMYFUNCTION("""COMPUTED_VALUE"""),44068.66666666667)</f>
        <v>44068.66667</v>
      </c>
      <c r="B217" s="1">
        <f>IFERROR(__xludf.DUMMYFUNCTION("""COMPUTED_VALUE"""),520.66)</f>
        <v>520.66</v>
      </c>
      <c r="C217" s="1">
        <f>IFERROR(__xludf.DUMMYFUNCTION("""COMPUTED_VALUE"""),521.61)</f>
        <v>521.61</v>
      </c>
      <c r="D217" s="1">
        <f>IFERROR(__xludf.DUMMYFUNCTION("""COMPUTED_VALUE"""),510.21)</f>
        <v>510.21</v>
      </c>
      <c r="E217" s="1">
        <f>IFERROR(__xludf.DUMMYFUNCTION("""COMPUTED_VALUE"""),517.34)</f>
        <v>517.34</v>
      </c>
      <c r="F217" s="1">
        <f>IFERROR(__xludf.DUMMYFUNCTION("""COMPUTED_VALUE"""),1.8013351E7)</f>
        <v>18013351</v>
      </c>
    </row>
    <row r="218" ht="15.75" customHeight="1">
      <c r="A218" s="2">
        <f>IFERROR(__xludf.DUMMYFUNCTION("""COMPUTED_VALUE"""),44069.66666666667)</f>
        <v>44069.66667</v>
      </c>
      <c r="B218" s="1">
        <f>IFERROR(__xludf.DUMMYFUNCTION("""COMPUTED_VALUE"""),525.89)</f>
        <v>525.89</v>
      </c>
      <c r="C218" s="1">
        <f>IFERROR(__xludf.DUMMYFUNCTION("""COMPUTED_VALUE"""),527.31)</f>
        <v>527.31</v>
      </c>
      <c r="D218" s="1">
        <f>IFERROR(__xludf.DUMMYFUNCTION("""COMPUTED_VALUE"""),518.76)</f>
        <v>518.76</v>
      </c>
      <c r="E218" s="1">
        <f>IFERROR(__xludf.DUMMYFUNCTION("""COMPUTED_VALUE"""),523.99)</f>
        <v>523.99</v>
      </c>
      <c r="F218" s="1">
        <f>IFERROR(__xludf.DUMMYFUNCTION("""COMPUTED_VALUE"""),1.5633424E7)</f>
        <v>15633424</v>
      </c>
    </row>
    <row r="219" ht="15.75" customHeight="1">
      <c r="A219" s="2">
        <f>IFERROR(__xludf.DUMMYFUNCTION("""COMPUTED_VALUE"""),44070.66666666667)</f>
        <v>44070.66667</v>
      </c>
      <c r="B219" s="1">
        <f>IFERROR(__xludf.DUMMYFUNCTION("""COMPUTED_VALUE"""),526.36)</f>
        <v>526.36</v>
      </c>
      <c r="C219" s="1">
        <f>IFERROR(__xludf.DUMMYFUNCTION("""COMPUTED_VALUE"""),532.06)</f>
        <v>532.06</v>
      </c>
      <c r="D219" s="1">
        <f>IFERROR(__xludf.DUMMYFUNCTION("""COMPUTED_VALUE"""),519.71)</f>
        <v>519.71</v>
      </c>
      <c r="E219" s="1">
        <f>IFERROR(__xludf.DUMMYFUNCTION("""COMPUTED_VALUE"""),530.16)</f>
        <v>530.16</v>
      </c>
      <c r="F219" s="1">
        <f>IFERROR(__xludf.DUMMYFUNCTION("""COMPUTED_VALUE"""),1.703221E7)</f>
        <v>17032210</v>
      </c>
    </row>
    <row r="220" ht="15.75" customHeight="1">
      <c r="A220" s="2">
        <f>IFERROR(__xludf.DUMMYFUNCTION("""COMPUTED_VALUE"""),44071.66666666667)</f>
        <v>44071.66667</v>
      </c>
      <c r="B220" s="1">
        <f>IFERROR(__xludf.DUMMYFUNCTION("""COMPUTED_VALUE"""),526.36)</f>
        <v>526.36</v>
      </c>
      <c r="C220" s="1">
        <f>IFERROR(__xludf.DUMMYFUNCTION("""COMPUTED_VALUE"""),530.16)</f>
        <v>530.16</v>
      </c>
      <c r="D220" s="1">
        <f>IFERROR(__xludf.DUMMYFUNCTION("""COMPUTED_VALUE"""),513.54)</f>
        <v>513.54</v>
      </c>
      <c r="E220" s="1">
        <f>IFERROR(__xludf.DUMMYFUNCTION("""COMPUTED_VALUE"""),513.54)</f>
        <v>513.54</v>
      </c>
      <c r="F220" s="1">
        <f>IFERROR(__xludf.DUMMYFUNCTION("""COMPUTED_VALUE"""),2.253772E7)</f>
        <v>22537720</v>
      </c>
    </row>
    <row r="221" ht="15.75" customHeight="1">
      <c r="A221" s="2">
        <f>IFERROR(__xludf.DUMMYFUNCTION("""COMPUTED_VALUE"""),44074.66666666667)</f>
        <v>44074.66667</v>
      </c>
      <c r="B221" s="1">
        <f>IFERROR(__xludf.DUMMYFUNCTION("""COMPUTED_VALUE"""),526.84)</f>
        <v>526.84</v>
      </c>
      <c r="C221" s="1">
        <f>IFERROR(__xludf.DUMMYFUNCTION("""COMPUTED_VALUE"""),526.84)</f>
        <v>526.84</v>
      </c>
      <c r="D221" s="1">
        <f>IFERROR(__xludf.DUMMYFUNCTION("""COMPUTED_VALUE"""),504.03)</f>
        <v>504.03</v>
      </c>
      <c r="E221" s="1">
        <f>IFERROR(__xludf.DUMMYFUNCTION("""COMPUTED_VALUE"""),504.03)</f>
        <v>504.03</v>
      </c>
      <c r="F221" s="1">
        <f>IFERROR(__xludf.DUMMYFUNCTION("""COMPUTED_VALUE"""),2.1605432E7)</f>
        <v>21605432</v>
      </c>
    </row>
    <row r="222" ht="15.75" customHeight="1">
      <c r="A222" s="2">
        <f>IFERROR(__xludf.DUMMYFUNCTION("""COMPUTED_VALUE"""),44075.66666666667)</f>
        <v>44075.66667</v>
      </c>
      <c r="B222" s="1">
        <f>IFERROR(__xludf.DUMMYFUNCTION("""COMPUTED_VALUE"""),510.69)</f>
        <v>510.69</v>
      </c>
      <c r="C222" s="1">
        <f>IFERROR(__xludf.DUMMYFUNCTION("""COMPUTED_VALUE"""),519.71)</f>
        <v>519.71</v>
      </c>
      <c r="D222" s="1">
        <f>IFERROR(__xludf.DUMMYFUNCTION("""COMPUTED_VALUE"""),504.51)</f>
        <v>504.51</v>
      </c>
      <c r="E222" s="1">
        <f>IFERROR(__xludf.DUMMYFUNCTION("""COMPUTED_VALUE"""),512.11)</f>
        <v>512.11</v>
      </c>
      <c r="F222" s="1">
        <f>IFERROR(__xludf.DUMMYFUNCTION("""COMPUTED_VALUE"""),1.9767347E7)</f>
        <v>19767347</v>
      </c>
    </row>
    <row r="223" ht="15.75" customHeight="1">
      <c r="A223" s="2">
        <f>IFERROR(__xludf.DUMMYFUNCTION("""COMPUTED_VALUE"""),44076.66666666667)</f>
        <v>44076.66667</v>
      </c>
      <c r="B223" s="1">
        <f>IFERROR(__xludf.DUMMYFUNCTION("""COMPUTED_VALUE"""),527.31)</f>
        <v>527.31</v>
      </c>
      <c r="C223" s="1">
        <f>IFERROR(__xludf.DUMMYFUNCTION("""COMPUTED_VALUE"""),527.31)</f>
        <v>527.31</v>
      </c>
      <c r="D223" s="1">
        <f>IFERROR(__xludf.DUMMYFUNCTION("""COMPUTED_VALUE"""),516.39)</f>
        <v>516.39</v>
      </c>
      <c r="E223" s="1">
        <f>IFERROR(__xludf.DUMMYFUNCTION("""COMPUTED_VALUE"""),517.81)</f>
        <v>517.81</v>
      </c>
      <c r="F223" s="1">
        <f>IFERROR(__xludf.DUMMYFUNCTION("""COMPUTED_VALUE"""),1.456528E7)</f>
        <v>14565280</v>
      </c>
    </row>
    <row r="224" ht="15.75" customHeight="1">
      <c r="A224" s="2">
        <f>IFERROR(__xludf.DUMMYFUNCTION("""COMPUTED_VALUE"""),44077.66666666667)</f>
        <v>44077.66667</v>
      </c>
      <c r="B224" s="1">
        <f>IFERROR(__xludf.DUMMYFUNCTION("""COMPUTED_VALUE"""),518.76)</f>
        <v>518.76</v>
      </c>
      <c r="C224" s="1">
        <f>IFERROR(__xludf.DUMMYFUNCTION("""COMPUTED_VALUE"""),521.14)</f>
        <v>521.14</v>
      </c>
      <c r="D224" s="1">
        <f>IFERROR(__xludf.DUMMYFUNCTION("""COMPUTED_VALUE"""),506.41)</f>
        <v>506.41</v>
      </c>
      <c r="E224" s="1">
        <f>IFERROR(__xludf.DUMMYFUNCTION("""COMPUTED_VALUE"""),507.36)</f>
        <v>507.36</v>
      </c>
      <c r="F224" s="1">
        <f>IFERROR(__xludf.DUMMYFUNCTION("""COMPUTED_VALUE"""),1.7078694E7)</f>
        <v>17078694</v>
      </c>
    </row>
    <row r="225" ht="15.75" customHeight="1">
      <c r="A225" s="2">
        <f>IFERROR(__xludf.DUMMYFUNCTION("""COMPUTED_VALUE"""),44078.66666666667)</f>
        <v>44078.66667</v>
      </c>
      <c r="B225" s="1">
        <f>IFERROR(__xludf.DUMMYFUNCTION("""COMPUTED_VALUE"""),491.21)</f>
        <v>491.21</v>
      </c>
      <c r="C225" s="1">
        <f>IFERROR(__xludf.DUMMYFUNCTION("""COMPUTED_VALUE"""),498.33)</f>
        <v>498.33</v>
      </c>
      <c r="D225" s="1">
        <f>IFERROR(__xludf.DUMMYFUNCTION("""COMPUTED_VALUE"""),487.41)</f>
        <v>487.41</v>
      </c>
      <c r="E225" s="1">
        <f>IFERROR(__xludf.DUMMYFUNCTION("""COMPUTED_VALUE"""),492.16)</f>
        <v>492.16</v>
      </c>
      <c r="F225" s="1">
        <f>IFERROR(__xludf.DUMMYFUNCTION("""COMPUTED_VALUE"""),3.3072898E7)</f>
        <v>33072898</v>
      </c>
    </row>
    <row r="226" ht="15.75" customHeight="1">
      <c r="A226" s="2">
        <f>IFERROR(__xludf.DUMMYFUNCTION("""COMPUTED_VALUE"""),44081.66666666667)</f>
        <v>44081.66667</v>
      </c>
      <c r="B226" s="1">
        <f>IFERROR(__xludf.DUMMYFUNCTION("""COMPUTED_VALUE"""),490.26)</f>
        <v>490.26</v>
      </c>
      <c r="C226" s="1">
        <f>IFERROR(__xludf.DUMMYFUNCTION("""COMPUTED_VALUE"""),498.33)</f>
        <v>498.33</v>
      </c>
      <c r="D226" s="1">
        <f>IFERROR(__xludf.DUMMYFUNCTION("""COMPUTED_VALUE"""),484.56)</f>
        <v>484.56</v>
      </c>
      <c r="E226" s="1">
        <f>IFERROR(__xludf.DUMMYFUNCTION("""COMPUTED_VALUE"""),485.51)</f>
        <v>485.51</v>
      </c>
      <c r="F226" s="1">
        <f>IFERROR(__xludf.DUMMYFUNCTION("""COMPUTED_VALUE"""),1.8039821E7)</f>
        <v>18039821</v>
      </c>
    </row>
    <row r="227" ht="15.75" customHeight="1">
      <c r="A227" s="2">
        <f>IFERROR(__xludf.DUMMYFUNCTION("""COMPUTED_VALUE"""),44082.66666666667)</f>
        <v>44082.66667</v>
      </c>
      <c r="B227" s="1">
        <f>IFERROR(__xludf.DUMMYFUNCTION("""COMPUTED_VALUE"""),491.21)</f>
        <v>491.21</v>
      </c>
      <c r="C227" s="1">
        <f>IFERROR(__xludf.DUMMYFUNCTION("""COMPUTED_VALUE"""),494.06)</f>
        <v>494.06</v>
      </c>
      <c r="D227" s="1">
        <f>IFERROR(__xludf.DUMMYFUNCTION("""COMPUTED_VALUE"""),476.96)</f>
        <v>476.96</v>
      </c>
      <c r="E227" s="1">
        <f>IFERROR(__xludf.DUMMYFUNCTION("""COMPUTED_VALUE"""),483.13)</f>
        <v>483.13</v>
      </c>
      <c r="F227" s="1">
        <f>IFERROR(__xludf.DUMMYFUNCTION("""COMPUTED_VALUE"""),1.8517667E7)</f>
        <v>18517667</v>
      </c>
    </row>
    <row r="228" ht="15.75" customHeight="1">
      <c r="A228" s="2">
        <f>IFERROR(__xludf.DUMMYFUNCTION("""COMPUTED_VALUE"""),44083.66666666667)</f>
        <v>44083.66667</v>
      </c>
      <c r="B228" s="1">
        <f>IFERROR(__xludf.DUMMYFUNCTION("""COMPUTED_VALUE"""),476.96)</f>
        <v>476.96</v>
      </c>
      <c r="C228" s="1">
        <f>IFERROR(__xludf.DUMMYFUNCTION("""COMPUTED_VALUE"""),483.13)</f>
        <v>483.13</v>
      </c>
      <c r="D228" s="1">
        <f>IFERROR(__xludf.DUMMYFUNCTION("""COMPUTED_VALUE"""),476.48)</f>
        <v>476.48</v>
      </c>
      <c r="E228" s="1">
        <f>IFERROR(__xludf.DUMMYFUNCTION("""COMPUTED_VALUE"""),478.86)</f>
        <v>478.86</v>
      </c>
      <c r="F228" s="1">
        <f>IFERROR(__xludf.DUMMYFUNCTION("""COMPUTED_VALUE"""),1.7759577E7)</f>
        <v>17759577</v>
      </c>
    </row>
    <row r="229" ht="15.75" customHeight="1">
      <c r="A229" s="2">
        <f>IFERROR(__xludf.DUMMYFUNCTION("""COMPUTED_VALUE"""),44084.66666666667)</f>
        <v>44084.66667</v>
      </c>
      <c r="B229" s="1">
        <f>IFERROR(__xludf.DUMMYFUNCTION("""COMPUTED_VALUE"""),488.36)</f>
        <v>488.36</v>
      </c>
      <c r="C229" s="1">
        <f>IFERROR(__xludf.DUMMYFUNCTION("""COMPUTED_VALUE"""),492.63)</f>
        <v>492.63</v>
      </c>
      <c r="D229" s="1">
        <f>IFERROR(__xludf.DUMMYFUNCTION("""COMPUTED_VALUE"""),480.76)</f>
        <v>480.76</v>
      </c>
      <c r="E229" s="1">
        <f>IFERROR(__xludf.DUMMYFUNCTION("""COMPUTED_VALUE"""),480.76)</f>
        <v>480.76</v>
      </c>
      <c r="F229" s="1">
        <f>IFERROR(__xludf.DUMMYFUNCTION("""COMPUTED_VALUE"""),1.3682286E7)</f>
        <v>13682286</v>
      </c>
    </row>
    <row r="230" ht="15.75" customHeight="1">
      <c r="A230" s="2">
        <f>IFERROR(__xludf.DUMMYFUNCTION("""COMPUTED_VALUE"""),44085.66666666667)</f>
        <v>44085.66667</v>
      </c>
      <c r="B230" s="1">
        <f>IFERROR(__xludf.DUMMYFUNCTION("""COMPUTED_VALUE"""),483.61)</f>
        <v>483.61</v>
      </c>
      <c r="C230" s="1">
        <f>IFERROR(__xludf.DUMMYFUNCTION("""COMPUTED_VALUE"""),492.63)</f>
        <v>492.63</v>
      </c>
      <c r="D230" s="1">
        <f>IFERROR(__xludf.DUMMYFUNCTION("""COMPUTED_VALUE"""),481.23)</f>
        <v>481.23</v>
      </c>
      <c r="E230" s="1">
        <f>IFERROR(__xludf.DUMMYFUNCTION("""COMPUTED_VALUE"""),490.26)</f>
        <v>490.26</v>
      </c>
      <c r="F230" s="1">
        <f>IFERROR(__xludf.DUMMYFUNCTION("""COMPUTED_VALUE"""),1.2738928E7)</f>
        <v>12738928</v>
      </c>
    </row>
    <row r="231" ht="15.75" customHeight="1">
      <c r="A231" s="2">
        <f>IFERROR(__xludf.DUMMYFUNCTION("""COMPUTED_VALUE"""),44088.66666666667)</f>
        <v>44088.66667</v>
      </c>
      <c r="B231" s="1">
        <f>IFERROR(__xludf.DUMMYFUNCTION("""COMPUTED_VALUE"""),495.48)</f>
        <v>495.48</v>
      </c>
      <c r="C231" s="1">
        <f>IFERROR(__xludf.DUMMYFUNCTION("""COMPUTED_VALUE"""),510.69)</f>
        <v>510.69</v>
      </c>
      <c r="D231" s="1">
        <f>IFERROR(__xludf.DUMMYFUNCTION("""COMPUTED_VALUE"""),492.63)</f>
        <v>492.63</v>
      </c>
      <c r="E231" s="1">
        <f>IFERROR(__xludf.DUMMYFUNCTION("""COMPUTED_VALUE"""),503.08)</f>
        <v>503.08</v>
      </c>
      <c r="F231" s="1">
        <f>IFERROR(__xludf.DUMMYFUNCTION("""COMPUTED_VALUE"""),1.9281617E7)</f>
        <v>19281617</v>
      </c>
    </row>
    <row r="232" ht="15.75" customHeight="1">
      <c r="A232" s="2">
        <f>IFERROR(__xludf.DUMMYFUNCTION("""COMPUTED_VALUE"""),44089.66666666667)</f>
        <v>44089.66667</v>
      </c>
      <c r="B232" s="1">
        <f>IFERROR(__xludf.DUMMYFUNCTION("""COMPUTED_VALUE"""),508.79)</f>
        <v>508.79</v>
      </c>
      <c r="C232" s="1">
        <f>IFERROR(__xludf.DUMMYFUNCTION("""COMPUTED_VALUE"""),511.64)</f>
        <v>511.64</v>
      </c>
      <c r="D232" s="1">
        <f>IFERROR(__xludf.DUMMYFUNCTION("""COMPUTED_VALUE"""),501.18)</f>
        <v>501.18</v>
      </c>
      <c r="E232" s="1">
        <f>IFERROR(__xludf.DUMMYFUNCTION("""COMPUTED_VALUE"""),503.08)</f>
        <v>503.08</v>
      </c>
      <c r="F232" s="1">
        <f>IFERROR(__xludf.DUMMYFUNCTION("""COMPUTED_VALUE"""),1.1319351E7)</f>
        <v>11319351</v>
      </c>
    </row>
    <row r="233" ht="15.75" customHeight="1">
      <c r="A233" s="2">
        <f>IFERROR(__xludf.DUMMYFUNCTION("""COMPUTED_VALUE"""),44090.66666666667)</f>
        <v>44090.66667</v>
      </c>
      <c r="B233" s="1">
        <f>IFERROR(__xludf.DUMMYFUNCTION("""COMPUTED_VALUE"""),511.16)</f>
        <v>511.16</v>
      </c>
      <c r="C233" s="1">
        <f>IFERROR(__xludf.DUMMYFUNCTION("""COMPUTED_VALUE"""),511.16)</f>
        <v>511.16</v>
      </c>
      <c r="D233" s="1">
        <f>IFERROR(__xludf.DUMMYFUNCTION("""COMPUTED_VALUE"""),504.03)</f>
        <v>504.03</v>
      </c>
      <c r="E233" s="1">
        <f>IFERROR(__xludf.DUMMYFUNCTION("""COMPUTED_VALUE"""),507.83)</f>
        <v>507.83</v>
      </c>
      <c r="F233" s="1">
        <f>IFERROR(__xludf.DUMMYFUNCTION("""COMPUTED_VALUE"""),1.0186221E7)</f>
        <v>10186221</v>
      </c>
    </row>
    <row r="234" ht="15.75" customHeight="1">
      <c r="A234" s="2">
        <f>IFERROR(__xludf.DUMMYFUNCTION("""COMPUTED_VALUE"""),44091.66666666667)</f>
        <v>44091.66667</v>
      </c>
      <c r="B234" s="1">
        <f>IFERROR(__xludf.DUMMYFUNCTION("""COMPUTED_VALUE"""),508.31)</f>
        <v>508.31</v>
      </c>
      <c r="C234" s="1">
        <f>IFERROR(__xludf.DUMMYFUNCTION("""COMPUTED_VALUE"""),509.26)</f>
        <v>509.26</v>
      </c>
      <c r="D234" s="1">
        <f>IFERROR(__xludf.DUMMYFUNCTION("""COMPUTED_VALUE"""),495.96)</f>
        <v>495.96</v>
      </c>
      <c r="E234" s="1">
        <f>IFERROR(__xludf.DUMMYFUNCTION("""COMPUTED_VALUE"""),500.71)</f>
        <v>500.71</v>
      </c>
      <c r="F234" s="1">
        <f>IFERROR(__xludf.DUMMYFUNCTION("""COMPUTED_VALUE"""),1.177402E7)</f>
        <v>11774020</v>
      </c>
    </row>
    <row r="235" ht="15.75" customHeight="1">
      <c r="A235" s="2">
        <f>IFERROR(__xludf.DUMMYFUNCTION("""COMPUTED_VALUE"""),44092.66666666667)</f>
        <v>44092.66667</v>
      </c>
      <c r="B235" s="1">
        <f>IFERROR(__xludf.DUMMYFUNCTION("""COMPUTED_VALUE"""),494.06)</f>
        <v>494.06</v>
      </c>
      <c r="C235" s="1">
        <f>IFERROR(__xludf.DUMMYFUNCTION("""COMPUTED_VALUE"""),498.81)</f>
        <v>498.81</v>
      </c>
      <c r="D235" s="1">
        <f>IFERROR(__xludf.DUMMYFUNCTION("""COMPUTED_VALUE"""),485.03)</f>
        <v>485.03</v>
      </c>
      <c r="E235" s="1">
        <f>IFERROR(__xludf.DUMMYFUNCTION("""COMPUTED_VALUE"""),498.81)</f>
        <v>498.81</v>
      </c>
      <c r="F235" s="1">
        <f>IFERROR(__xludf.DUMMYFUNCTION("""COMPUTED_VALUE"""),2.1697409E7)</f>
        <v>21697409</v>
      </c>
    </row>
    <row r="236" ht="15.75" customHeight="1">
      <c r="A236" s="2">
        <f>IFERROR(__xludf.DUMMYFUNCTION("""COMPUTED_VALUE"""),44095.66666666667)</f>
        <v>44095.66667</v>
      </c>
      <c r="B236" s="1">
        <f>IFERROR(__xludf.DUMMYFUNCTION("""COMPUTED_VALUE"""),495.96)</f>
        <v>495.96</v>
      </c>
      <c r="C236" s="1">
        <f>IFERROR(__xludf.DUMMYFUNCTION("""COMPUTED_VALUE"""),501.18)</f>
        <v>501.18</v>
      </c>
      <c r="D236" s="1">
        <f>IFERROR(__xludf.DUMMYFUNCTION("""COMPUTED_VALUE"""),486.46)</f>
        <v>486.46</v>
      </c>
      <c r="E236" s="1">
        <f>IFERROR(__xludf.DUMMYFUNCTION("""COMPUTED_VALUE"""),490.73)</f>
        <v>490.73</v>
      </c>
      <c r="F236" s="1">
        <f>IFERROR(__xludf.DUMMYFUNCTION("""COMPUTED_VALUE"""),1.051144E7)</f>
        <v>10511440</v>
      </c>
    </row>
    <row r="237" ht="15.75" customHeight="1">
      <c r="A237" s="2">
        <f>IFERROR(__xludf.DUMMYFUNCTION("""COMPUTED_VALUE"""),44096.66666666667)</f>
        <v>44096.66667</v>
      </c>
      <c r="B237" s="1">
        <f>IFERROR(__xludf.DUMMYFUNCTION("""COMPUTED_VALUE"""),487.41)</f>
        <v>487.41</v>
      </c>
      <c r="C237" s="1">
        <f>IFERROR(__xludf.DUMMYFUNCTION("""COMPUTED_VALUE"""),492.63)</f>
        <v>492.63</v>
      </c>
      <c r="D237" s="1">
        <f>IFERROR(__xludf.DUMMYFUNCTION("""COMPUTED_VALUE"""),484.56)</f>
        <v>484.56</v>
      </c>
      <c r="E237" s="1">
        <f>IFERROR(__xludf.DUMMYFUNCTION("""COMPUTED_VALUE"""),485.98)</f>
        <v>485.98</v>
      </c>
      <c r="F237" s="1">
        <f>IFERROR(__xludf.DUMMYFUNCTION("""COMPUTED_VALUE"""),1.2546363E7)</f>
        <v>12546363</v>
      </c>
    </row>
    <row r="238" ht="15.75" customHeight="1">
      <c r="A238" s="2">
        <f>IFERROR(__xludf.DUMMYFUNCTION("""COMPUTED_VALUE"""),44097.66666666667)</f>
        <v>44097.66667</v>
      </c>
      <c r="B238" s="1">
        <f>IFERROR(__xludf.DUMMYFUNCTION("""COMPUTED_VALUE"""),486.46)</f>
        <v>486.46</v>
      </c>
      <c r="C238" s="1">
        <f>IFERROR(__xludf.DUMMYFUNCTION("""COMPUTED_VALUE"""),495.48)</f>
        <v>495.48</v>
      </c>
      <c r="D238" s="1">
        <f>IFERROR(__xludf.DUMMYFUNCTION("""COMPUTED_VALUE"""),484.56)</f>
        <v>484.56</v>
      </c>
      <c r="E238" s="1">
        <f>IFERROR(__xludf.DUMMYFUNCTION("""COMPUTED_VALUE"""),488.36)</f>
        <v>488.36</v>
      </c>
      <c r="F238" s="1">
        <f>IFERROR(__xludf.DUMMYFUNCTION("""COMPUTED_VALUE"""),1.2517681E7)</f>
        <v>12517681</v>
      </c>
    </row>
    <row r="239" ht="15.75" customHeight="1">
      <c r="A239" s="2">
        <f>IFERROR(__xludf.DUMMYFUNCTION("""COMPUTED_VALUE"""),44098.66666666667)</f>
        <v>44098.66667</v>
      </c>
      <c r="B239" s="1">
        <f>IFERROR(__xludf.DUMMYFUNCTION("""COMPUTED_VALUE"""),484.56)</f>
        <v>484.56</v>
      </c>
      <c r="C239" s="1">
        <f>IFERROR(__xludf.DUMMYFUNCTION("""COMPUTED_VALUE"""),486.46)</f>
        <v>486.46</v>
      </c>
      <c r="D239" s="1">
        <f>IFERROR(__xludf.DUMMYFUNCTION("""COMPUTED_VALUE"""),479.81)</f>
        <v>479.81</v>
      </c>
      <c r="E239" s="1">
        <f>IFERROR(__xludf.DUMMYFUNCTION("""COMPUTED_VALUE"""),479.81)</f>
        <v>479.81</v>
      </c>
      <c r="F239" s="1">
        <f>IFERROR(__xludf.DUMMYFUNCTION("""COMPUTED_VALUE"""),1.4346974E7)</f>
        <v>14346974</v>
      </c>
    </row>
    <row r="240" ht="15.75" customHeight="1">
      <c r="A240" s="2">
        <f>IFERROR(__xludf.DUMMYFUNCTION("""COMPUTED_VALUE"""),44099.66666666667)</f>
        <v>44099.66667</v>
      </c>
      <c r="B240" s="1">
        <f>IFERROR(__xludf.DUMMYFUNCTION("""COMPUTED_VALUE"""),484.56)</f>
        <v>484.56</v>
      </c>
      <c r="C240" s="1">
        <f>IFERROR(__xludf.DUMMYFUNCTION("""COMPUTED_VALUE"""),485.98)</f>
        <v>485.98</v>
      </c>
      <c r="D240" s="1">
        <f>IFERROR(__xludf.DUMMYFUNCTION("""COMPUTED_VALUE"""),476.96)</f>
        <v>476.96</v>
      </c>
      <c r="E240" s="1">
        <f>IFERROR(__xludf.DUMMYFUNCTION("""COMPUTED_VALUE"""),478.38)</f>
        <v>478.38</v>
      </c>
      <c r="F240" s="1">
        <f>IFERROR(__xludf.DUMMYFUNCTION("""COMPUTED_VALUE"""),1.3227131E7)</f>
        <v>13227131</v>
      </c>
    </row>
    <row r="241" ht="15.75" customHeight="1">
      <c r="A241" s="2">
        <f>IFERROR(__xludf.DUMMYFUNCTION("""COMPUTED_VALUE"""),44102.66666666667)</f>
        <v>44102.66667</v>
      </c>
      <c r="B241" s="1">
        <f>IFERROR(__xludf.DUMMYFUNCTION("""COMPUTED_VALUE"""),479.81)</f>
        <v>479.81</v>
      </c>
      <c r="C241" s="1">
        <f>IFERROR(__xludf.DUMMYFUNCTION("""COMPUTED_VALUE"""),484.08)</f>
        <v>484.08</v>
      </c>
      <c r="D241" s="1">
        <f>IFERROR(__xludf.DUMMYFUNCTION("""COMPUTED_VALUE"""),478.38)</f>
        <v>478.38</v>
      </c>
      <c r="E241" s="1">
        <f>IFERROR(__xludf.DUMMYFUNCTION("""COMPUTED_VALUE"""),480.76)</f>
        <v>480.76</v>
      </c>
      <c r="F241" s="1">
        <f>IFERROR(__xludf.DUMMYFUNCTION("""COMPUTED_VALUE"""),1.0939965E7)</f>
        <v>10939965</v>
      </c>
    </row>
    <row r="242" ht="15.75" customHeight="1">
      <c r="A242" s="2">
        <f>IFERROR(__xludf.DUMMYFUNCTION("""COMPUTED_VALUE"""),44103.66666666667)</f>
        <v>44103.66667</v>
      </c>
      <c r="B242" s="1">
        <f>IFERROR(__xludf.DUMMYFUNCTION("""COMPUTED_VALUE"""),489.31)</f>
        <v>489.31</v>
      </c>
      <c r="C242" s="1">
        <f>IFERROR(__xludf.DUMMYFUNCTION("""COMPUTED_VALUE"""),489.78)</f>
        <v>489.78</v>
      </c>
      <c r="D242" s="1">
        <f>IFERROR(__xludf.DUMMYFUNCTION("""COMPUTED_VALUE"""),480.28)</f>
        <v>480.28</v>
      </c>
      <c r="E242" s="1">
        <f>IFERROR(__xludf.DUMMYFUNCTION("""COMPUTED_VALUE"""),480.28)</f>
        <v>480.28</v>
      </c>
      <c r="F242" s="1">
        <f>IFERROR(__xludf.DUMMYFUNCTION("""COMPUTED_VALUE"""),1.1431318E7)</f>
        <v>11431318</v>
      </c>
    </row>
    <row r="243" ht="15.75" customHeight="1">
      <c r="A243" s="2">
        <f>IFERROR(__xludf.DUMMYFUNCTION("""COMPUTED_VALUE"""),44104.66666666667)</f>
        <v>44104.66667</v>
      </c>
      <c r="B243" s="1">
        <f>IFERROR(__xludf.DUMMYFUNCTION("""COMPUTED_VALUE"""),486.93)</f>
        <v>486.93</v>
      </c>
      <c r="C243" s="1">
        <f>IFERROR(__xludf.DUMMYFUNCTION("""COMPUTED_VALUE"""),494.06)</f>
        <v>494.06</v>
      </c>
      <c r="D243" s="1">
        <f>IFERROR(__xludf.DUMMYFUNCTION("""COMPUTED_VALUE"""),483.61)</f>
        <v>483.61</v>
      </c>
      <c r="E243" s="1">
        <f>IFERROR(__xludf.DUMMYFUNCTION("""COMPUTED_VALUE"""),485.98)</f>
        <v>485.98</v>
      </c>
      <c r="F243" s="1">
        <f>IFERROR(__xludf.DUMMYFUNCTION("""COMPUTED_VALUE"""),1.0245124E7)</f>
        <v>10245124</v>
      </c>
    </row>
    <row r="244" ht="15.75" customHeight="1">
      <c r="A244" s="2">
        <f>IFERROR(__xludf.DUMMYFUNCTION("""COMPUTED_VALUE"""),44109.66666666667)</f>
        <v>44109.66667</v>
      </c>
      <c r="B244" s="1">
        <f>IFERROR(__xludf.DUMMYFUNCTION("""COMPUTED_VALUE"""),503.56)</f>
        <v>503.56</v>
      </c>
      <c r="C244" s="1">
        <f>IFERROR(__xludf.DUMMYFUNCTION("""COMPUTED_VALUE"""),503.56)</f>
        <v>503.56</v>
      </c>
      <c r="D244" s="1">
        <f>IFERROR(__xludf.DUMMYFUNCTION("""COMPUTED_VALUE"""),495.48)</f>
        <v>495.48</v>
      </c>
      <c r="E244" s="1">
        <f>IFERROR(__xludf.DUMMYFUNCTION("""COMPUTED_VALUE"""),498.81)</f>
        <v>498.81</v>
      </c>
      <c r="F244" s="1">
        <f>IFERROR(__xludf.DUMMYFUNCTION("""COMPUTED_VALUE"""),1.8238541E7)</f>
        <v>18238541</v>
      </c>
    </row>
    <row r="245" ht="15.75" customHeight="1">
      <c r="A245" s="2">
        <f>IFERROR(__xludf.DUMMYFUNCTION("""COMPUTED_VALUE"""),44110.66666666667)</f>
        <v>44110.66667</v>
      </c>
      <c r="B245" s="1">
        <f>IFERROR(__xludf.DUMMYFUNCTION("""COMPUTED_VALUE"""),501.18)</f>
        <v>501.18</v>
      </c>
      <c r="C245" s="1">
        <f>IFERROR(__xludf.DUMMYFUNCTION("""COMPUTED_VALUE"""),503.08)</f>
        <v>503.08</v>
      </c>
      <c r="D245" s="1">
        <f>IFERROR(__xludf.DUMMYFUNCTION("""COMPUTED_VALUE"""),499.28)</f>
        <v>499.28</v>
      </c>
      <c r="E245" s="1">
        <f>IFERROR(__xludf.DUMMYFUNCTION("""COMPUTED_VALUE"""),501.18)</f>
        <v>501.18</v>
      </c>
      <c r="F245" s="1">
        <f>IFERROR(__xludf.DUMMYFUNCTION("""COMPUTED_VALUE"""),7850605.0)</f>
        <v>7850605</v>
      </c>
    </row>
    <row r="246" ht="15.75" customHeight="1">
      <c r="A246" s="2">
        <f>IFERROR(__xludf.DUMMYFUNCTION("""COMPUTED_VALUE"""),44111.66666666667)</f>
        <v>44111.66667</v>
      </c>
      <c r="B246" s="1">
        <f>IFERROR(__xludf.DUMMYFUNCTION("""COMPUTED_VALUE"""),503.56)</f>
        <v>503.56</v>
      </c>
      <c r="C246" s="1">
        <f>IFERROR(__xludf.DUMMYFUNCTION("""COMPUTED_VALUE"""),509.26)</f>
        <v>509.26</v>
      </c>
      <c r="D246" s="1">
        <f>IFERROR(__xludf.DUMMYFUNCTION("""COMPUTED_VALUE"""),500.23)</f>
        <v>500.23</v>
      </c>
      <c r="E246" s="1">
        <f>IFERROR(__xludf.DUMMYFUNCTION("""COMPUTED_VALUE"""),508.31)</f>
        <v>508.31</v>
      </c>
      <c r="F246" s="1">
        <f>IFERROR(__xludf.DUMMYFUNCTION("""COMPUTED_VALUE"""),1.1521712E7)</f>
        <v>11521712</v>
      </c>
    </row>
    <row r="247" ht="15.75" customHeight="1">
      <c r="A247" s="2">
        <f>IFERROR(__xludf.DUMMYFUNCTION("""COMPUTED_VALUE"""),44112.66666666667)</f>
        <v>44112.66667</v>
      </c>
      <c r="B247" s="1">
        <f>IFERROR(__xludf.DUMMYFUNCTION("""COMPUTED_VALUE"""),511.16)</f>
        <v>511.16</v>
      </c>
      <c r="C247" s="1">
        <f>IFERROR(__xludf.DUMMYFUNCTION("""COMPUTED_VALUE"""),511.16)</f>
        <v>511.16</v>
      </c>
      <c r="D247" s="1">
        <f>IFERROR(__xludf.DUMMYFUNCTION("""COMPUTED_VALUE"""),504.98)</f>
        <v>504.98</v>
      </c>
      <c r="E247" s="1">
        <f>IFERROR(__xludf.DUMMYFUNCTION("""COMPUTED_VALUE"""),508.31)</f>
        <v>508.31</v>
      </c>
      <c r="F247" s="1">
        <f>IFERROR(__xludf.DUMMYFUNCTION("""COMPUTED_VALUE"""),8128914.0)</f>
        <v>8128914</v>
      </c>
    </row>
    <row r="248" ht="15.75" customHeight="1">
      <c r="A248" s="2">
        <f>IFERROR(__xludf.DUMMYFUNCTION("""COMPUTED_VALUE"""),44113.66666666667)</f>
        <v>44113.66667</v>
      </c>
      <c r="B248" s="1">
        <f>IFERROR(__xludf.DUMMYFUNCTION("""COMPUTED_VALUE"""),510.69)</f>
        <v>510.69</v>
      </c>
      <c r="C248" s="1">
        <f>IFERROR(__xludf.DUMMYFUNCTION("""COMPUTED_VALUE"""),517.81)</f>
        <v>517.81</v>
      </c>
      <c r="D248" s="1">
        <f>IFERROR(__xludf.DUMMYFUNCTION("""COMPUTED_VALUE"""),508.31)</f>
        <v>508.31</v>
      </c>
      <c r="E248" s="1">
        <f>IFERROR(__xludf.DUMMYFUNCTION("""COMPUTED_VALUE"""),512.59)</f>
        <v>512.59</v>
      </c>
      <c r="F248" s="1">
        <f>IFERROR(__xludf.DUMMYFUNCTION("""COMPUTED_VALUE"""),1.5192469E7)</f>
        <v>15192469</v>
      </c>
    </row>
    <row r="249" ht="15.75" customHeight="1">
      <c r="A249" s="2">
        <f>IFERROR(__xludf.DUMMYFUNCTION("""COMPUTED_VALUE"""),44116.66666666667)</f>
        <v>44116.66667</v>
      </c>
      <c r="B249" s="1">
        <f>IFERROR(__xludf.DUMMYFUNCTION("""COMPUTED_VALUE"""),517.81)</f>
        <v>517.81</v>
      </c>
      <c r="C249" s="1">
        <f>IFERROR(__xludf.DUMMYFUNCTION("""COMPUTED_VALUE"""),529.21)</f>
        <v>529.21</v>
      </c>
      <c r="D249" s="1">
        <f>IFERROR(__xludf.DUMMYFUNCTION("""COMPUTED_VALUE"""),516.39)</f>
        <v>516.39</v>
      </c>
      <c r="E249" s="1">
        <f>IFERROR(__xludf.DUMMYFUNCTION("""COMPUTED_VALUE"""),529.21)</f>
        <v>529.21</v>
      </c>
      <c r="F249" s="1">
        <f>IFERROR(__xludf.DUMMYFUNCTION("""COMPUTED_VALUE"""),1.8900366E7)</f>
        <v>18900366</v>
      </c>
    </row>
    <row r="250" ht="15.75" customHeight="1">
      <c r="A250" s="2">
        <f>IFERROR(__xludf.DUMMYFUNCTION("""COMPUTED_VALUE"""),44118.66666666667)</f>
        <v>44118.66667</v>
      </c>
      <c r="B250" s="1">
        <f>IFERROR(__xludf.DUMMYFUNCTION("""COMPUTED_VALUE"""),539.66)</f>
        <v>539.66</v>
      </c>
      <c r="C250" s="1">
        <f>IFERROR(__xludf.DUMMYFUNCTION("""COMPUTED_VALUE"""),545.36)</f>
        <v>545.36</v>
      </c>
      <c r="D250" s="1">
        <f>IFERROR(__xludf.DUMMYFUNCTION("""COMPUTED_VALUE"""),532.54)</f>
        <v>532.54</v>
      </c>
      <c r="E250" s="1">
        <f>IFERROR(__xludf.DUMMYFUNCTION("""COMPUTED_VALUE"""),544.89)</f>
        <v>544.89</v>
      </c>
      <c r="F250" s="1">
        <f>IFERROR(__xludf.DUMMYFUNCTION("""COMPUTED_VALUE"""),2.590393E7)</f>
        <v>25903930</v>
      </c>
    </row>
    <row r="251" ht="15.75" customHeight="1">
      <c r="A251" s="2">
        <f>IFERROR(__xludf.DUMMYFUNCTION("""COMPUTED_VALUE"""),44119.66666666667)</f>
        <v>44119.66667</v>
      </c>
      <c r="B251" s="1">
        <f>IFERROR(__xludf.DUMMYFUNCTION("""COMPUTED_VALUE"""),541.56)</f>
        <v>541.56</v>
      </c>
      <c r="C251" s="1">
        <f>IFERROR(__xludf.DUMMYFUNCTION("""COMPUTED_VALUE"""),541.56)</f>
        <v>541.56</v>
      </c>
      <c r="D251" s="1">
        <f>IFERROR(__xludf.DUMMYFUNCTION("""COMPUTED_VALUE"""),521.14)</f>
        <v>521.14</v>
      </c>
      <c r="E251" s="1">
        <f>IFERROR(__xludf.DUMMYFUNCTION("""COMPUTED_VALUE"""),524.46)</f>
        <v>524.46</v>
      </c>
      <c r="F251" s="1">
        <f>IFERROR(__xludf.DUMMYFUNCTION("""COMPUTED_VALUE"""),1.5521653E7)</f>
        <v>15521653</v>
      </c>
    </row>
    <row r="252" ht="15.75" customHeight="1">
      <c r="A252" s="2">
        <f>IFERROR(__xludf.DUMMYFUNCTION("""COMPUTED_VALUE"""),44120.66666666667)</f>
        <v>44120.66667</v>
      </c>
      <c r="B252" s="1">
        <f>IFERROR(__xludf.DUMMYFUNCTION("""COMPUTED_VALUE"""),531.11)</f>
        <v>531.11</v>
      </c>
      <c r="C252" s="1">
        <f>IFERROR(__xludf.DUMMYFUNCTION("""COMPUTED_VALUE"""),535.39)</f>
        <v>535.39</v>
      </c>
      <c r="D252" s="1">
        <f>IFERROR(__xludf.DUMMYFUNCTION("""COMPUTED_VALUE"""),524.46)</f>
        <v>524.46</v>
      </c>
      <c r="E252" s="1">
        <f>IFERROR(__xludf.DUMMYFUNCTION("""COMPUTED_VALUE"""),529.21)</f>
        <v>529.21</v>
      </c>
      <c r="F252" s="1">
        <f>IFERROR(__xludf.DUMMYFUNCTION("""COMPUTED_VALUE"""),1.0324933E7)</f>
        <v>10324933</v>
      </c>
    </row>
    <row r="253" ht="15.75" customHeight="1">
      <c r="A253" s="2">
        <f>IFERROR(__xludf.DUMMYFUNCTION("""COMPUTED_VALUE"""),44123.66666666667)</f>
        <v>44123.66667</v>
      </c>
      <c r="B253" s="1">
        <f>IFERROR(__xludf.DUMMYFUNCTION("""COMPUTED_VALUE"""),533.96)</f>
        <v>533.96</v>
      </c>
      <c r="C253" s="1">
        <f>IFERROR(__xludf.DUMMYFUNCTION("""COMPUTED_VALUE"""),540.14)</f>
        <v>540.14</v>
      </c>
      <c r="D253" s="1">
        <f>IFERROR(__xludf.DUMMYFUNCTION("""COMPUTED_VALUE"""),530.64)</f>
        <v>530.64</v>
      </c>
      <c r="E253" s="1">
        <f>IFERROR(__xludf.DUMMYFUNCTION("""COMPUTED_VALUE"""),533.49)</f>
        <v>533.49</v>
      </c>
      <c r="F253" s="1">
        <f>IFERROR(__xludf.DUMMYFUNCTION("""COMPUTED_VALUE"""),9771820.0)</f>
        <v>9771820</v>
      </c>
    </row>
    <row r="254" ht="15.75" customHeight="1">
      <c r="A254" s="2">
        <f>IFERROR(__xludf.DUMMYFUNCTION("""COMPUTED_VALUE"""),44124.66666666667)</f>
        <v>44124.66667</v>
      </c>
      <c r="B254" s="1">
        <f>IFERROR(__xludf.DUMMYFUNCTION("""COMPUTED_VALUE"""),538.24)</f>
        <v>538.24</v>
      </c>
      <c r="C254" s="1">
        <f>IFERROR(__xludf.DUMMYFUNCTION("""COMPUTED_VALUE"""),538.24)</f>
        <v>538.24</v>
      </c>
      <c r="D254" s="1">
        <f>IFERROR(__xludf.DUMMYFUNCTION("""COMPUTED_VALUE"""),530.64)</f>
        <v>530.64</v>
      </c>
      <c r="E254" s="1">
        <f>IFERROR(__xludf.DUMMYFUNCTION("""COMPUTED_VALUE"""),536.34)</f>
        <v>536.34</v>
      </c>
      <c r="F254" s="1">
        <f>IFERROR(__xludf.DUMMYFUNCTION("""COMPUTED_VALUE"""),9946356.0)</f>
        <v>9946356</v>
      </c>
    </row>
    <row r="255" ht="15.75" customHeight="1">
      <c r="A255" s="2">
        <f>IFERROR(__xludf.DUMMYFUNCTION("""COMPUTED_VALUE"""),44125.66666666667)</f>
        <v>44125.66667</v>
      </c>
      <c r="B255" s="1">
        <f>IFERROR(__xludf.DUMMYFUNCTION("""COMPUTED_VALUE"""),538.71)</f>
        <v>538.71</v>
      </c>
      <c r="C255" s="1">
        <f>IFERROR(__xludf.DUMMYFUNCTION("""COMPUTED_VALUE"""),541.09)</f>
        <v>541.09</v>
      </c>
      <c r="D255" s="1">
        <f>IFERROR(__xludf.DUMMYFUNCTION("""COMPUTED_VALUE"""),533.96)</f>
        <v>533.96</v>
      </c>
      <c r="E255" s="1">
        <f>IFERROR(__xludf.DUMMYFUNCTION("""COMPUTED_VALUE"""),538.24)</f>
        <v>538.24</v>
      </c>
      <c r="F255" s="1">
        <f>IFERROR(__xludf.DUMMYFUNCTION("""COMPUTED_VALUE"""),1.2213549E7)</f>
        <v>12213549</v>
      </c>
    </row>
    <row r="256" ht="15.75" customHeight="1">
      <c r="A256" s="2">
        <f>IFERROR(__xludf.DUMMYFUNCTION("""COMPUTED_VALUE"""),44126.66666666667)</f>
        <v>44126.66667</v>
      </c>
      <c r="B256" s="1">
        <f>IFERROR(__xludf.DUMMYFUNCTION("""COMPUTED_VALUE"""),537.76)</f>
        <v>537.76</v>
      </c>
      <c r="C256" s="1">
        <f>IFERROR(__xludf.DUMMYFUNCTION("""COMPUTED_VALUE"""),539.19)</f>
        <v>539.19</v>
      </c>
      <c r="D256" s="1">
        <f>IFERROR(__xludf.DUMMYFUNCTION("""COMPUTED_VALUE"""),525.41)</f>
        <v>525.41</v>
      </c>
      <c r="E256" s="1">
        <f>IFERROR(__xludf.DUMMYFUNCTION("""COMPUTED_VALUE"""),535.39)</f>
        <v>535.39</v>
      </c>
      <c r="F256" s="1">
        <f>IFERROR(__xludf.DUMMYFUNCTION("""COMPUTED_VALUE"""),1.2652343E7)</f>
        <v>12652343</v>
      </c>
    </row>
    <row r="257" ht="15.75" customHeight="1">
      <c r="A257" s="2">
        <f>IFERROR(__xludf.DUMMYFUNCTION("""COMPUTED_VALUE"""),44127.66666666667)</f>
        <v>44127.66667</v>
      </c>
      <c r="B257" s="1">
        <f>IFERROR(__xludf.DUMMYFUNCTION("""COMPUTED_VALUE"""),532.54)</f>
        <v>532.54</v>
      </c>
      <c r="C257" s="1">
        <f>IFERROR(__xludf.DUMMYFUNCTION("""COMPUTED_VALUE"""),536.34)</f>
        <v>536.34</v>
      </c>
      <c r="D257" s="1">
        <f>IFERROR(__xludf.DUMMYFUNCTION("""COMPUTED_VALUE"""),529.21)</f>
        <v>529.21</v>
      </c>
      <c r="E257" s="1">
        <f>IFERROR(__xludf.DUMMYFUNCTION("""COMPUTED_VALUE"""),533.49)</f>
        <v>533.49</v>
      </c>
      <c r="F257" s="1">
        <f>IFERROR(__xludf.DUMMYFUNCTION("""COMPUTED_VALUE"""),7553740.0)</f>
        <v>7553740</v>
      </c>
    </row>
    <row r="258" ht="15.75" customHeight="1">
      <c r="A258" s="2">
        <f>IFERROR(__xludf.DUMMYFUNCTION("""COMPUTED_VALUE"""),44131.66666666667)</f>
        <v>44131.66667</v>
      </c>
      <c r="B258" s="1">
        <f>IFERROR(__xludf.DUMMYFUNCTION("""COMPUTED_VALUE"""),536.81)</f>
        <v>536.81</v>
      </c>
      <c r="C258" s="1">
        <f>IFERROR(__xludf.DUMMYFUNCTION("""COMPUTED_VALUE"""),559.14)</f>
        <v>559.14</v>
      </c>
      <c r="D258" s="1">
        <f>IFERROR(__xludf.DUMMYFUNCTION("""COMPUTED_VALUE"""),532.54)</f>
        <v>532.54</v>
      </c>
      <c r="E258" s="1">
        <f>IFERROR(__xludf.DUMMYFUNCTION("""COMPUTED_VALUE"""),555.82)</f>
        <v>555.82</v>
      </c>
      <c r="F258" s="1">
        <f>IFERROR(__xludf.DUMMYFUNCTION("""COMPUTED_VALUE"""),2.8119254E7)</f>
        <v>28119254</v>
      </c>
    </row>
    <row r="259" ht="15.75" customHeight="1">
      <c r="A259" s="2">
        <f>IFERROR(__xludf.DUMMYFUNCTION("""COMPUTED_VALUE"""),44132.66666666667)</f>
        <v>44132.66667</v>
      </c>
      <c r="B259" s="1">
        <f>IFERROR(__xludf.DUMMYFUNCTION("""COMPUTED_VALUE"""),558.19)</f>
        <v>558.19</v>
      </c>
      <c r="C259" s="1">
        <f>IFERROR(__xludf.DUMMYFUNCTION("""COMPUTED_VALUE"""),573.87)</f>
        <v>573.87</v>
      </c>
      <c r="D259" s="1">
        <f>IFERROR(__xludf.DUMMYFUNCTION("""COMPUTED_VALUE"""),554.87)</f>
        <v>554.87</v>
      </c>
      <c r="E259" s="1">
        <f>IFERROR(__xludf.DUMMYFUNCTION("""COMPUTED_VALUE"""),571.02)</f>
        <v>571.02</v>
      </c>
      <c r="F259" s="1">
        <f>IFERROR(__xludf.DUMMYFUNCTION("""COMPUTED_VALUE"""),2.4917543E7)</f>
        <v>24917543</v>
      </c>
    </row>
    <row r="260" ht="15.75" customHeight="1">
      <c r="A260" s="2">
        <f>IFERROR(__xludf.DUMMYFUNCTION("""COMPUTED_VALUE"""),44133.66666666667)</f>
        <v>44133.66667</v>
      </c>
      <c r="B260" s="1">
        <f>IFERROR(__xludf.DUMMYFUNCTION("""COMPUTED_VALUE"""),559.62)</f>
        <v>559.62</v>
      </c>
      <c r="C260" s="1">
        <f>IFERROR(__xludf.DUMMYFUNCTION("""COMPUTED_VALUE"""),583.37)</f>
        <v>583.37</v>
      </c>
      <c r="D260" s="1">
        <f>IFERROR(__xludf.DUMMYFUNCTION("""COMPUTED_VALUE"""),558.19)</f>
        <v>558.19</v>
      </c>
      <c r="E260" s="1">
        <f>IFERROR(__xludf.DUMMYFUNCTION("""COMPUTED_VALUE"""),574.82)</f>
        <v>574.82</v>
      </c>
      <c r="F260" s="1">
        <f>IFERROR(__xludf.DUMMYFUNCTION("""COMPUTED_VALUE"""),2.3050469E7)</f>
        <v>23050469</v>
      </c>
    </row>
    <row r="261" ht="15.75" customHeight="1">
      <c r="A261" s="2">
        <f>IFERROR(__xludf.DUMMYFUNCTION("""COMPUTED_VALUE"""),44134.66666666667)</f>
        <v>44134.66667</v>
      </c>
      <c r="B261" s="1">
        <f>IFERROR(__xludf.DUMMYFUNCTION("""COMPUTED_VALUE"""),567.22)</f>
        <v>567.22</v>
      </c>
      <c r="C261" s="1">
        <f>IFERROR(__xludf.DUMMYFUNCTION("""COMPUTED_VALUE"""),579.57)</f>
        <v>579.57</v>
      </c>
      <c r="D261" s="1">
        <f>IFERROR(__xludf.DUMMYFUNCTION("""COMPUTED_VALUE"""),555.34)</f>
        <v>555.34</v>
      </c>
      <c r="E261" s="1">
        <f>IFERROR(__xludf.DUMMYFUNCTION("""COMPUTED_VALUE"""),561.52)</f>
        <v>561.52</v>
      </c>
      <c r="F261" s="1">
        <f>IFERROR(__xludf.DUMMYFUNCTION("""COMPUTED_VALUE"""),2.488504E7)</f>
        <v>24885040</v>
      </c>
    </row>
    <row r="262" ht="15.75" customHeight="1">
      <c r="A262" s="2">
        <f>IFERROR(__xludf.DUMMYFUNCTION("""COMPUTED_VALUE"""),44137.66666666667)</f>
        <v>44137.66667</v>
      </c>
      <c r="B262" s="1">
        <f>IFERROR(__xludf.DUMMYFUNCTION("""COMPUTED_VALUE"""),563.42)</f>
        <v>563.42</v>
      </c>
      <c r="C262" s="1">
        <f>IFERROR(__xludf.DUMMYFUNCTION("""COMPUTED_VALUE"""),573.39)</f>
        <v>573.39</v>
      </c>
      <c r="D262" s="1">
        <f>IFERROR(__xludf.DUMMYFUNCTION("""COMPUTED_VALUE"""),557.24)</f>
        <v>557.24</v>
      </c>
      <c r="E262" s="1">
        <f>IFERROR(__xludf.DUMMYFUNCTION("""COMPUTED_VALUE"""),571.49)</f>
        <v>571.49</v>
      </c>
      <c r="F262" s="1">
        <f>IFERROR(__xludf.DUMMYFUNCTION("""COMPUTED_VALUE"""),1.5507502E7)</f>
        <v>15507502</v>
      </c>
    </row>
    <row r="263" ht="15.75" customHeight="1">
      <c r="A263" s="2">
        <f>IFERROR(__xludf.DUMMYFUNCTION("""COMPUTED_VALUE"""),44138.66666666667)</f>
        <v>44138.66667</v>
      </c>
      <c r="B263" s="1">
        <f>IFERROR(__xludf.DUMMYFUNCTION("""COMPUTED_VALUE"""),567.22)</f>
        <v>567.22</v>
      </c>
      <c r="C263" s="1">
        <f>IFERROR(__xludf.DUMMYFUNCTION("""COMPUTED_VALUE"""),573.39)</f>
        <v>573.39</v>
      </c>
      <c r="D263" s="1">
        <f>IFERROR(__xludf.DUMMYFUNCTION("""COMPUTED_VALUE"""),565.32)</f>
        <v>565.32</v>
      </c>
      <c r="E263" s="1">
        <f>IFERROR(__xludf.DUMMYFUNCTION("""COMPUTED_VALUE"""),568.17)</f>
        <v>568.17</v>
      </c>
      <c r="F263" s="1">
        <f>IFERROR(__xludf.DUMMYFUNCTION("""COMPUTED_VALUE"""),1.6977351E7)</f>
        <v>16977351</v>
      </c>
    </row>
    <row r="264" ht="15.75" customHeight="1">
      <c r="A264" s="2">
        <f>IFERROR(__xludf.DUMMYFUNCTION("""COMPUTED_VALUE"""),44139.66666666667)</f>
        <v>44139.66667</v>
      </c>
      <c r="B264" s="1">
        <f>IFERROR(__xludf.DUMMYFUNCTION("""COMPUTED_VALUE"""),545.36)</f>
        <v>545.36</v>
      </c>
      <c r="C264" s="1">
        <f>IFERROR(__xludf.DUMMYFUNCTION("""COMPUTED_VALUE"""),569.59)</f>
        <v>569.59</v>
      </c>
      <c r="D264" s="1">
        <f>IFERROR(__xludf.DUMMYFUNCTION("""COMPUTED_VALUE"""),544.89)</f>
        <v>544.89</v>
      </c>
      <c r="E264" s="1">
        <f>IFERROR(__xludf.DUMMYFUNCTION("""COMPUTED_VALUE"""),559.14)</f>
        <v>559.14</v>
      </c>
      <c r="F264" s="1">
        <f>IFERROR(__xludf.DUMMYFUNCTION("""COMPUTED_VALUE"""),2.8464389E7)</f>
        <v>28464389</v>
      </c>
    </row>
    <row r="265" ht="15.75" customHeight="1">
      <c r="A265" s="2">
        <f>IFERROR(__xludf.DUMMYFUNCTION("""COMPUTED_VALUE"""),44140.66666666667)</f>
        <v>44140.66667</v>
      </c>
      <c r="B265" s="1">
        <f>IFERROR(__xludf.DUMMYFUNCTION("""COMPUTED_VALUE"""),579.57)</f>
        <v>579.57</v>
      </c>
      <c r="C265" s="1">
        <f>IFERROR(__xludf.DUMMYFUNCTION("""COMPUTED_VALUE"""),593.82)</f>
        <v>593.82</v>
      </c>
      <c r="D265" s="1">
        <f>IFERROR(__xludf.DUMMYFUNCTION("""COMPUTED_VALUE"""),578.62)</f>
        <v>578.62</v>
      </c>
      <c r="E265" s="1">
        <f>IFERROR(__xludf.DUMMYFUNCTION("""COMPUTED_VALUE"""),593.82)</f>
        <v>593.82</v>
      </c>
      <c r="F265" s="1">
        <f>IFERROR(__xludf.DUMMYFUNCTION("""COMPUTED_VALUE"""),2.5958683E7)</f>
        <v>25958683</v>
      </c>
    </row>
    <row r="266" ht="15.75" customHeight="1">
      <c r="A266" s="2">
        <f>IFERROR(__xludf.DUMMYFUNCTION("""COMPUTED_VALUE"""),44141.66666666667)</f>
        <v>44141.66667</v>
      </c>
      <c r="B266" s="1">
        <f>IFERROR(__xludf.DUMMYFUNCTION("""COMPUTED_VALUE"""),595.25)</f>
        <v>595.25</v>
      </c>
      <c r="C266" s="1">
        <f>IFERROR(__xludf.DUMMYFUNCTION("""COMPUTED_VALUE"""),595.72)</f>
        <v>595.72</v>
      </c>
      <c r="D266" s="1">
        <f>IFERROR(__xludf.DUMMYFUNCTION("""COMPUTED_VALUE"""),575.77)</f>
        <v>575.77</v>
      </c>
      <c r="E266" s="1">
        <f>IFERROR(__xludf.DUMMYFUNCTION("""COMPUTED_VALUE"""),583.84)</f>
        <v>583.84</v>
      </c>
      <c r="F266" s="1">
        <f>IFERROR(__xludf.DUMMYFUNCTION("""COMPUTED_VALUE"""),2.1350255E7)</f>
        <v>21350255</v>
      </c>
    </row>
    <row r="267" ht="15.75" customHeight="1">
      <c r="A267" s="2">
        <f>IFERROR(__xludf.DUMMYFUNCTION("""COMPUTED_VALUE"""),44144.66666666667)</f>
        <v>44144.66667</v>
      </c>
      <c r="B267" s="1">
        <f>IFERROR(__xludf.DUMMYFUNCTION("""COMPUTED_VALUE"""),599.05)</f>
        <v>599.05</v>
      </c>
      <c r="C267" s="1">
        <f>IFERROR(__xludf.DUMMYFUNCTION("""COMPUTED_VALUE"""),601.42)</f>
        <v>601.42</v>
      </c>
      <c r="D267" s="1">
        <f>IFERROR(__xludf.DUMMYFUNCTION("""COMPUTED_VALUE"""),589.07)</f>
        <v>589.07</v>
      </c>
      <c r="E267" s="1">
        <f>IFERROR(__xludf.DUMMYFUNCTION("""COMPUTED_VALUE"""),591.44)</f>
        <v>591.44</v>
      </c>
      <c r="F267" s="1">
        <f>IFERROR(__xludf.DUMMYFUNCTION("""COMPUTED_VALUE"""),1.7343105E7)</f>
        <v>17343105</v>
      </c>
    </row>
    <row r="268" ht="15.75" customHeight="1">
      <c r="A268" s="2">
        <f>IFERROR(__xludf.DUMMYFUNCTION("""COMPUTED_VALUE"""),44145.66666666667)</f>
        <v>44145.66667</v>
      </c>
      <c r="B268" s="1">
        <f>IFERROR(__xludf.DUMMYFUNCTION("""COMPUTED_VALUE"""),577.67)</f>
        <v>577.67</v>
      </c>
      <c r="C268" s="1">
        <f>IFERROR(__xludf.DUMMYFUNCTION("""COMPUTED_VALUE"""),580.52)</f>
        <v>580.52</v>
      </c>
      <c r="D268" s="1">
        <f>IFERROR(__xludf.DUMMYFUNCTION("""COMPUTED_VALUE"""),555.82)</f>
        <v>555.82</v>
      </c>
      <c r="E268" s="1">
        <f>IFERROR(__xludf.DUMMYFUNCTION("""COMPUTED_VALUE"""),565.32)</f>
        <v>565.32</v>
      </c>
      <c r="F268" s="1">
        <f>IFERROR(__xludf.DUMMYFUNCTION("""COMPUTED_VALUE"""),3.612028E7)</f>
        <v>36120280</v>
      </c>
    </row>
    <row r="269" ht="15.75" customHeight="1">
      <c r="A269" s="2">
        <f>IFERROR(__xludf.DUMMYFUNCTION("""COMPUTED_VALUE"""),44146.66666666667)</f>
        <v>44146.66667</v>
      </c>
      <c r="B269" s="1">
        <f>IFERROR(__xludf.DUMMYFUNCTION("""COMPUTED_VALUE"""),533.01)</f>
        <v>533.01</v>
      </c>
      <c r="C269" s="1">
        <f>IFERROR(__xludf.DUMMYFUNCTION("""COMPUTED_VALUE"""),555.82)</f>
        <v>555.82</v>
      </c>
      <c r="D269" s="1">
        <f>IFERROR(__xludf.DUMMYFUNCTION("""COMPUTED_VALUE"""),523.51)</f>
        <v>523.51</v>
      </c>
      <c r="E269" s="1">
        <f>IFERROR(__xludf.DUMMYFUNCTION("""COMPUTED_VALUE"""),523.51)</f>
        <v>523.51</v>
      </c>
      <c r="F269" s="1">
        <f>IFERROR(__xludf.DUMMYFUNCTION("""COMPUTED_VALUE"""),6.6066996E7)</f>
        <v>66066996</v>
      </c>
    </row>
    <row r="270" ht="15.75" customHeight="1">
      <c r="A270" s="2">
        <f>IFERROR(__xludf.DUMMYFUNCTION("""COMPUTED_VALUE"""),44147.66666666667)</f>
        <v>44147.66667</v>
      </c>
      <c r="B270" s="1">
        <f>IFERROR(__xludf.DUMMYFUNCTION("""COMPUTED_VALUE"""),541.56)</f>
        <v>541.56</v>
      </c>
      <c r="C270" s="1">
        <f>IFERROR(__xludf.DUMMYFUNCTION("""COMPUTED_VALUE"""),556.77)</f>
        <v>556.77</v>
      </c>
      <c r="D270" s="1">
        <f>IFERROR(__xludf.DUMMYFUNCTION("""COMPUTED_VALUE"""),541.56)</f>
        <v>541.56</v>
      </c>
      <c r="E270" s="1">
        <f>IFERROR(__xludf.DUMMYFUNCTION("""COMPUTED_VALUE"""),548.21)</f>
        <v>548.21</v>
      </c>
      <c r="F270" s="1">
        <f>IFERROR(__xludf.DUMMYFUNCTION("""COMPUTED_VALUE"""),3.2309427E7)</f>
        <v>32309427</v>
      </c>
    </row>
    <row r="271" ht="15.75" customHeight="1">
      <c r="A271" s="2">
        <f>IFERROR(__xludf.DUMMYFUNCTION("""COMPUTED_VALUE"""),44148.66666666667)</f>
        <v>44148.66667</v>
      </c>
      <c r="B271" s="1">
        <f>IFERROR(__xludf.DUMMYFUNCTION("""COMPUTED_VALUE"""),560.57)</f>
        <v>560.57</v>
      </c>
      <c r="C271" s="1">
        <f>IFERROR(__xludf.DUMMYFUNCTION("""COMPUTED_VALUE"""),571.97)</f>
        <v>571.97</v>
      </c>
      <c r="D271" s="1">
        <f>IFERROR(__xludf.DUMMYFUNCTION("""COMPUTED_VALUE"""),552.02)</f>
        <v>552.02</v>
      </c>
      <c r="E271" s="1">
        <f>IFERROR(__xludf.DUMMYFUNCTION("""COMPUTED_VALUE"""),571.97)</f>
        <v>571.97</v>
      </c>
      <c r="F271" s="1">
        <f>IFERROR(__xludf.DUMMYFUNCTION("""COMPUTED_VALUE"""),2.8455415E7)</f>
        <v>28455415</v>
      </c>
    </row>
    <row r="272" ht="15.75" customHeight="1">
      <c r="A272" s="2">
        <f>IFERROR(__xludf.DUMMYFUNCTION("""COMPUTED_VALUE"""),44151.66666666667)</f>
        <v>44151.66667</v>
      </c>
      <c r="B272" s="1">
        <f>IFERROR(__xludf.DUMMYFUNCTION("""COMPUTED_VALUE"""),570.07)</f>
        <v>570.07</v>
      </c>
      <c r="C272" s="1">
        <f>IFERROR(__xludf.DUMMYFUNCTION("""COMPUTED_VALUE"""),572.92)</f>
        <v>572.92</v>
      </c>
      <c r="D272" s="1">
        <f>IFERROR(__xludf.DUMMYFUNCTION("""COMPUTED_VALUE"""),556.29)</f>
        <v>556.29</v>
      </c>
      <c r="E272" s="1">
        <f>IFERROR(__xludf.DUMMYFUNCTION("""COMPUTED_VALUE"""),567.22)</f>
        <v>567.22</v>
      </c>
      <c r="F272" s="1">
        <f>IFERROR(__xludf.DUMMYFUNCTION("""COMPUTED_VALUE"""),1.9389831E7)</f>
        <v>19389831</v>
      </c>
    </row>
    <row r="273" ht="15.75" customHeight="1">
      <c r="A273" s="2">
        <f>IFERROR(__xludf.DUMMYFUNCTION("""COMPUTED_VALUE"""),44152.66666666667)</f>
        <v>44152.66667</v>
      </c>
      <c r="B273" s="1">
        <f>IFERROR(__xludf.DUMMYFUNCTION("""COMPUTED_VALUE"""),566.27)</f>
        <v>566.27</v>
      </c>
      <c r="C273" s="1">
        <f>IFERROR(__xludf.DUMMYFUNCTION("""COMPUTED_VALUE"""),566.27)</f>
        <v>566.27</v>
      </c>
      <c r="D273" s="1">
        <f>IFERROR(__xludf.DUMMYFUNCTION("""COMPUTED_VALUE"""),552.49)</f>
        <v>552.49</v>
      </c>
      <c r="E273" s="1">
        <f>IFERROR(__xludf.DUMMYFUNCTION("""COMPUTED_VALUE"""),552.49)</f>
        <v>552.49</v>
      </c>
      <c r="F273" s="1">
        <f>IFERROR(__xludf.DUMMYFUNCTION("""COMPUTED_VALUE"""),1.9372101E7)</f>
        <v>19372101</v>
      </c>
    </row>
    <row r="274" ht="15.75" customHeight="1">
      <c r="A274" s="2">
        <f>IFERROR(__xludf.DUMMYFUNCTION("""COMPUTED_VALUE"""),44153.66666666667)</f>
        <v>44153.66667</v>
      </c>
      <c r="B274" s="1">
        <f>IFERROR(__xludf.DUMMYFUNCTION("""COMPUTED_VALUE"""),556.77)</f>
        <v>556.77</v>
      </c>
      <c r="C274" s="1">
        <f>IFERROR(__xludf.DUMMYFUNCTION("""COMPUTED_VALUE"""),561.52)</f>
        <v>561.52</v>
      </c>
      <c r="D274" s="1">
        <f>IFERROR(__xludf.DUMMYFUNCTION("""COMPUTED_VALUE"""),551.07)</f>
        <v>551.07</v>
      </c>
      <c r="E274" s="1">
        <f>IFERROR(__xludf.DUMMYFUNCTION("""COMPUTED_VALUE"""),559.62)</f>
        <v>559.62</v>
      </c>
      <c r="F274" s="1">
        <f>IFERROR(__xludf.DUMMYFUNCTION("""COMPUTED_VALUE"""),1.3483128E7)</f>
        <v>13483128</v>
      </c>
    </row>
    <row r="275" ht="15.75" customHeight="1">
      <c r="A275" s="2">
        <f>IFERROR(__xludf.DUMMYFUNCTION("""COMPUTED_VALUE"""),44154.66666666667)</f>
        <v>44154.66667</v>
      </c>
      <c r="B275" s="1">
        <f>IFERROR(__xludf.DUMMYFUNCTION("""COMPUTED_VALUE"""),556.77)</f>
        <v>556.77</v>
      </c>
      <c r="C275" s="1">
        <f>IFERROR(__xludf.DUMMYFUNCTION("""COMPUTED_VALUE"""),557.72)</f>
        <v>557.72</v>
      </c>
      <c r="D275" s="1">
        <f>IFERROR(__xludf.DUMMYFUNCTION("""COMPUTED_VALUE"""),544.41)</f>
        <v>544.41</v>
      </c>
      <c r="E275" s="1">
        <f>IFERROR(__xludf.DUMMYFUNCTION("""COMPUTED_VALUE"""),544.41)</f>
        <v>544.41</v>
      </c>
      <c r="F275" s="1">
        <f>IFERROR(__xludf.DUMMYFUNCTION("""COMPUTED_VALUE"""),1.5706593E7)</f>
        <v>15706593</v>
      </c>
    </row>
    <row r="276" ht="15.75" customHeight="1">
      <c r="A276" s="2">
        <f>IFERROR(__xludf.DUMMYFUNCTION("""COMPUTED_VALUE"""),44155.66666666667)</f>
        <v>44155.66667</v>
      </c>
      <c r="B276" s="1">
        <f>IFERROR(__xludf.DUMMYFUNCTION("""COMPUTED_VALUE"""),549.16)</f>
        <v>549.16</v>
      </c>
      <c r="C276" s="1">
        <f>IFERROR(__xludf.DUMMYFUNCTION("""COMPUTED_VALUE"""),562.47)</f>
        <v>562.47</v>
      </c>
      <c r="D276" s="1">
        <f>IFERROR(__xludf.DUMMYFUNCTION("""COMPUTED_VALUE"""),546.79)</f>
        <v>546.79</v>
      </c>
      <c r="E276" s="1">
        <f>IFERROR(__xludf.DUMMYFUNCTION("""COMPUTED_VALUE"""),558.67)</f>
        <v>558.67</v>
      </c>
      <c r="F276" s="1">
        <f>IFERROR(__xludf.DUMMYFUNCTION("""COMPUTED_VALUE"""),1.6568025E7)</f>
        <v>16568025</v>
      </c>
    </row>
    <row r="277" ht="15.75" customHeight="1">
      <c r="A277" s="2">
        <f>IFERROR(__xludf.DUMMYFUNCTION("""COMPUTED_VALUE"""),44158.66666666667)</f>
        <v>44158.66667</v>
      </c>
      <c r="B277" s="1">
        <f>IFERROR(__xludf.DUMMYFUNCTION("""COMPUTED_VALUE"""),569.12)</f>
        <v>569.12</v>
      </c>
      <c r="C277" s="1">
        <f>IFERROR(__xludf.DUMMYFUNCTION("""COMPUTED_VALUE"""),570.07)</f>
        <v>570.07</v>
      </c>
      <c r="D277" s="1">
        <f>IFERROR(__xludf.DUMMYFUNCTION("""COMPUTED_VALUE"""),556.77)</f>
        <v>556.77</v>
      </c>
      <c r="E277" s="1">
        <f>IFERROR(__xludf.DUMMYFUNCTION("""COMPUTED_VALUE"""),556.77)</f>
        <v>556.77</v>
      </c>
      <c r="F277" s="1">
        <f>IFERROR(__xludf.DUMMYFUNCTION("""COMPUTED_VALUE"""),2.0899493E7)</f>
        <v>20899493</v>
      </c>
    </row>
    <row r="278" ht="15.75" customHeight="1">
      <c r="A278" s="2">
        <f>IFERROR(__xludf.DUMMYFUNCTION("""COMPUTED_VALUE"""),44159.66666666667)</f>
        <v>44159.66667</v>
      </c>
      <c r="B278" s="1">
        <f>IFERROR(__xludf.DUMMYFUNCTION("""COMPUTED_VALUE"""),557.72)</f>
        <v>557.72</v>
      </c>
      <c r="C278" s="1">
        <f>IFERROR(__xludf.DUMMYFUNCTION("""COMPUTED_VALUE"""),560.57)</f>
        <v>560.57</v>
      </c>
      <c r="D278" s="1">
        <f>IFERROR(__xludf.DUMMYFUNCTION("""COMPUTED_VALUE"""),550.11)</f>
        <v>550.11</v>
      </c>
      <c r="E278" s="1">
        <f>IFERROR(__xludf.DUMMYFUNCTION("""COMPUTED_VALUE"""),554.87)</f>
        <v>554.87</v>
      </c>
      <c r="F278" s="1">
        <f>IFERROR(__xludf.DUMMYFUNCTION("""COMPUTED_VALUE"""),1.5902803E7)</f>
        <v>15902803</v>
      </c>
    </row>
    <row r="279" ht="15.75" customHeight="1">
      <c r="A279" s="2">
        <f>IFERROR(__xludf.DUMMYFUNCTION("""COMPUTED_VALUE"""),44160.66666666667)</f>
        <v>44160.66667</v>
      </c>
      <c r="B279" s="1">
        <f>IFERROR(__xludf.DUMMYFUNCTION("""COMPUTED_VALUE"""),560.09)</f>
        <v>560.09</v>
      </c>
      <c r="C279" s="1">
        <f>IFERROR(__xludf.DUMMYFUNCTION("""COMPUTED_VALUE"""),564.37)</f>
        <v>564.37</v>
      </c>
      <c r="D279" s="1">
        <f>IFERROR(__xludf.DUMMYFUNCTION("""COMPUTED_VALUE"""),542.51)</f>
        <v>542.51</v>
      </c>
      <c r="E279" s="1">
        <f>IFERROR(__xludf.DUMMYFUNCTION("""COMPUTED_VALUE"""),544.41)</f>
        <v>544.41</v>
      </c>
      <c r="F279" s="1">
        <f>IFERROR(__xludf.DUMMYFUNCTION("""COMPUTED_VALUE"""),2.0604545E7)</f>
        <v>20604545</v>
      </c>
    </row>
    <row r="280" ht="15.75" customHeight="1">
      <c r="A280" s="2">
        <f>IFERROR(__xludf.DUMMYFUNCTION("""COMPUTED_VALUE"""),44161.66666666667)</f>
        <v>44161.66667</v>
      </c>
      <c r="B280" s="1">
        <f>IFERROR(__xludf.DUMMYFUNCTION("""COMPUTED_VALUE"""),549.64)</f>
        <v>549.64</v>
      </c>
      <c r="C280" s="1">
        <f>IFERROR(__xludf.DUMMYFUNCTION("""COMPUTED_VALUE"""),556.77)</f>
        <v>556.77</v>
      </c>
      <c r="D280" s="1">
        <f>IFERROR(__xludf.DUMMYFUNCTION("""COMPUTED_VALUE"""),546.31)</f>
        <v>546.31</v>
      </c>
      <c r="E280" s="1">
        <f>IFERROR(__xludf.DUMMYFUNCTION("""COMPUTED_VALUE"""),556.77)</f>
        <v>556.77</v>
      </c>
      <c r="F280" s="1">
        <f>IFERROR(__xludf.DUMMYFUNCTION("""COMPUTED_VALUE"""),1.1144124E7)</f>
        <v>11144124</v>
      </c>
    </row>
    <row r="281" ht="15.75" customHeight="1">
      <c r="A281" s="2">
        <f>IFERROR(__xludf.DUMMYFUNCTION("""COMPUTED_VALUE"""),44162.66666666667)</f>
        <v>44162.66667</v>
      </c>
      <c r="B281" s="1">
        <f>IFERROR(__xludf.DUMMYFUNCTION("""COMPUTED_VALUE"""),556.77)</f>
        <v>556.77</v>
      </c>
      <c r="C281" s="1">
        <f>IFERROR(__xludf.DUMMYFUNCTION("""COMPUTED_VALUE"""),564.84)</f>
        <v>564.84</v>
      </c>
      <c r="D281" s="1">
        <f>IFERROR(__xludf.DUMMYFUNCTION("""COMPUTED_VALUE"""),553.92)</f>
        <v>553.92</v>
      </c>
      <c r="E281" s="1">
        <f>IFERROR(__xludf.DUMMYFUNCTION("""COMPUTED_VALUE"""),553.92)</f>
        <v>553.92</v>
      </c>
      <c r="F281" s="1">
        <f>IFERROR(__xludf.DUMMYFUNCTION("""COMPUTED_VALUE"""),1.1181079E7)</f>
        <v>11181079</v>
      </c>
    </row>
    <row r="282" ht="15.75" customHeight="1">
      <c r="A282" s="2">
        <f>IFERROR(__xludf.DUMMYFUNCTION("""COMPUTED_VALUE"""),44165.66666666667)</f>
        <v>44165.66667</v>
      </c>
      <c r="B282" s="1">
        <f>IFERROR(__xludf.DUMMYFUNCTION("""COMPUTED_VALUE"""),552.97)</f>
        <v>552.97</v>
      </c>
      <c r="C282" s="1">
        <f>IFERROR(__xludf.DUMMYFUNCTION("""COMPUTED_VALUE"""),555.34)</f>
        <v>555.34</v>
      </c>
      <c r="D282" s="1">
        <f>IFERROR(__xludf.DUMMYFUNCTION("""COMPUTED_VALUE"""),534.91)</f>
        <v>534.91</v>
      </c>
      <c r="E282" s="1">
        <f>IFERROR(__xludf.DUMMYFUNCTION("""COMPUTED_VALUE"""),534.91)</f>
        <v>534.91</v>
      </c>
      <c r="F282" s="1">
        <f>IFERROR(__xludf.DUMMYFUNCTION("""COMPUTED_VALUE"""),3.2813194E7)</f>
        <v>32813194</v>
      </c>
    </row>
    <row r="283" ht="15.75" customHeight="1">
      <c r="A283" s="2">
        <f>IFERROR(__xludf.DUMMYFUNCTION("""COMPUTED_VALUE"""),44166.66666666667)</f>
        <v>44166.66667</v>
      </c>
      <c r="B283" s="1">
        <f>IFERROR(__xludf.DUMMYFUNCTION("""COMPUTED_VALUE"""),544.41)</f>
        <v>544.41</v>
      </c>
      <c r="C283" s="1">
        <f>IFERROR(__xludf.DUMMYFUNCTION("""COMPUTED_VALUE"""),552.02)</f>
        <v>552.02</v>
      </c>
      <c r="D283" s="1">
        <f>IFERROR(__xludf.DUMMYFUNCTION("""COMPUTED_VALUE"""),542.99)</f>
        <v>542.99</v>
      </c>
      <c r="E283" s="1">
        <f>IFERROR(__xludf.DUMMYFUNCTION("""COMPUTED_VALUE"""),549.16)</f>
        <v>549.16</v>
      </c>
      <c r="F283" s="1">
        <f>IFERROR(__xludf.DUMMYFUNCTION("""COMPUTED_VALUE"""),2.222187E7)</f>
        <v>22221870</v>
      </c>
    </row>
    <row r="284" ht="15.75" customHeight="1">
      <c r="A284" s="2">
        <f>IFERROR(__xludf.DUMMYFUNCTION("""COMPUTED_VALUE"""),44167.66666666667)</f>
        <v>44167.66667</v>
      </c>
      <c r="B284" s="1">
        <f>IFERROR(__xludf.DUMMYFUNCTION("""COMPUTED_VALUE"""),555.34)</f>
        <v>555.34</v>
      </c>
      <c r="C284" s="1">
        <f>IFERROR(__xludf.DUMMYFUNCTION("""COMPUTED_VALUE"""),555.34)</f>
        <v>555.34</v>
      </c>
      <c r="D284" s="1">
        <f>IFERROR(__xludf.DUMMYFUNCTION("""COMPUTED_VALUE"""),539.66)</f>
        <v>539.66</v>
      </c>
      <c r="E284" s="1">
        <f>IFERROR(__xludf.DUMMYFUNCTION("""COMPUTED_VALUE"""),545.36)</f>
        <v>545.36</v>
      </c>
      <c r="F284" s="1">
        <f>IFERROR(__xludf.DUMMYFUNCTION("""COMPUTED_VALUE"""),1.3475083E7)</f>
        <v>13475083</v>
      </c>
    </row>
    <row r="285" ht="15.75" customHeight="1">
      <c r="A285" s="2">
        <f>IFERROR(__xludf.DUMMYFUNCTION("""COMPUTED_VALUE"""),44168.66666666667)</f>
        <v>44168.66667</v>
      </c>
      <c r="B285" s="1">
        <f>IFERROR(__xludf.DUMMYFUNCTION("""COMPUTED_VALUE"""),555.34)</f>
        <v>555.34</v>
      </c>
      <c r="C285" s="1">
        <f>IFERROR(__xludf.DUMMYFUNCTION("""COMPUTED_VALUE"""),559.62)</f>
        <v>559.62</v>
      </c>
      <c r="D285" s="1">
        <f>IFERROR(__xludf.DUMMYFUNCTION("""COMPUTED_VALUE"""),550.59)</f>
        <v>550.59</v>
      </c>
      <c r="E285" s="1">
        <f>IFERROR(__xludf.DUMMYFUNCTION("""COMPUTED_VALUE"""),559.62)</f>
        <v>559.62</v>
      </c>
      <c r="F285" s="1">
        <f>IFERROR(__xludf.DUMMYFUNCTION("""COMPUTED_VALUE"""),1.5557202E7)</f>
        <v>15557202</v>
      </c>
    </row>
    <row r="286" ht="15.75" customHeight="1">
      <c r="A286" s="2">
        <f>IFERROR(__xludf.DUMMYFUNCTION("""COMPUTED_VALUE"""),44169.66666666667)</f>
        <v>44169.66667</v>
      </c>
      <c r="B286" s="1">
        <f>IFERROR(__xludf.DUMMYFUNCTION("""COMPUTED_VALUE"""),559.62)</f>
        <v>559.62</v>
      </c>
      <c r="C286" s="1">
        <f>IFERROR(__xludf.DUMMYFUNCTION("""COMPUTED_VALUE"""),563.42)</f>
        <v>563.42</v>
      </c>
      <c r="D286" s="1">
        <f>IFERROR(__xludf.DUMMYFUNCTION("""COMPUTED_VALUE"""),557.72)</f>
        <v>557.72</v>
      </c>
      <c r="E286" s="1">
        <f>IFERROR(__xludf.DUMMYFUNCTION("""COMPUTED_VALUE"""),559.14)</f>
        <v>559.14</v>
      </c>
      <c r="F286" s="1">
        <f>IFERROR(__xludf.DUMMYFUNCTION("""COMPUTED_VALUE"""),1.4363453E7)</f>
        <v>14363453</v>
      </c>
    </row>
    <row r="287" ht="15.75" customHeight="1">
      <c r="A287" s="2">
        <f>IFERROR(__xludf.DUMMYFUNCTION("""COMPUTED_VALUE"""),44172.66666666667)</f>
        <v>44172.66667</v>
      </c>
      <c r="B287" s="1">
        <f>IFERROR(__xludf.DUMMYFUNCTION("""COMPUTED_VALUE"""),562.94)</f>
        <v>562.94</v>
      </c>
      <c r="C287" s="1">
        <f>IFERROR(__xludf.DUMMYFUNCTION("""COMPUTED_VALUE"""),562.94)</f>
        <v>562.94</v>
      </c>
      <c r="D287" s="1">
        <f>IFERROR(__xludf.DUMMYFUNCTION("""COMPUTED_VALUE"""),550.59)</f>
        <v>550.59</v>
      </c>
      <c r="E287" s="1">
        <f>IFERROR(__xludf.DUMMYFUNCTION("""COMPUTED_VALUE"""),554.39)</f>
        <v>554.39</v>
      </c>
      <c r="F287" s="1">
        <f>IFERROR(__xludf.DUMMYFUNCTION("""COMPUTED_VALUE"""),1.2133321E7)</f>
        <v>12133321</v>
      </c>
    </row>
    <row r="288" ht="15.75" customHeight="1">
      <c r="A288" s="2">
        <f>IFERROR(__xludf.DUMMYFUNCTION("""COMPUTED_VALUE"""),44173.66666666667)</f>
        <v>44173.66667</v>
      </c>
      <c r="B288" s="1">
        <f>IFERROR(__xludf.DUMMYFUNCTION("""COMPUTED_VALUE"""),558.67)</f>
        <v>558.67</v>
      </c>
      <c r="C288" s="1">
        <f>IFERROR(__xludf.DUMMYFUNCTION("""COMPUTED_VALUE"""),561.04)</f>
        <v>561.04</v>
      </c>
      <c r="D288" s="1">
        <f>IFERROR(__xludf.DUMMYFUNCTION("""COMPUTED_VALUE"""),553.44)</f>
        <v>553.44</v>
      </c>
      <c r="E288" s="1">
        <f>IFERROR(__xludf.DUMMYFUNCTION("""COMPUTED_VALUE"""),553.92)</f>
        <v>553.92</v>
      </c>
      <c r="F288" s="1">
        <f>IFERROR(__xludf.DUMMYFUNCTION("""COMPUTED_VALUE"""),9762277.0)</f>
        <v>9762277</v>
      </c>
    </row>
    <row r="289" ht="15.75" customHeight="1">
      <c r="A289" s="2">
        <f>IFERROR(__xludf.DUMMYFUNCTION("""COMPUTED_VALUE"""),44174.66666666667)</f>
        <v>44174.66667</v>
      </c>
      <c r="B289" s="1">
        <f>IFERROR(__xludf.DUMMYFUNCTION("""COMPUTED_VALUE"""),561.52)</f>
        <v>561.52</v>
      </c>
      <c r="C289" s="1">
        <f>IFERROR(__xludf.DUMMYFUNCTION("""COMPUTED_VALUE"""),561.52)</f>
        <v>561.52</v>
      </c>
      <c r="D289" s="1">
        <f>IFERROR(__xludf.DUMMYFUNCTION("""COMPUTED_VALUE"""),553.92)</f>
        <v>553.92</v>
      </c>
      <c r="E289" s="1">
        <f>IFERROR(__xludf.DUMMYFUNCTION("""COMPUTED_VALUE"""),555.82)</f>
        <v>555.82</v>
      </c>
      <c r="F289" s="1">
        <f>IFERROR(__xludf.DUMMYFUNCTION("""COMPUTED_VALUE"""),9886397.0)</f>
        <v>9886397</v>
      </c>
    </row>
    <row r="290" ht="15.75" customHeight="1">
      <c r="A290" s="2">
        <f>IFERROR(__xludf.DUMMYFUNCTION("""COMPUTED_VALUE"""),44175.66666666667)</f>
        <v>44175.66667</v>
      </c>
      <c r="B290" s="1">
        <f>IFERROR(__xludf.DUMMYFUNCTION("""COMPUTED_VALUE"""),551.07)</f>
        <v>551.07</v>
      </c>
      <c r="C290" s="1">
        <f>IFERROR(__xludf.DUMMYFUNCTION("""COMPUTED_VALUE"""),553.44)</f>
        <v>553.44</v>
      </c>
      <c r="D290" s="1">
        <f>IFERROR(__xludf.DUMMYFUNCTION("""COMPUTED_VALUE"""),548.69)</f>
        <v>548.69</v>
      </c>
      <c r="E290" s="1">
        <f>IFERROR(__xludf.DUMMYFUNCTION("""COMPUTED_VALUE"""),549.16)</f>
        <v>549.16</v>
      </c>
      <c r="F290" s="1">
        <f>IFERROR(__xludf.DUMMYFUNCTION("""COMPUTED_VALUE"""),1.0228363E7)</f>
        <v>10228363</v>
      </c>
    </row>
    <row r="291" ht="15.75" customHeight="1">
      <c r="A291" s="2">
        <f>IFERROR(__xludf.DUMMYFUNCTION("""COMPUTED_VALUE"""),44176.66666666667)</f>
        <v>44176.66667</v>
      </c>
      <c r="B291" s="1">
        <f>IFERROR(__xludf.DUMMYFUNCTION("""COMPUTED_VALUE"""),560.57)</f>
        <v>560.57</v>
      </c>
      <c r="C291" s="1">
        <f>IFERROR(__xludf.DUMMYFUNCTION("""COMPUTED_VALUE"""),560.57)</f>
        <v>560.57</v>
      </c>
      <c r="D291" s="1">
        <f>IFERROR(__xludf.DUMMYFUNCTION("""COMPUTED_VALUE"""),553.44)</f>
        <v>553.44</v>
      </c>
      <c r="E291" s="1">
        <f>IFERROR(__xludf.DUMMYFUNCTION("""COMPUTED_VALUE"""),558.67)</f>
        <v>558.67</v>
      </c>
      <c r="F291" s="1">
        <f>IFERROR(__xludf.DUMMYFUNCTION("""COMPUTED_VALUE"""),1.2040557E7)</f>
        <v>12040557</v>
      </c>
    </row>
    <row r="292" ht="15.75" customHeight="1">
      <c r="A292" s="2">
        <f>IFERROR(__xludf.DUMMYFUNCTION("""COMPUTED_VALUE"""),44179.66666666667)</f>
        <v>44179.66667</v>
      </c>
      <c r="B292" s="1">
        <f>IFERROR(__xludf.DUMMYFUNCTION("""COMPUTED_VALUE"""),556.29)</f>
        <v>556.29</v>
      </c>
      <c r="C292" s="1">
        <f>IFERROR(__xludf.DUMMYFUNCTION("""COMPUTED_VALUE"""),556.29)</f>
        <v>556.29</v>
      </c>
      <c r="D292" s="1">
        <f>IFERROR(__xludf.DUMMYFUNCTION("""COMPUTED_VALUE"""),541.56)</f>
        <v>541.56</v>
      </c>
      <c r="E292" s="1">
        <f>IFERROR(__xludf.DUMMYFUNCTION("""COMPUTED_VALUE"""),542.51)</f>
        <v>542.51</v>
      </c>
      <c r="F292" s="1">
        <f>IFERROR(__xludf.DUMMYFUNCTION("""COMPUTED_VALUE"""),2.1177179E7)</f>
        <v>21177179</v>
      </c>
    </row>
    <row r="293" ht="15.75" customHeight="1">
      <c r="A293" s="2">
        <f>IFERROR(__xludf.DUMMYFUNCTION("""COMPUTED_VALUE"""),44180.66666666667)</f>
        <v>44180.66667</v>
      </c>
      <c r="B293" s="1">
        <f>IFERROR(__xludf.DUMMYFUNCTION("""COMPUTED_VALUE"""),542.51)</f>
        <v>542.51</v>
      </c>
      <c r="C293" s="1">
        <f>IFERROR(__xludf.DUMMYFUNCTION("""COMPUTED_VALUE"""),543.46)</f>
        <v>543.46</v>
      </c>
      <c r="D293" s="1">
        <f>IFERROR(__xludf.DUMMYFUNCTION("""COMPUTED_VALUE"""),532.06)</f>
        <v>532.06</v>
      </c>
      <c r="E293" s="1">
        <f>IFERROR(__xludf.DUMMYFUNCTION("""COMPUTED_VALUE"""),532.06)</f>
        <v>532.06</v>
      </c>
      <c r="F293" s="1">
        <f>IFERROR(__xludf.DUMMYFUNCTION("""COMPUTED_VALUE"""),2.3324922E7)</f>
        <v>23324922</v>
      </c>
    </row>
    <row r="294" ht="15.75" customHeight="1">
      <c r="A294" s="2">
        <f>IFERROR(__xludf.DUMMYFUNCTION("""COMPUTED_VALUE"""),44181.66666666667)</f>
        <v>44181.66667</v>
      </c>
      <c r="B294" s="1">
        <f>IFERROR(__xludf.DUMMYFUNCTION("""COMPUTED_VALUE"""),535.39)</f>
        <v>535.39</v>
      </c>
      <c r="C294" s="1">
        <f>IFERROR(__xludf.DUMMYFUNCTION("""COMPUTED_VALUE"""),542.99)</f>
        <v>542.99</v>
      </c>
      <c r="D294" s="1">
        <f>IFERROR(__xludf.DUMMYFUNCTION("""COMPUTED_VALUE"""),525.41)</f>
        <v>525.41</v>
      </c>
      <c r="E294" s="1">
        <f>IFERROR(__xludf.DUMMYFUNCTION("""COMPUTED_VALUE"""),542.99)</f>
        <v>542.99</v>
      </c>
      <c r="F294" s="1">
        <f>IFERROR(__xludf.DUMMYFUNCTION("""COMPUTED_VALUE"""),1.7315367E7)</f>
        <v>17315367</v>
      </c>
    </row>
    <row r="295" ht="15.75" customHeight="1">
      <c r="A295" s="2">
        <f>IFERROR(__xludf.DUMMYFUNCTION("""COMPUTED_VALUE"""),44182.66666666667)</f>
        <v>44182.66667</v>
      </c>
      <c r="B295" s="1">
        <f>IFERROR(__xludf.DUMMYFUNCTION("""COMPUTED_VALUE"""),551.07)</f>
        <v>551.07</v>
      </c>
      <c r="C295" s="1">
        <f>IFERROR(__xludf.DUMMYFUNCTION("""COMPUTED_VALUE"""),553.92)</f>
        <v>553.92</v>
      </c>
      <c r="D295" s="1">
        <f>IFERROR(__xludf.DUMMYFUNCTION("""COMPUTED_VALUE"""),545.36)</f>
        <v>545.36</v>
      </c>
      <c r="E295" s="1">
        <f>IFERROR(__xludf.DUMMYFUNCTION("""COMPUTED_VALUE"""),553.92)</f>
        <v>553.92</v>
      </c>
      <c r="F295" s="1">
        <f>IFERROR(__xludf.DUMMYFUNCTION("""COMPUTED_VALUE"""),1.3837248E7)</f>
        <v>13837248</v>
      </c>
    </row>
    <row r="296" ht="15.75" customHeight="1">
      <c r="A296" s="2">
        <f>IFERROR(__xludf.DUMMYFUNCTION("""COMPUTED_VALUE"""),44183.66666666667)</f>
        <v>44183.66667</v>
      </c>
      <c r="B296" s="1">
        <f>IFERROR(__xludf.DUMMYFUNCTION("""COMPUTED_VALUE"""),556.77)</f>
        <v>556.77</v>
      </c>
      <c r="C296" s="1">
        <f>IFERROR(__xludf.DUMMYFUNCTION("""COMPUTED_VALUE"""),556.77)</f>
        <v>556.77</v>
      </c>
      <c r="D296" s="1">
        <f>IFERROR(__xludf.DUMMYFUNCTION("""COMPUTED_VALUE"""),545.84)</f>
        <v>545.84</v>
      </c>
      <c r="E296" s="1">
        <f>IFERROR(__xludf.DUMMYFUNCTION("""COMPUTED_VALUE"""),551.07)</f>
        <v>551.07</v>
      </c>
      <c r="F296" s="1">
        <f>IFERROR(__xludf.DUMMYFUNCTION("""COMPUTED_VALUE"""),1.9205794E7)</f>
        <v>19205794</v>
      </c>
    </row>
    <row r="297" ht="15.75" customHeight="1">
      <c r="A297" s="2">
        <f>IFERROR(__xludf.DUMMYFUNCTION("""COMPUTED_VALUE"""),44186.66666666667)</f>
        <v>44186.66667</v>
      </c>
      <c r="B297" s="1">
        <f>IFERROR(__xludf.DUMMYFUNCTION("""COMPUTED_VALUE"""),551.54)</f>
        <v>551.54</v>
      </c>
      <c r="C297" s="1">
        <f>IFERROR(__xludf.DUMMYFUNCTION("""COMPUTED_VALUE"""),551.54)</f>
        <v>551.54</v>
      </c>
      <c r="D297" s="1">
        <f>IFERROR(__xludf.DUMMYFUNCTION("""COMPUTED_VALUE"""),542.51)</f>
        <v>542.51</v>
      </c>
      <c r="E297" s="1">
        <f>IFERROR(__xludf.DUMMYFUNCTION("""COMPUTED_VALUE"""),543.46)</f>
        <v>543.46</v>
      </c>
      <c r="F297" s="1">
        <f>IFERROR(__xludf.DUMMYFUNCTION("""COMPUTED_VALUE"""),1.315707E7)</f>
        <v>13157070</v>
      </c>
    </row>
    <row r="298" ht="15.75" customHeight="1">
      <c r="A298" s="2">
        <f>IFERROR(__xludf.DUMMYFUNCTION("""COMPUTED_VALUE"""),44187.66666666667)</f>
        <v>44187.66667</v>
      </c>
      <c r="B298" s="1">
        <f>IFERROR(__xludf.DUMMYFUNCTION("""COMPUTED_VALUE"""),545.84)</f>
        <v>545.84</v>
      </c>
      <c r="C298" s="1">
        <f>IFERROR(__xludf.DUMMYFUNCTION("""COMPUTED_VALUE"""),549.16)</f>
        <v>549.16</v>
      </c>
      <c r="D298" s="1">
        <f>IFERROR(__xludf.DUMMYFUNCTION("""COMPUTED_VALUE"""),539.19)</f>
        <v>539.19</v>
      </c>
      <c r="E298" s="1">
        <f>IFERROR(__xludf.DUMMYFUNCTION("""COMPUTED_VALUE"""),543.94)</f>
        <v>543.94</v>
      </c>
      <c r="F298" s="1">
        <f>IFERROR(__xludf.DUMMYFUNCTION("""COMPUTED_VALUE"""),1.0269761E7)</f>
        <v>10269761</v>
      </c>
    </row>
    <row r="299" ht="15.75" customHeight="1">
      <c r="A299" s="2">
        <f>IFERROR(__xludf.DUMMYFUNCTION("""COMPUTED_VALUE"""),44188.66666666667)</f>
        <v>44188.66667</v>
      </c>
      <c r="B299" s="1">
        <f>IFERROR(__xludf.DUMMYFUNCTION("""COMPUTED_VALUE"""),539.66)</f>
        <v>539.66</v>
      </c>
      <c r="C299" s="1">
        <f>IFERROR(__xludf.DUMMYFUNCTION("""COMPUTED_VALUE"""),545.84)</f>
        <v>545.84</v>
      </c>
      <c r="D299" s="1">
        <f>IFERROR(__xludf.DUMMYFUNCTION("""COMPUTED_VALUE"""),538.24)</f>
        <v>538.24</v>
      </c>
      <c r="E299" s="1">
        <f>IFERROR(__xludf.DUMMYFUNCTION("""COMPUTED_VALUE"""),542.51)</f>
        <v>542.51</v>
      </c>
      <c r="F299" s="1">
        <f>IFERROR(__xludf.DUMMYFUNCTION("""COMPUTED_VALUE"""),1.1391543E7)</f>
        <v>11391543</v>
      </c>
    </row>
    <row r="300" ht="15.75" customHeight="1">
      <c r="A300" s="2">
        <f>IFERROR(__xludf.DUMMYFUNCTION("""COMPUTED_VALUE"""),44189.52083333333)</f>
        <v>44189.52083</v>
      </c>
      <c r="B300" s="1">
        <f>IFERROR(__xludf.DUMMYFUNCTION("""COMPUTED_VALUE"""),541.56)</f>
        <v>541.56</v>
      </c>
      <c r="C300" s="1">
        <f>IFERROR(__xludf.DUMMYFUNCTION("""COMPUTED_VALUE"""),542.99)</f>
        <v>542.99</v>
      </c>
      <c r="D300" s="1">
        <f>IFERROR(__xludf.DUMMYFUNCTION("""COMPUTED_VALUE"""),528.26)</f>
        <v>528.26</v>
      </c>
      <c r="E300" s="1">
        <f>IFERROR(__xludf.DUMMYFUNCTION("""COMPUTED_VALUE"""),528.26)</f>
        <v>528.26</v>
      </c>
      <c r="F300" s="1">
        <f>IFERROR(__xludf.DUMMYFUNCTION("""COMPUTED_VALUE"""),1.37386E7)</f>
        <v>13738600</v>
      </c>
    </row>
    <row r="301" ht="15.75" customHeight="1">
      <c r="A301" s="2">
        <f>IFERROR(__xludf.DUMMYFUNCTION("""COMPUTED_VALUE"""),44193.66666666667)</f>
        <v>44193.66667</v>
      </c>
      <c r="B301" s="1">
        <f>IFERROR(__xludf.DUMMYFUNCTION("""COMPUTED_VALUE"""),512.59)</f>
        <v>512.59</v>
      </c>
      <c r="C301" s="1">
        <f>IFERROR(__xludf.DUMMYFUNCTION("""COMPUTED_VALUE"""),514.96)</f>
        <v>514.96</v>
      </c>
      <c r="D301" s="1">
        <f>IFERROR(__xludf.DUMMYFUNCTION("""COMPUTED_VALUE"""),493.11)</f>
        <v>493.11</v>
      </c>
      <c r="E301" s="1">
        <f>IFERROR(__xludf.DUMMYFUNCTION("""COMPUTED_VALUE"""),493.11)</f>
        <v>493.11</v>
      </c>
      <c r="F301" s="1">
        <f>IFERROR(__xludf.DUMMYFUNCTION("""COMPUTED_VALUE"""),6.0559725E7)</f>
        <v>60559725</v>
      </c>
    </row>
    <row r="302" ht="15.75" customHeight="1">
      <c r="A302" s="2">
        <f>IFERROR(__xludf.DUMMYFUNCTION("""COMPUTED_VALUE"""),44194.66666666667)</f>
        <v>44194.66667</v>
      </c>
      <c r="B302" s="1">
        <f>IFERROR(__xludf.DUMMYFUNCTION("""COMPUTED_VALUE"""),503.56)</f>
        <v>503.56</v>
      </c>
      <c r="C302" s="1">
        <f>IFERROR(__xludf.DUMMYFUNCTION("""COMPUTED_VALUE"""),512.11)</f>
        <v>512.11</v>
      </c>
      <c r="D302" s="1">
        <f>IFERROR(__xludf.DUMMYFUNCTION("""COMPUTED_VALUE"""),499.76)</f>
        <v>499.76</v>
      </c>
      <c r="E302" s="1">
        <f>IFERROR(__xludf.DUMMYFUNCTION("""COMPUTED_VALUE"""),504.03)</f>
        <v>504.03</v>
      </c>
      <c r="F302" s="1">
        <f>IFERROR(__xludf.DUMMYFUNCTION("""COMPUTED_VALUE"""),3.6250049E7)</f>
        <v>36250049</v>
      </c>
    </row>
    <row r="303" ht="15.75" customHeight="1">
      <c r="A303" s="2">
        <f>IFERROR(__xludf.DUMMYFUNCTION("""COMPUTED_VALUE"""),44195.66666666667)</f>
        <v>44195.66667</v>
      </c>
      <c r="B303" s="1">
        <f>IFERROR(__xludf.DUMMYFUNCTION("""COMPUTED_VALUE"""),514.96)</f>
        <v>514.96</v>
      </c>
      <c r="C303" s="1">
        <f>IFERROR(__xludf.DUMMYFUNCTION("""COMPUTED_VALUE"""),534.91)</f>
        <v>534.91</v>
      </c>
      <c r="D303" s="1">
        <f>IFERROR(__xludf.DUMMYFUNCTION("""COMPUTED_VALUE"""),512.11)</f>
        <v>512.11</v>
      </c>
      <c r="E303" s="1">
        <f>IFERROR(__xludf.DUMMYFUNCTION("""COMPUTED_VALUE"""),531.59)</f>
        <v>531.59</v>
      </c>
      <c r="F303" s="1">
        <f>IFERROR(__xludf.DUMMYFUNCTION("""COMPUTED_VALUE"""),2.9182959E7)</f>
        <v>29182959</v>
      </c>
    </row>
    <row r="304" ht="15.75" customHeight="1">
      <c r="A304" s="2">
        <f>IFERROR(__xludf.DUMMYFUNCTION("""COMPUTED_VALUE"""),44196.52083333333)</f>
        <v>44196.52083</v>
      </c>
      <c r="B304" s="1">
        <f>IFERROR(__xludf.DUMMYFUNCTION("""COMPUTED_VALUE"""),536.81)</f>
        <v>536.81</v>
      </c>
      <c r="C304" s="1">
        <f>IFERROR(__xludf.DUMMYFUNCTION("""COMPUTED_VALUE"""),540.61)</f>
        <v>540.61</v>
      </c>
      <c r="D304" s="1">
        <f>IFERROR(__xludf.DUMMYFUNCTION("""COMPUTED_VALUE"""),531.59)</f>
        <v>531.59</v>
      </c>
      <c r="E304" s="1">
        <f>IFERROR(__xludf.DUMMYFUNCTION("""COMPUTED_VALUE"""),535.86)</f>
        <v>535.86</v>
      </c>
      <c r="F304" s="1">
        <f>IFERROR(__xludf.DUMMYFUNCTION("""COMPUTED_VALUE"""),1.3196109E7)</f>
        <v>13196109</v>
      </c>
    </row>
    <row r="305" ht="15.75" customHeight="1">
      <c r="A305" s="2">
        <f>IFERROR(__xludf.DUMMYFUNCTION("""COMPUTED_VALUE"""),44200.66666666667)</f>
        <v>44200.66667</v>
      </c>
      <c r="B305" s="1">
        <f>IFERROR(__xludf.DUMMYFUNCTION("""COMPUTED_VALUE"""),530.16)</f>
        <v>530.16</v>
      </c>
      <c r="C305" s="1">
        <f>IFERROR(__xludf.DUMMYFUNCTION("""COMPUTED_VALUE"""),553.92)</f>
        <v>553.92</v>
      </c>
      <c r="D305" s="1">
        <f>IFERROR(__xludf.DUMMYFUNCTION("""COMPUTED_VALUE"""),529.69)</f>
        <v>529.69</v>
      </c>
      <c r="E305" s="1">
        <f>IFERROR(__xludf.DUMMYFUNCTION("""COMPUTED_VALUE"""),543.94)</f>
        <v>543.94</v>
      </c>
      <c r="F305" s="1">
        <f>IFERROR(__xludf.DUMMYFUNCTION("""COMPUTED_VALUE"""),2.0784101E7)</f>
        <v>20784101</v>
      </c>
    </row>
    <row r="306" ht="15.75" customHeight="1">
      <c r="A306" s="2">
        <f>IFERROR(__xludf.DUMMYFUNCTION("""COMPUTED_VALUE"""),44201.66666666667)</f>
        <v>44201.66667</v>
      </c>
      <c r="B306" s="1">
        <f>IFERROR(__xludf.DUMMYFUNCTION("""COMPUTED_VALUE"""),543.46)</f>
        <v>543.46</v>
      </c>
      <c r="C306" s="1">
        <f>IFERROR(__xludf.DUMMYFUNCTION("""COMPUTED_VALUE"""),557.24)</f>
        <v>557.24</v>
      </c>
      <c r="D306" s="1">
        <f>IFERROR(__xludf.DUMMYFUNCTION("""COMPUTED_VALUE"""),537.29)</f>
        <v>537.29</v>
      </c>
      <c r="E306" s="1">
        <f>IFERROR(__xludf.DUMMYFUNCTION("""COMPUTED_VALUE"""),554.39)</f>
        <v>554.39</v>
      </c>
      <c r="F306" s="1">
        <f>IFERROR(__xludf.DUMMYFUNCTION("""COMPUTED_VALUE"""),1.8668061E7)</f>
        <v>18668061</v>
      </c>
    </row>
    <row r="307" ht="15.75" customHeight="1">
      <c r="A307" s="2">
        <f>IFERROR(__xludf.DUMMYFUNCTION("""COMPUTED_VALUE"""),44202.66666666667)</f>
        <v>44202.66667</v>
      </c>
      <c r="B307" s="1">
        <f>IFERROR(__xludf.DUMMYFUNCTION("""COMPUTED_VALUE"""),555.82)</f>
        <v>555.82</v>
      </c>
      <c r="C307" s="1">
        <f>IFERROR(__xludf.DUMMYFUNCTION("""COMPUTED_VALUE"""),569.12)</f>
        <v>569.12</v>
      </c>
      <c r="D307" s="1">
        <f>IFERROR(__xludf.DUMMYFUNCTION("""COMPUTED_VALUE"""),555.82)</f>
        <v>555.82</v>
      </c>
      <c r="E307" s="1">
        <f>IFERROR(__xludf.DUMMYFUNCTION("""COMPUTED_VALUE"""),566.74)</f>
        <v>566.74</v>
      </c>
      <c r="F307" s="1">
        <f>IFERROR(__xludf.DUMMYFUNCTION("""COMPUTED_VALUE"""),2.5712527E7)</f>
        <v>25712527</v>
      </c>
    </row>
    <row r="308" ht="15.75" customHeight="1">
      <c r="A308" s="2">
        <f>IFERROR(__xludf.DUMMYFUNCTION("""COMPUTED_VALUE"""),44203.66666666667)</f>
        <v>44203.66667</v>
      </c>
      <c r="B308" s="1">
        <f>IFERROR(__xludf.DUMMYFUNCTION("""COMPUTED_VALUE"""),551.54)</f>
        <v>551.54</v>
      </c>
      <c r="C308" s="1">
        <f>IFERROR(__xludf.DUMMYFUNCTION("""COMPUTED_VALUE"""),555.34)</f>
        <v>555.34</v>
      </c>
      <c r="D308" s="1">
        <f>IFERROR(__xludf.DUMMYFUNCTION("""COMPUTED_VALUE"""),540.14)</f>
        <v>540.14</v>
      </c>
      <c r="E308" s="1">
        <f>IFERROR(__xludf.DUMMYFUNCTION("""COMPUTED_VALUE"""),540.14)</f>
        <v>540.14</v>
      </c>
      <c r="F308" s="1">
        <f>IFERROR(__xludf.DUMMYFUNCTION("""COMPUTED_VALUE"""),3.9877643E7)</f>
        <v>39877643</v>
      </c>
    </row>
    <row r="309" ht="15.75" customHeight="1">
      <c r="A309" s="2">
        <f>IFERROR(__xludf.DUMMYFUNCTION("""COMPUTED_VALUE"""),44204.66666666667)</f>
        <v>44204.66667</v>
      </c>
      <c r="B309" s="1">
        <f>IFERROR(__xludf.DUMMYFUNCTION("""COMPUTED_VALUE"""),540.14)</f>
        <v>540.14</v>
      </c>
      <c r="C309" s="1">
        <f>IFERROR(__xludf.DUMMYFUNCTION("""COMPUTED_VALUE"""),549.16)</f>
        <v>549.16</v>
      </c>
      <c r="D309" s="1">
        <f>IFERROR(__xludf.DUMMYFUNCTION("""COMPUTED_VALUE"""),539.19)</f>
        <v>539.19</v>
      </c>
      <c r="E309" s="1">
        <f>IFERROR(__xludf.DUMMYFUNCTION("""COMPUTED_VALUE"""),544.41)</f>
        <v>544.41</v>
      </c>
      <c r="F309" s="1">
        <f>IFERROR(__xludf.DUMMYFUNCTION("""COMPUTED_VALUE"""),2.2863792E7)</f>
        <v>22863792</v>
      </c>
    </row>
    <row r="310" ht="15.75" customHeight="1">
      <c r="A310" s="2">
        <f>IFERROR(__xludf.DUMMYFUNCTION("""COMPUTED_VALUE"""),44207.66666666667)</f>
        <v>44207.66667</v>
      </c>
      <c r="B310" s="1">
        <f>IFERROR(__xludf.DUMMYFUNCTION("""COMPUTED_VALUE"""),552.02)</f>
        <v>552.02</v>
      </c>
      <c r="C310" s="1">
        <f>IFERROR(__xludf.DUMMYFUNCTION("""COMPUTED_VALUE"""),571.97)</f>
        <v>571.97</v>
      </c>
      <c r="D310" s="1">
        <f>IFERROR(__xludf.DUMMYFUNCTION("""COMPUTED_VALUE"""),552.02)</f>
        <v>552.02</v>
      </c>
      <c r="E310" s="1">
        <f>IFERROR(__xludf.DUMMYFUNCTION("""COMPUTED_VALUE"""),561.52)</f>
        <v>561.52</v>
      </c>
      <c r="F310" s="1">
        <f>IFERROR(__xludf.DUMMYFUNCTION("""COMPUTED_VALUE"""),3.8403073E7)</f>
        <v>38403073</v>
      </c>
    </row>
    <row r="311" ht="15.75" customHeight="1">
      <c r="A311" s="2">
        <f>IFERROR(__xludf.DUMMYFUNCTION("""COMPUTED_VALUE"""),44208.66666666667)</f>
        <v>44208.66667</v>
      </c>
      <c r="B311" s="1">
        <f>IFERROR(__xludf.DUMMYFUNCTION("""COMPUTED_VALUE"""),557.24)</f>
        <v>557.24</v>
      </c>
      <c r="C311" s="1">
        <f>IFERROR(__xludf.DUMMYFUNCTION("""COMPUTED_VALUE"""),566.74)</f>
        <v>566.74</v>
      </c>
      <c r="D311" s="1">
        <f>IFERROR(__xludf.DUMMYFUNCTION("""COMPUTED_VALUE"""),556.77)</f>
        <v>556.77</v>
      </c>
      <c r="E311" s="1">
        <f>IFERROR(__xludf.DUMMYFUNCTION("""COMPUTED_VALUE"""),560.57)</f>
        <v>560.57</v>
      </c>
      <c r="F311" s="1">
        <f>IFERROR(__xludf.DUMMYFUNCTION("""COMPUTED_VALUE"""),2.017079E7)</f>
        <v>20170790</v>
      </c>
    </row>
    <row r="312" ht="15.75" customHeight="1">
      <c r="A312" s="2">
        <f>IFERROR(__xludf.DUMMYFUNCTION("""COMPUTED_VALUE"""),44209.66666666667)</f>
        <v>44209.66667</v>
      </c>
      <c r="B312" s="1">
        <f>IFERROR(__xludf.DUMMYFUNCTION("""COMPUTED_VALUE"""),560.09)</f>
        <v>560.09</v>
      </c>
      <c r="C312" s="1">
        <f>IFERROR(__xludf.DUMMYFUNCTION("""COMPUTED_VALUE"""),572.44)</f>
        <v>572.44</v>
      </c>
      <c r="D312" s="1">
        <f>IFERROR(__xludf.DUMMYFUNCTION("""COMPUTED_VALUE"""),559.14)</f>
        <v>559.14</v>
      </c>
      <c r="E312" s="1">
        <f>IFERROR(__xludf.DUMMYFUNCTION("""COMPUTED_VALUE"""),566.27)</f>
        <v>566.27</v>
      </c>
      <c r="F312" s="1">
        <f>IFERROR(__xludf.DUMMYFUNCTION("""COMPUTED_VALUE"""),2.260957E7)</f>
        <v>22609570</v>
      </c>
    </row>
    <row r="313" ht="15.75" customHeight="1">
      <c r="A313" s="2">
        <f>IFERROR(__xludf.DUMMYFUNCTION("""COMPUTED_VALUE"""),44210.66666666667)</f>
        <v>44210.66667</v>
      </c>
      <c r="B313" s="1">
        <f>IFERROR(__xludf.DUMMYFUNCTION("""COMPUTED_VALUE"""),577.67)</f>
        <v>577.67</v>
      </c>
      <c r="C313" s="1">
        <f>IFERROR(__xludf.DUMMYFUNCTION("""COMPUTED_VALUE"""),598.1)</f>
        <v>598.1</v>
      </c>
      <c r="D313" s="1">
        <f>IFERROR(__xludf.DUMMYFUNCTION("""COMPUTED_VALUE"""),576.72)</f>
        <v>576.72</v>
      </c>
      <c r="E313" s="1">
        <f>IFERROR(__xludf.DUMMYFUNCTION("""COMPUTED_VALUE"""),598.1)</f>
        <v>598.1</v>
      </c>
      <c r="F313" s="1">
        <f>IFERROR(__xludf.DUMMYFUNCTION("""COMPUTED_VALUE"""),3.6613986E7)</f>
        <v>36613986</v>
      </c>
    </row>
    <row r="314" ht="15.75" customHeight="1">
      <c r="A314" s="2">
        <f>IFERROR(__xludf.DUMMYFUNCTION("""COMPUTED_VALUE"""),44211.66666666667)</f>
        <v>44211.66667</v>
      </c>
      <c r="B314" s="1">
        <f>IFERROR(__xludf.DUMMYFUNCTION("""COMPUTED_VALUE"""),598.1)</f>
        <v>598.1</v>
      </c>
      <c r="C314" s="1">
        <f>IFERROR(__xludf.DUMMYFUNCTION("""COMPUTED_VALUE"""),613.77)</f>
        <v>613.77</v>
      </c>
      <c r="D314" s="1">
        <f>IFERROR(__xludf.DUMMYFUNCTION("""COMPUTED_VALUE"""),587.17)</f>
        <v>587.17</v>
      </c>
      <c r="E314" s="1">
        <f>IFERROR(__xludf.DUMMYFUNCTION("""COMPUTED_VALUE"""),612.82)</f>
        <v>612.82</v>
      </c>
      <c r="F314" s="1">
        <f>IFERROR(__xludf.DUMMYFUNCTION("""COMPUTED_VALUE"""),3.0660064E7)</f>
        <v>30660064</v>
      </c>
    </row>
    <row r="315" ht="15.75" customHeight="1">
      <c r="A315" s="2">
        <f>IFERROR(__xludf.DUMMYFUNCTION("""COMPUTED_VALUE"""),44214.66666666667)</f>
        <v>44214.66667</v>
      </c>
      <c r="B315" s="1">
        <f>IFERROR(__xludf.DUMMYFUNCTION("""COMPUTED_VALUE"""),606.65)</f>
        <v>606.65</v>
      </c>
      <c r="C315" s="1">
        <f>IFERROR(__xludf.DUMMYFUNCTION("""COMPUTED_VALUE"""),634.2)</f>
        <v>634.2</v>
      </c>
      <c r="D315" s="1">
        <f>IFERROR(__xludf.DUMMYFUNCTION("""COMPUTED_VALUE"""),603.8)</f>
        <v>603.8</v>
      </c>
      <c r="E315" s="1">
        <f>IFERROR(__xludf.DUMMYFUNCTION("""COMPUTED_VALUE"""),624.22)</f>
        <v>624.22</v>
      </c>
      <c r="F315" s="1">
        <f>IFERROR(__xludf.DUMMYFUNCTION("""COMPUTED_VALUE"""),3.3502829E7)</f>
        <v>33502829</v>
      </c>
    </row>
    <row r="316" ht="15.75" customHeight="1">
      <c r="A316" s="2">
        <f>IFERROR(__xludf.DUMMYFUNCTION("""COMPUTED_VALUE"""),44215.66666666667)</f>
        <v>44215.66667</v>
      </c>
      <c r="B316" s="1">
        <f>IFERROR(__xludf.DUMMYFUNCTION("""COMPUTED_VALUE"""),631.82)</f>
        <v>631.82</v>
      </c>
      <c r="C316" s="1">
        <f>IFERROR(__xludf.DUMMYFUNCTION("""COMPUTED_VALUE"""),639.9)</f>
        <v>639.9</v>
      </c>
      <c r="D316" s="1">
        <f>IFERROR(__xludf.DUMMYFUNCTION("""COMPUTED_VALUE"""),615.67)</f>
        <v>615.67</v>
      </c>
      <c r="E316" s="1">
        <f>IFERROR(__xludf.DUMMYFUNCTION("""COMPUTED_VALUE"""),622.32)</f>
        <v>622.32</v>
      </c>
      <c r="F316" s="1">
        <f>IFERROR(__xludf.DUMMYFUNCTION("""COMPUTED_VALUE"""),3.0322011E7)</f>
        <v>30322011</v>
      </c>
    </row>
    <row r="317" ht="15.75" customHeight="1">
      <c r="A317" s="2">
        <f>IFERROR(__xludf.DUMMYFUNCTION("""COMPUTED_VALUE"""),44216.66666666667)</f>
        <v>44216.66667</v>
      </c>
      <c r="B317" s="1">
        <f>IFERROR(__xludf.DUMMYFUNCTION("""COMPUTED_VALUE"""),637.53)</f>
        <v>637.53</v>
      </c>
      <c r="C317" s="1">
        <f>IFERROR(__xludf.DUMMYFUNCTION("""COMPUTED_VALUE"""),646.08)</f>
        <v>646.08</v>
      </c>
      <c r="D317" s="1">
        <f>IFERROR(__xludf.DUMMYFUNCTION("""COMPUTED_VALUE"""),625.17)</f>
        <v>625.17</v>
      </c>
      <c r="E317" s="1">
        <f>IFERROR(__xludf.DUMMYFUNCTION("""COMPUTED_VALUE"""),645.6)</f>
        <v>645.6</v>
      </c>
      <c r="F317" s="1">
        <f>IFERROR(__xludf.DUMMYFUNCTION("""COMPUTED_VALUE"""),3.6213541E7)</f>
        <v>36213541</v>
      </c>
    </row>
    <row r="318" ht="15.75" customHeight="1">
      <c r="A318" s="2">
        <f>IFERROR(__xludf.DUMMYFUNCTION("""COMPUTED_VALUE"""),44217.66666666667)</f>
        <v>44217.66667</v>
      </c>
      <c r="B318" s="1">
        <f>IFERROR(__xludf.DUMMYFUNCTION("""COMPUTED_VALUE"""),646.55)</f>
        <v>646.55</v>
      </c>
      <c r="C318" s="1">
        <f>IFERROR(__xludf.DUMMYFUNCTION("""COMPUTED_VALUE"""),665.08)</f>
        <v>665.08</v>
      </c>
      <c r="D318" s="1">
        <f>IFERROR(__xludf.DUMMYFUNCTION("""COMPUTED_VALUE"""),640.38)</f>
        <v>640.38</v>
      </c>
      <c r="E318" s="1">
        <f>IFERROR(__xludf.DUMMYFUNCTION("""COMPUTED_VALUE"""),648.45)</f>
        <v>648.45</v>
      </c>
      <c r="F318" s="1">
        <f>IFERROR(__xludf.DUMMYFUNCTION("""COMPUTED_VALUE"""),2.7754649E7)</f>
        <v>27754649</v>
      </c>
    </row>
    <row r="319" ht="15.75" customHeight="1">
      <c r="A319" s="2">
        <f>IFERROR(__xludf.DUMMYFUNCTION("""COMPUTED_VALUE"""),44218.66666666667)</f>
        <v>44218.66667</v>
      </c>
      <c r="B319" s="1">
        <f>IFERROR(__xludf.DUMMYFUNCTION("""COMPUTED_VALUE"""),655.58)</f>
        <v>655.58</v>
      </c>
      <c r="C319" s="1">
        <f>IFERROR(__xludf.DUMMYFUNCTION("""COMPUTED_VALUE"""),664.6)</f>
        <v>664.6</v>
      </c>
      <c r="D319" s="1">
        <f>IFERROR(__xludf.DUMMYFUNCTION("""COMPUTED_VALUE"""),650.35)</f>
        <v>650.35</v>
      </c>
      <c r="E319" s="1">
        <f>IFERROR(__xludf.DUMMYFUNCTION("""COMPUTED_VALUE"""),656.53)</f>
        <v>656.53</v>
      </c>
      <c r="F319" s="1">
        <f>IFERROR(__xludf.DUMMYFUNCTION("""COMPUTED_VALUE"""),3.0329537E7)</f>
        <v>30329537</v>
      </c>
    </row>
    <row r="320" ht="15.75" customHeight="1">
      <c r="A320" s="2">
        <f>IFERROR(__xludf.DUMMYFUNCTION("""COMPUTED_VALUE"""),44221.66666666667)</f>
        <v>44221.66667</v>
      </c>
      <c r="B320" s="1">
        <f>IFERROR(__xludf.DUMMYFUNCTION("""COMPUTED_VALUE"""),671.73)</f>
        <v>671.73</v>
      </c>
      <c r="C320" s="1">
        <f>IFERROR(__xludf.DUMMYFUNCTION("""COMPUTED_VALUE"""),729.21)</f>
        <v>729.21</v>
      </c>
      <c r="D320" s="1">
        <f>IFERROR(__xludf.DUMMYFUNCTION("""COMPUTED_VALUE"""),667.45)</f>
        <v>667.45</v>
      </c>
      <c r="E320" s="1">
        <f>IFERROR(__xludf.DUMMYFUNCTION("""COMPUTED_VALUE"""),728.26)</f>
        <v>728.26</v>
      </c>
      <c r="F320" s="1">
        <f>IFERROR(__xludf.DUMMYFUNCTION("""COMPUTED_VALUE"""),4.6962411E7)</f>
        <v>46962411</v>
      </c>
    </row>
    <row r="321" ht="15.75" customHeight="1">
      <c r="A321" s="2">
        <f>IFERROR(__xludf.DUMMYFUNCTION("""COMPUTED_VALUE"""),44222.66666666667)</f>
        <v>44222.66667</v>
      </c>
      <c r="B321" s="1">
        <f>IFERROR(__xludf.DUMMYFUNCTION("""COMPUTED_VALUE"""),707.83)</f>
        <v>707.83</v>
      </c>
      <c r="C321" s="1">
        <f>IFERROR(__xludf.DUMMYFUNCTION("""COMPUTED_VALUE"""),711.63)</f>
        <v>711.63</v>
      </c>
      <c r="D321" s="1">
        <f>IFERROR(__xludf.DUMMYFUNCTION("""COMPUTED_VALUE"""),679.81)</f>
        <v>679.81</v>
      </c>
      <c r="E321" s="1">
        <f>IFERROR(__xludf.DUMMYFUNCTION("""COMPUTED_VALUE"""),682.66)</f>
        <v>682.66</v>
      </c>
      <c r="F321" s="1">
        <f>IFERROR(__xludf.DUMMYFUNCTION("""COMPUTED_VALUE"""),4.9968534E7)</f>
        <v>49968534</v>
      </c>
    </row>
    <row r="322" ht="15.75" customHeight="1">
      <c r="A322" s="2">
        <f>IFERROR(__xludf.DUMMYFUNCTION("""COMPUTED_VALUE"""),44223.66666666667)</f>
        <v>44223.66667</v>
      </c>
      <c r="B322" s="1">
        <f>IFERROR(__xludf.DUMMYFUNCTION("""COMPUTED_VALUE"""),680.28)</f>
        <v>680.28</v>
      </c>
      <c r="C322" s="1">
        <f>IFERROR(__xludf.DUMMYFUNCTION("""COMPUTED_VALUE"""),692.63)</f>
        <v>692.63</v>
      </c>
      <c r="D322" s="1">
        <f>IFERROR(__xludf.DUMMYFUNCTION("""COMPUTED_VALUE"""),663.65)</f>
        <v>663.65</v>
      </c>
      <c r="E322" s="1">
        <f>IFERROR(__xludf.DUMMYFUNCTION("""COMPUTED_VALUE"""),666.5)</f>
        <v>666.5</v>
      </c>
      <c r="F322" s="1">
        <f>IFERROR(__xludf.DUMMYFUNCTION("""COMPUTED_VALUE"""),3.7385988E7)</f>
        <v>37385988</v>
      </c>
    </row>
    <row r="323" ht="15.75" customHeight="1">
      <c r="A323" s="2">
        <f>IFERROR(__xludf.DUMMYFUNCTION("""COMPUTED_VALUE"""),44224.66666666667)</f>
        <v>44224.66667</v>
      </c>
      <c r="B323" s="1">
        <f>IFERROR(__xludf.DUMMYFUNCTION("""COMPUTED_VALUE"""),665.08)</f>
        <v>665.08</v>
      </c>
      <c r="C323" s="1">
        <f>IFERROR(__xludf.DUMMYFUNCTION("""COMPUTED_VALUE"""),683.61)</f>
        <v>683.61</v>
      </c>
      <c r="D323" s="1">
        <f>IFERROR(__xludf.DUMMYFUNCTION("""COMPUTED_VALUE"""),647.03)</f>
        <v>647.03</v>
      </c>
      <c r="E323" s="1">
        <f>IFERROR(__xludf.DUMMYFUNCTION("""COMPUTED_VALUE"""),647.03)</f>
        <v>647.03</v>
      </c>
      <c r="F323" s="1">
        <f>IFERROR(__xludf.DUMMYFUNCTION("""COMPUTED_VALUE"""),3.7289825E7)</f>
        <v>37289825</v>
      </c>
    </row>
    <row r="324" ht="15.75" customHeight="1">
      <c r="A324" s="2">
        <f>IFERROR(__xludf.DUMMYFUNCTION("""COMPUTED_VALUE"""),44225.66666666667)</f>
        <v>44225.66667</v>
      </c>
      <c r="B324" s="1">
        <f>IFERROR(__xludf.DUMMYFUNCTION("""COMPUTED_VALUE"""),660.33)</f>
        <v>660.33</v>
      </c>
      <c r="C324" s="1">
        <f>IFERROR(__xludf.DUMMYFUNCTION("""COMPUTED_VALUE"""),681.23)</f>
        <v>681.23</v>
      </c>
      <c r="D324" s="1">
        <f>IFERROR(__xludf.DUMMYFUNCTION("""COMPUTED_VALUE"""),647.5)</f>
        <v>647.5</v>
      </c>
      <c r="E324" s="1">
        <f>IFERROR(__xludf.DUMMYFUNCTION("""COMPUTED_VALUE"""),647.5)</f>
        <v>647.5</v>
      </c>
      <c r="F324" s="1">
        <f>IFERROR(__xludf.DUMMYFUNCTION("""COMPUTED_VALUE"""),3.3974509E7)</f>
        <v>33974509</v>
      </c>
    </row>
    <row r="325" ht="15.75" customHeight="1">
      <c r="A325" s="2">
        <f>IFERROR(__xludf.DUMMYFUNCTION("""COMPUTED_VALUE"""),44228.66666666667)</f>
        <v>44228.66667</v>
      </c>
      <c r="B325" s="1">
        <f>IFERROR(__xludf.DUMMYFUNCTION("""COMPUTED_VALUE"""),663.18)</f>
        <v>663.18</v>
      </c>
      <c r="C325" s="1">
        <f>IFERROR(__xludf.DUMMYFUNCTION("""COMPUTED_VALUE"""),691.21)</f>
        <v>691.21</v>
      </c>
      <c r="D325" s="1">
        <f>IFERROR(__xludf.DUMMYFUNCTION("""COMPUTED_VALUE"""),663.18)</f>
        <v>663.18</v>
      </c>
      <c r="E325" s="1">
        <f>IFERROR(__xludf.DUMMYFUNCTION("""COMPUTED_VALUE"""),676.48)</f>
        <v>676.48</v>
      </c>
      <c r="F325" s="1">
        <f>IFERROR(__xludf.DUMMYFUNCTION("""COMPUTED_VALUE"""),2.8643429E7)</f>
        <v>28643429</v>
      </c>
    </row>
    <row r="326" ht="15.75" customHeight="1">
      <c r="A326" s="2">
        <f>IFERROR(__xludf.DUMMYFUNCTION("""COMPUTED_VALUE"""),44229.66666666667)</f>
        <v>44229.66667</v>
      </c>
      <c r="B326" s="1">
        <f>IFERROR(__xludf.DUMMYFUNCTION("""COMPUTED_VALUE"""),703.08)</f>
        <v>703.08</v>
      </c>
      <c r="C326" s="1">
        <f>IFERROR(__xludf.DUMMYFUNCTION("""COMPUTED_VALUE"""),710.68)</f>
        <v>710.68</v>
      </c>
      <c r="D326" s="1">
        <f>IFERROR(__xludf.DUMMYFUNCTION("""COMPUTED_VALUE"""),687.41)</f>
        <v>687.41</v>
      </c>
      <c r="E326" s="1">
        <f>IFERROR(__xludf.DUMMYFUNCTION("""COMPUTED_VALUE"""),688.36)</f>
        <v>688.36</v>
      </c>
      <c r="F326" s="1">
        <f>IFERROR(__xludf.DUMMYFUNCTION("""COMPUTED_VALUE"""),2.6327061E7)</f>
        <v>26327061</v>
      </c>
    </row>
    <row r="327" ht="15.75" customHeight="1">
      <c r="A327" s="2">
        <f>IFERROR(__xludf.DUMMYFUNCTION("""COMPUTED_VALUE"""),44230.66666666667)</f>
        <v>44230.66667</v>
      </c>
      <c r="B327" s="1">
        <f>IFERROR(__xludf.DUMMYFUNCTION("""COMPUTED_VALUE"""),697.38)</f>
        <v>697.38</v>
      </c>
      <c r="C327" s="1">
        <f>IFERROR(__xludf.DUMMYFUNCTION("""COMPUTED_VALUE"""),702.61)</f>
        <v>702.61</v>
      </c>
      <c r="D327" s="1">
        <f>IFERROR(__xludf.DUMMYFUNCTION("""COMPUTED_VALUE"""),686.93)</f>
        <v>686.93</v>
      </c>
      <c r="E327" s="1">
        <f>IFERROR(__xludf.DUMMYFUNCTION("""COMPUTED_VALUE"""),699.28)</f>
        <v>699.28</v>
      </c>
      <c r="F327" s="1">
        <f>IFERROR(__xludf.DUMMYFUNCTION("""COMPUTED_VALUE"""),1.6979833E7)</f>
        <v>16979833</v>
      </c>
    </row>
    <row r="328" ht="15.75" customHeight="1">
      <c r="A328" s="2">
        <f>IFERROR(__xludf.DUMMYFUNCTION("""COMPUTED_VALUE"""),44231.66666666667)</f>
        <v>44231.66667</v>
      </c>
      <c r="B328" s="1">
        <f>IFERROR(__xludf.DUMMYFUNCTION("""COMPUTED_VALUE"""),688.83)</f>
        <v>688.83</v>
      </c>
      <c r="C328" s="1">
        <f>IFERROR(__xludf.DUMMYFUNCTION("""COMPUTED_VALUE"""),705.46)</f>
        <v>705.46</v>
      </c>
      <c r="D328" s="1">
        <f>IFERROR(__xludf.DUMMYFUNCTION("""COMPUTED_VALUE"""),675.05)</f>
        <v>675.05</v>
      </c>
      <c r="E328" s="1">
        <f>IFERROR(__xludf.DUMMYFUNCTION("""COMPUTED_VALUE"""),698.81)</f>
        <v>698.81</v>
      </c>
      <c r="F328" s="1">
        <f>IFERROR(__xludf.DUMMYFUNCTION("""COMPUTED_VALUE"""),2.3639193E7)</f>
        <v>23639193</v>
      </c>
    </row>
    <row r="329" ht="15.75" customHeight="1">
      <c r="A329" s="2">
        <f>IFERROR(__xludf.DUMMYFUNCTION("""COMPUTED_VALUE"""),44232.66666666667)</f>
        <v>44232.66667</v>
      </c>
      <c r="B329" s="1">
        <f>IFERROR(__xludf.DUMMYFUNCTION("""COMPUTED_VALUE"""),710.68)</f>
        <v>710.68</v>
      </c>
      <c r="C329" s="1">
        <f>IFERROR(__xludf.DUMMYFUNCTION("""COMPUTED_VALUE"""),719.23)</f>
        <v>719.23</v>
      </c>
      <c r="D329" s="1">
        <f>IFERROR(__xludf.DUMMYFUNCTION("""COMPUTED_VALUE"""),695.96)</f>
        <v>695.96</v>
      </c>
      <c r="E329" s="1">
        <f>IFERROR(__xludf.DUMMYFUNCTION("""COMPUTED_VALUE"""),696.43)</f>
        <v>696.43</v>
      </c>
      <c r="F329" s="1">
        <f>IFERROR(__xludf.DUMMYFUNCTION("""COMPUTED_VALUE"""),1.8664841E7)</f>
        <v>18664841</v>
      </c>
    </row>
    <row r="330" ht="15.75" customHeight="1">
      <c r="A330" s="2">
        <f>IFERROR(__xludf.DUMMYFUNCTION("""COMPUTED_VALUE"""),44235.66666666667)</f>
        <v>44235.66667</v>
      </c>
      <c r="B330" s="1">
        <f>IFERROR(__xludf.DUMMYFUNCTION("""COMPUTED_VALUE"""),710.68)</f>
        <v>710.68</v>
      </c>
      <c r="C330" s="1">
        <f>IFERROR(__xludf.DUMMYFUNCTION("""COMPUTED_VALUE"""),712.58)</f>
        <v>712.58</v>
      </c>
      <c r="D330" s="1">
        <f>IFERROR(__xludf.DUMMYFUNCTION("""COMPUTED_VALUE"""),698.33)</f>
        <v>698.33</v>
      </c>
      <c r="E330" s="1">
        <f>IFERROR(__xludf.DUMMYFUNCTION("""COMPUTED_VALUE"""),699.76)</f>
        <v>699.76</v>
      </c>
      <c r="F330" s="1">
        <f>IFERROR(__xludf.DUMMYFUNCTION("""COMPUTED_VALUE"""),1.481829E7)</f>
        <v>14818290</v>
      </c>
    </row>
    <row r="331" ht="15.75" customHeight="1">
      <c r="A331" s="2">
        <f>IFERROR(__xludf.DUMMYFUNCTION("""COMPUTED_VALUE"""),44236.66666666667)</f>
        <v>44236.66667</v>
      </c>
      <c r="B331" s="1">
        <f>IFERROR(__xludf.DUMMYFUNCTION("""COMPUTED_VALUE"""),708.31)</f>
        <v>708.31</v>
      </c>
      <c r="C331" s="1">
        <f>IFERROR(__xludf.DUMMYFUNCTION("""COMPUTED_VALUE"""),711.16)</f>
        <v>711.16</v>
      </c>
      <c r="D331" s="1">
        <f>IFERROR(__xludf.DUMMYFUNCTION("""COMPUTED_VALUE"""),700.23)</f>
        <v>700.23</v>
      </c>
      <c r="E331" s="1">
        <f>IFERROR(__xludf.DUMMYFUNCTION("""COMPUTED_VALUE"""),703.56)</f>
        <v>703.56</v>
      </c>
      <c r="F331" s="1">
        <f>IFERROR(__xludf.DUMMYFUNCTION("""COMPUTED_VALUE"""),1.0651844E7)</f>
        <v>10651844</v>
      </c>
    </row>
    <row r="332" ht="15.75" customHeight="1">
      <c r="A332" s="2">
        <f>IFERROR(__xludf.DUMMYFUNCTION("""COMPUTED_VALUE"""),44237.66666666667)</f>
        <v>44237.66667</v>
      </c>
      <c r="B332" s="1">
        <f>IFERROR(__xludf.DUMMYFUNCTION("""COMPUTED_VALUE"""),721.14)</f>
        <v>721.14</v>
      </c>
      <c r="C332" s="1">
        <f>IFERROR(__xludf.DUMMYFUNCTION("""COMPUTED_VALUE"""),731.59)</f>
        <v>731.59</v>
      </c>
      <c r="D332" s="1">
        <f>IFERROR(__xludf.DUMMYFUNCTION("""COMPUTED_VALUE"""),714.01)</f>
        <v>714.01</v>
      </c>
      <c r="E332" s="1">
        <f>IFERROR(__xludf.DUMMYFUNCTION("""COMPUTED_VALUE"""),723.04)</f>
        <v>723.04</v>
      </c>
      <c r="F332" s="1">
        <f>IFERROR(__xludf.DUMMYFUNCTION("""COMPUTED_VALUE"""),1.6924664E7)</f>
        <v>16924664</v>
      </c>
    </row>
    <row r="333" ht="15.75" customHeight="1">
      <c r="A333" s="2">
        <f>IFERROR(__xludf.DUMMYFUNCTION("""COMPUTED_VALUE"""),44238.504166666666)</f>
        <v>44238.50417</v>
      </c>
      <c r="B333" s="1">
        <f>IFERROR(__xludf.DUMMYFUNCTION("""COMPUTED_VALUE"""),724.94)</f>
        <v>724.94</v>
      </c>
      <c r="C333" s="1">
        <f>IFERROR(__xludf.DUMMYFUNCTION("""COMPUTED_VALUE"""),724.94)</f>
        <v>724.94</v>
      </c>
      <c r="D333" s="1">
        <f>IFERROR(__xludf.DUMMYFUNCTION("""COMPUTED_VALUE"""),711.63)</f>
        <v>711.63</v>
      </c>
      <c r="E333" s="1">
        <f>IFERROR(__xludf.DUMMYFUNCTION("""COMPUTED_VALUE"""),719.23)</f>
        <v>719.23</v>
      </c>
      <c r="F333" s="1">
        <f>IFERROR(__xludf.DUMMYFUNCTION("""COMPUTED_VALUE"""),1.0260559E7)</f>
        <v>10260559</v>
      </c>
    </row>
    <row r="334" ht="15.75" customHeight="1">
      <c r="A334" s="2">
        <f>IFERROR(__xludf.DUMMYFUNCTION("""COMPUTED_VALUE"""),44243.66666666667)</f>
        <v>44243.66667</v>
      </c>
      <c r="B334" s="1">
        <f>IFERROR(__xludf.DUMMYFUNCTION("""COMPUTED_VALUE"""),724.46)</f>
        <v>724.46</v>
      </c>
      <c r="C334" s="1">
        <f>IFERROR(__xludf.DUMMYFUNCTION("""COMPUTED_VALUE"""),728.26)</f>
        <v>728.26</v>
      </c>
      <c r="D334" s="1">
        <f>IFERROR(__xludf.DUMMYFUNCTION("""COMPUTED_VALUE"""),704.03)</f>
        <v>704.03</v>
      </c>
      <c r="E334" s="1">
        <f>IFERROR(__xludf.DUMMYFUNCTION("""COMPUTED_VALUE"""),707.83)</f>
        <v>707.83</v>
      </c>
      <c r="F334" s="1">
        <f>IFERROR(__xludf.DUMMYFUNCTION("""COMPUTED_VALUE"""),2.3579965E7)</f>
        <v>23579965</v>
      </c>
    </row>
    <row r="335" ht="15.75" customHeight="1">
      <c r="A335" s="2">
        <f>IFERROR(__xludf.DUMMYFUNCTION("""COMPUTED_VALUE"""),44244.66666666667)</f>
        <v>44244.66667</v>
      </c>
      <c r="B335" s="1">
        <f>IFERROR(__xludf.DUMMYFUNCTION("""COMPUTED_VALUE"""),704.03)</f>
        <v>704.03</v>
      </c>
      <c r="C335" s="1">
        <f>IFERROR(__xludf.DUMMYFUNCTION("""COMPUTED_VALUE"""),724.94)</f>
        <v>724.94</v>
      </c>
      <c r="D335" s="1">
        <f>IFERROR(__xludf.DUMMYFUNCTION("""COMPUTED_VALUE"""),694.06)</f>
        <v>694.06</v>
      </c>
      <c r="E335" s="1">
        <f>IFERROR(__xludf.DUMMYFUNCTION("""COMPUTED_VALUE"""),719.71)</f>
        <v>719.71</v>
      </c>
      <c r="F335" s="1">
        <f>IFERROR(__xludf.DUMMYFUNCTION("""COMPUTED_VALUE"""),1.6036516E7)</f>
        <v>16036516</v>
      </c>
    </row>
    <row r="336" ht="15.75" customHeight="1">
      <c r="A336" s="2">
        <f>IFERROR(__xludf.DUMMYFUNCTION("""COMPUTED_VALUE"""),44245.66666666667)</f>
        <v>44245.66667</v>
      </c>
      <c r="B336" s="1">
        <f>IFERROR(__xludf.DUMMYFUNCTION("""COMPUTED_VALUE"""),728.74)</f>
        <v>728.74</v>
      </c>
      <c r="C336" s="1">
        <f>IFERROR(__xludf.DUMMYFUNCTION("""COMPUTED_VALUE"""),736.81)</f>
        <v>736.81</v>
      </c>
      <c r="D336" s="1">
        <f>IFERROR(__xludf.DUMMYFUNCTION("""COMPUTED_VALUE"""),707.83)</f>
        <v>707.83</v>
      </c>
      <c r="E336" s="1">
        <f>IFERROR(__xludf.DUMMYFUNCTION("""COMPUTED_VALUE"""),710.21)</f>
        <v>710.21</v>
      </c>
      <c r="F336" s="1">
        <f>IFERROR(__xludf.DUMMYFUNCTION("""COMPUTED_VALUE"""),2.4241947E7)</f>
        <v>24241947</v>
      </c>
    </row>
    <row r="337" ht="15.75" customHeight="1">
      <c r="A337" s="2">
        <f>IFERROR(__xludf.DUMMYFUNCTION("""COMPUTED_VALUE"""),44246.66666666667)</f>
        <v>44246.66667</v>
      </c>
      <c r="B337" s="1">
        <f>IFERROR(__xludf.DUMMYFUNCTION("""COMPUTED_VALUE"""),709.73)</f>
        <v>709.73</v>
      </c>
      <c r="C337" s="1">
        <f>IFERROR(__xludf.DUMMYFUNCTION("""COMPUTED_VALUE"""),710.21)</f>
        <v>710.21</v>
      </c>
      <c r="D337" s="1">
        <f>IFERROR(__xludf.DUMMYFUNCTION("""COMPUTED_VALUE"""),689.78)</f>
        <v>689.78</v>
      </c>
      <c r="E337" s="1">
        <f>IFERROR(__xludf.DUMMYFUNCTION("""COMPUTED_VALUE"""),704.03)</f>
        <v>704.03</v>
      </c>
      <c r="F337" s="1">
        <f>IFERROR(__xludf.DUMMYFUNCTION("""COMPUTED_VALUE"""),2.258956E7)</f>
        <v>22589560</v>
      </c>
    </row>
    <row r="338" ht="15.75" customHeight="1">
      <c r="A338" s="2">
        <f>IFERROR(__xludf.DUMMYFUNCTION("""COMPUTED_VALUE"""),44249.66666666667)</f>
        <v>44249.66667</v>
      </c>
      <c r="B338" s="1">
        <f>IFERROR(__xludf.DUMMYFUNCTION("""COMPUTED_VALUE"""),712.11)</f>
        <v>712.11</v>
      </c>
      <c r="C338" s="1">
        <f>IFERROR(__xludf.DUMMYFUNCTION("""COMPUTED_VALUE"""),712.11)</f>
        <v>712.11</v>
      </c>
      <c r="D338" s="1">
        <f>IFERROR(__xludf.DUMMYFUNCTION("""COMPUTED_VALUE"""),675.53)</f>
        <v>675.53</v>
      </c>
      <c r="E338" s="1">
        <f>IFERROR(__xludf.DUMMYFUNCTION("""COMPUTED_VALUE"""),677.91)</f>
        <v>677.91</v>
      </c>
      <c r="F338" s="1">
        <f>IFERROR(__xludf.DUMMYFUNCTION("""COMPUTED_VALUE"""),2.7296535E7)</f>
        <v>27296535</v>
      </c>
    </row>
    <row r="339" ht="15.75" customHeight="1">
      <c r="A339" s="2">
        <f>IFERROR(__xludf.DUMMYFUNCTION("""COMPUTED_VALUE"""),44250.66666666667)</f>
        <v>44250.66667</v>
      </c>
      <c r="B339" s="1">
        <f>IFERROR(__xludf.DUMMYFUNCTION("""COMPUTED_VALUE"""),662.23)</f>
        <v>662.23</v>
      </c>
      <c r="C339" s="1">
        <f>IFERROR(__xludf.DUMMYFUNCTION("""COMPUTED_VALUE"""),685.98)</f>
        <v>685.98</v>
      </c>
      <c r="D339" s="1">
        <f>IFERROR(__xludf.DUMMYFUNCTION("""COMPUTED_VALUE"""),662.23)</f>
        <v>662.23</v>
      </c>
      <c r="E339" s="1">
        <f>IFERROR(__xludf.DUMMYFUNCTION("""COMPUTED_VALUE"""),671.73)</f>
        <v>671.73</v>
      </c>
      <c r="F339" s="1">
        <f>IFERROR(__xludf.DUMMYFUNCTION("""COMPUTED_VALUE"""),2.6933971E7)</f>
        <v>26933971</v>
      </c>
    </row>
    <row r="340" ht="15.75" customHeight="1">
      <c r="A340" s="2">
        <f>IFERROR(__xludf.DUMMYFUNCTION("""COMPUTED_VALUE"""),44251.66666666667)</f>
        <v>44251.66667</v>
      </c>
      <c r="B340" s="1">
        <f>IFERROR(__xludf.DUMMYFUNCTION("""COMPUTED_VALUE"""),674.1)</f>
        <v>674.1</v>
      </c>
      <c r="C340" s="1">
        <f>IFERROR(__xludf.DUMMYFUNCTION("""COMPUTED_VALUE"""),679.81)</f>
        <v>679.81</v>
      </c>
      <c r="D340" s="1">
        <f>IFERROR(__xludf.DUMMYFUNCTION("""COMPUTED_VALUE"""),646.08)</f>
        <v>646.08</v>
      </c>
      <c r="E340" s="1">
        <f>IFERROR(__xludf.DUMMYFUNCTION("""COMPUTED_VALUE"""),652.73)</f>
        <v>652.73</v>
      </c>
      <c r="F340" s="1">
        <f>IFERROR(__xludf.DUMMYFUNCTION("""COMPUTED_VALUE"""),4.1585608E7)</f>
        <v>41585608</v>
      </c>
    </row>
    <row r="341" ht="15.75" customHeight="1">
      <c r="A341" s="2">
        <f>IFERROR(__xludf.DUMMYFUNCTION("""COMPUTED_VALUE"""),44252.66666666667)</f>
        <v>44252.66667</v>
      </c>
      <c r="B341" s="1">
        <f>IFERROR(__xludf.DUMMYFUNCTION("""COMPUTED_VALUE"""),665.08)</f>
        <v>665.08</v>
      </c>
      <c r="C341" s="1">
        <f>IFERROR(__xludf.DUMMYFUNCTION("""COMPUTED_VALUE"""),681.23)</f>
        <v>681.23</v>
      </c>
      <c r="D341" s="1">
        <f>IFERROR(__xludf.DUMMYFUNCTION("""COMPUTED_VALUE"""),657.0)</f>
        <v>657</v>
      </c>
      <c r="E341" s="1">
        <f>IFERROR(__xludf.DUMMYFUNCTION("""COMPUTED_VALUE"""),657.0)</f>
        <v>657</v>
      </c>
      <c r="F341" s="1">
        <f>IFERROR(__xludf.DUMMYFUNCTION("""COMPUTED_VALUE"""),2.400836E7)</f>
        <v>24008360</v>
      </c>
    </row>
    <row r="342" ht="15.75" customHeight="1">
      <c r="A342" s="2">
        <f>IFERROR(__xludf.DUMMYFUNCTION("""COMPUTED_VALUE"""),44253.66666666667)</f>
        <v>44253.66667</v>
      </c>
      <c r="B342" s="1">
        <f>IFERROR(__xludf.DUMMYFUNCTION("""COMPUTED_VALUE"""),635.63)</f>
        <v>635.63</v>
      </c>
      <c r="C342" s="1">
        <f>IFERROR(__xludf.DUMMYFUNCTION("""COMPUTED_VALUE"""),652.25)</f>
        <v>652.25</v>
      </c>
      <c r="D342" s="1">
        <f>IFERROR(__xludf.DUMMYFUNCTION("""COMPUTED_VALUE"""),629.45)</f>
        <v>629.45</v>
      </c>
      <c r="E342" s="1">
        <f>IFERROR(__xludf.DUMMYFUNCTION("""COMPUTED_VALUE"""),629.45)</f>
        <v>629.45</v>
      </c>
      <c r="F342" s="1">
        <f>IFERROR(__xludf.DUMMYFUNCTION("""COMPUTED_VALUE"""),3.7077103E7)</f>
        <v>37077103</v>
      </c>
    </row>
    <row r="343" ht="15.75" customHeight="1">
      <c r="A343" s="2">
        <f>IFERROR(__xludf.DUMMYFUNCTION("""COMPUTED_VALUE"""),44256.66666666667)</f>
        <v>44256.66667</v>
      </c>
      <c r="B343" s="1">
        <f>IFERROR(__xludf.DUMMYFUNCTION("""COMPUTED_VALUE"""),657.48)</f>
        <v>657.48</v>
      </c>
      <c r="C343" s="1">
        <f>IFERROR(__xludf.DUMMYFUNCTION("""COMPUTED_VALUE"""),662.23)</f>
        <v>662.23</v>
      </c>
      <c r="D343" s="1">
        <f>IFERROR(__xludf.DUMMYFUNCTION("""COMPUTED_VALUE"""),645.13)</f>
        <v>645.13</v>
      </c>
      <c r="E343" s="1">
        <f>IFERROR(__xludf.DUMMYFUNCTION("""COMPUTED_VALUE"""),662.23)</f>
        <v>662.23</v>
      </c>
      <c r="F343" s="1">
        <f>IFERROR(__xludf.DUMMYFUNCTION("""COMPUTED_VALUE"""),2.7079038E7)</f>
        <v>27079038</v>
      </c>
    </row>
    <row r="344" ht="15.75" customHeight="1">
      <c r="A344" s="2">
        <f>IFERROR(__xludf.DUMMYFUNCTION("""COMPUTED_VALUE"""),44257.66666666667)</f>
        <v>44257.66667</v>
      </c>
      <c r="B344" s="1">
        <f>IFERROR(__xludf.DUMMYFUNCTION("""COMPUTED_VALUE"""),676.48)</f>
        <v>676.48</v>
      </c>
      <c r="C344" s="1">
        <f>IFERROR(__xludf.DUMMYFUNCTION("""COMPUTED_VALUE"""),685.98)</f>
        <v>685.98</v>
      </c>
      <c r="D344" s="1">
        <f>IFERROR(__xludf.DUMMYFUNCTION("""COMPUTED_VALUE"""),657.95)</f>
        <v>657.95</v>
      </c>
      <c r="E344" s="1">
        <f>IFERROR(__xludf.DUMMYFUNCTION("""COMPUTED_VALUE"""),663.18)</f>
        <v>663.18</v>
      </c>
      <c r="F344" s="1">
        <f>IFERROR(__xludf.DUMMYFUNCTION("""COMPUTED_VALUE"""),2.3080003E7)</f>
        <v>23080003</v>
      </c>
    </row>
    <row r="345" ht="15.75" customHeight="1">
      <c r="A345" s="2">
        <f>IFERROR(__xludf.DUMMYFUNCTION("""COMPUTED_VALUE"""),44258.66666666667)</f>
        <v>44258.66667</v>
      </c>
      <c r="B345" s="1">
        <f>IFERROR(__xludf.DUMMYFUNCTION("""COMPUTED_VALUE"""),663.18)</f>
        <v>663.18</v>
      </c>
      <c r="C345" s="1">
        <f>IFERROR(__xludf.DUMMYFUNCTION("""COMPUTED_VALUE"""),686.93)</f>
        <v>686.93</v>
      </c>
      <c r="D345" s="1">
        <f>IFERROR(__xludf.DUMMYFUNCTION("""COMPUTED_VALUE"""),655.58)</f>
        <v>655.58</v>
      </c>
      <c r="E345" s="1">
        <f>IFERROR(__xludf.DUMMYFUNCTION("""COMPUTED_VALUE"""),686.93)</f>
        <v>686.93</v>
      </c>
      <c r="F345" s="1">
        <f>IFERROR(__xludf.DUMMYFUNCTION("""COMPUTED_VALUE"""),1.8285294E7)</f>
        <v>18285294</v>
      </c>
    </row>
    <row r="346" ht="15.75" customHeight="1">
      <c r="A346" s="2">
        <f>IFERROR(__xludf.DUMMYFUNCTION("""COMPUTED_VALUE"""),44259.66666666667)</f>
        <v>44259.66667</v>
      </c>
      <c r="B346" s="1">
        <f>IFERROR(__xludf.DUMMYFUNCTION("""COMPUTED_VALUE"""),666.98)</f>
        <v>666.98</v>
      </c>
      <c r="C346" s="1">
        <f>IFERROR(__xludf.DUMMYFUNCTION("""COMPUTED_VALUE"""),674.1)</f>
        <v>674.1</v>
      </c>
      <c r="D346" s="1">
        <f>IFERROR(__xludf.DUMMYFUNCTION("""COMPUTED_VALUE"""),655.58)</f>
        <v>655.58</v>
      </c>
      <c r="E346" s="1">
        <f>IFERROR(__xludf.DUMMYFUNCTION("""COMPUTED_VALUE"""),655.58)</f>
        <v>655.58</v>
      </c>
      <c r="F346" s="1">
        <f>IFERROR(__xludf.DUMMYFUNCTION("""COMPUTED_VALUE"""),2.4497606E7)</f>
        <v>24497606</v>
      </c>
    </row>
    <row r="347" ht="15.75" customHeight="1">
      <c r="A347" s="2">
        <f>IFERROR(__xludf.DUMMYFUNCTION("""COMPUTED_VALUE"""),44260.66666666667)</f>
        <v>44260.66667</v>
      </c>
      <c r="B347" s="1">
        <f>IFERROR(__xludf.DUMMYFUNCTION("""COMPUTED_VALUE"""),635.15)</f>
        <v>635.15</v>
      </c>
      <c r="C347" s="1">
        <f>IFERROR(__xludf.DUMMYFUNCTION("""COMPUTED_VALUE"""),660.33)</f>
        <v>660.33</v>
      </c>
      <c r="D347" s="1">
        <f>IFERROR(__xludf.DUMMYFUNCTION("""COMPUTED_VALUE"""),633.72)</f>
        <v>633.72</v>
      </c>
      <c r="E347" s="1">
        <f>IFERROR(__xludf.DUMMYFUNCTION("""COMPUTED_VALUE"""),645.13)</f>
        <v>645.13</v>
      </c>
      <c r="F347" s="1">
        <f>IFERROR(__xludf.DUMMYFUNCTION("""COMPUTED_VALUE"""),2.7137066E7)</f>
        <v>27137066</v>
      </c>
    </row>
    <row r="348" ht="15.75" customHeight="1">
      <c r="A348" s="2">
        <f>IFERROR(__xludf.DUMMYFUNCTION("""COMPUTED_VALUE"""),44263.66666666667)</f>
        <v>44263.66667</v>
      </c>
      <c r="B348" s="1">
        <f>IFERROR(__xludf.DUMMYFUNCTION("""COMPUTED_VALUE"""),649.4)</f>
        <v>649.4</v>
      </c>
      <c r="C348" s="1">
        <f>IFERROR(__xludf.DUMMYFUNCTION("""COMPUTED_VALUE"""),654.63)</f>
        <v>654.63</v>
      </c>
      <c r="D348" s="1">
        <f>IFERROR(__xludf.DUMMYFUNCTION("""COMPUTED_VALUE"""),609.02)</f>
        <v>609.02</v>
      </c>
      <c r="E348" s="1">
        <f>IFERROR(__xludf.DUMMYFUNCTION("""COMPUTED_VALUE"""),610.45)</f>
        <v>610.45</v>
      </c>
      <c r="F348" s="1">
        <f>IFERROR(__xludf.DUMMYFUNCTION("""COMPUTED_VALUE"""),3.6233199E7)</f>
        <v>36233199</v>
      </c>
    </row>
    <row r="349" ht="15.75" customHeight="1">
      <c r="A349" s="2">
        <f>IFERROR(__xludf.DUMMYFUNCTION("""COMPUTED_VALUE"""),44264.66666666667)</f>
        <v>44264.66667</v>
      </c>
      <c r="B349" s="1">
        <f>IFERROR(__xludf.DUMMYFUNCTION("""COMPUTED_VALUE"""),600.47)</f>
        <v>600.47</v>
      </c>
      <c r="C349" s="1">
        <f>IFERROR(__xludf.DUMMYFUNCTION("""COMPUTED_VALUE"""),631.35)</f>
        <v>631.35</v>
      </c>
      <c r="D349" s="1">
        <f>IFERROR(__xludf.DUMMYFUNCTION("""COMPUTED_VALUE"""),582.42)</f>
        <v>582.42</v>
      </c>
      <c r="E349" s="1">
        <f>IFERROR(__xludf.DUMMYFUNCTION("""COMPUTED_VALUE"""),611.87)</f>
        <v>611.87</v>
      </c>
      <c r="F349" s="1">
        <f>IFERROR(__xludf.DUMMYFUNCTION("""COMPUTED_VALUE"""),3.8805403E7)</f>
        <v>38805403</v>
      </c>
    </row>
    <row r="350" ht="15.75" customHeight="1">
      <c r="A350" s="2">
        <f>IFERROR(__xludf.DUMMYFUNCTION("""COMPUTED_VALUE"""),44265.66666666667)</f>
        <v>44265.66667</v>
      </c>
      <c r="B350" s="1">
        <f>IFERROR(__xludf.DUMMYFUNCTION("""COMPUTED_VALUE"""),636.58)</f>
        <v>636.58</v>
      </c>
      <c r="C350" s="1">
        <f>IFERROR(__xludf.DUMMYFUNCTION("""COMPUTED_VALUE"""),636.58)</f>
        <v>636.58</v>
      </c>
      <c r="D350" s="1">
        <f>IFERROR(__xludf.DUMMYFUNCTION("""COMPUTED_VALUE"""),619.47)</f>
        <v>619.47</v>
      </c>
      <c r="E350" s="1">
        <f>IFERROR(__xludf.DUMMYFUNCTION("""COMPUTED_VALUE"""),625.65)</f>
        <v>625.65</v>
      </c>
      <c r="F350" s="1">
        <f>IFERROR(__xludf.DUMMYFUNCTION("""COMPUTED_VALUE"""),2.3255672E7)</f>
        <v>23255672</v>
      </c>
    </row>
    <row r="351" ht="15.75" customHeight="1">
      <c r="A351" s="2">
        <f>IFERROR(__xludf.DUMMYFUNCTION("""COMPUTED_VALUE"""),44266.66666666667)</f>
        <v>44266.66667</v>
      </c>
      <c r="B351" s="1">
        <f>IFERROR(__xludf.DUMMYFUNCTION("""COMPUTED_VALUE"""),625.65)</f>
        <v>625.65</v>
      </c>
      <c r="C351" s="1">
        <f>IFERROR(__xludf.DUMMYFUNCTION("""COMPUTED_VALUE"""),649.4)</f>
        <v>649.4</v>
      </c>
      <c r="D351" s="1">
        <f>IFERROR(__xludf.DUMMYFUNCTION("""COMPUTED_VALUE"""),624.7)</f>
        <v>624.7</v>
      </c>
      <c r="E351" s="1">
        <f>IFERROR(__xludf.DUMMYFUNCTION("""COMPUTED_VALUE"""),646.55)</f>
        <v>646.55</v>
      </c>
      <c r="F351" s="1">
        <f>IFERROR(__xludf.DUMMYFUNCTION("""COMPUTED_VALUE"""),2.097274E7)</f>
        <v>20972740</v>
      </c>
    </row>
    <row r="352" ht="15.75" customHeight="1">
      <c r="A352" s="2">
        <f>IFERROR(__xludf.DUMMYFUNCTION("""COMPUTED_VALUE"""),44267.66666666667)</f>
        <v>44267.66667</v>
      </c>
      <c r="B352" s="1">
        <f>IFERROR(__xludf.DUMMYFUNCTION("""COMPUTED_VALUE"""),659.38)</f>
        <v>659.38</v>
      </c>
      <c r="C352" s="1">
        <f>IFERROR(__xludf.DUMMYFUNCTION("""COMPUTED_VALUE"""),659.85)</f>
        <v>659.85</v>
      </c>
      <c r="D352" s="1">
        <f>IFERROR(__xludf.DUMMYFUNCTION("""COMPUTED_VALUE"""),615.2)</f>
        <v>615.2</v>
      </c>
      <c r="E352" s="1">
        <f>IFERROR(__xludf.DUMMYFUNCTION("""COMPUTED_VALUE"""),618.05)</f>
        <v>618.05</v>
      </c>
      <c r="F352" s="1">
        <f>IFERROR(__xludf.DUMMYFUNCTION("""COMPUTED_VALUE"""),2.5985928E7)</f>
        <v>25985928</v>
      </c>
    </row>
    <row r="353" ht="15.75" customHeight="1">
      <c r="A353" s="2">
        <f>IFERROR(__xludf.DUMMYFUNCTION("""COMPUTED_VALUE"""),44270.66666666667)</f>
        <v>44270.66667</v>
      </c>
      <c r="B353" s="1">
        <f>IFERROR(__xludf.DUMMYFUNCTION("""COMPUTED_VALUE"""),617.57)</f>
        <v>617.57</v>
      </c>
      <c r="C353" s="1">
        <f>IFERROR(__xludf.DUMMYFUNCTION("""COMPUTED_VALUE"""),620.42)</f>
        <v>620.42</v>
      </c>
      <c r="D353" s="1">
        <f>IFERROR(__xludf.DUMMYFUNCTION("""COMPUTED_VALUE"""),590.02)</f>
        <v>590.02</v>
      </c>
      <c r="E353" s="1">
        <f>IFERROR(__xludf.DUMMYFUNCTION("""COMPUTED_VALUE"""),596.67)</f>
        <v>596.67</v>
      </c>
      <c r="F353" s="1">
        <f>IFERROR(__xludf.DUMMYFUNCTION("""COMPUTED_VALUE"""),3.5012854E7)</f>
        <v>35012854</v>
      </c>
    </row>
    <row r="354" ht="15.75" customHeight="1">
      <c r="A354" s="2">
        <f>IFERROR(__xludf.DUMMYFUNCTION("""COMPUTED_VALUE"""),44271.66666666667)</f>
        <v>44271.66667</v>
      </c>
      <c r="B354" s="1">
        <f>IFERROR(__xludf.DUMMYFUNCTION("""COMPUTED_VALUE"""),607.12)</f>
        <v>607.12</v>
      </c>
      <c r="C354" s="1">
        <f>IFERROR(__xludf.DUMMYFUNCTION("""COMPUTED_VALUE"""),611.4)</f>
        <v>611.4</v>
      </c>
      <c r="D354" s="1">
        <f>IFERROR(__xludf.DUMMYFUNCTION("""COMPUTED_VALUE"""),593.82)</f>
        <v>593.82</v>
      </c>
      <c r="E354" s="1">
        <f>IFERROR(__xludf.DUMMYFUNCTION("""COMPUTED_VALUE"""),599.05)</f>
        <v>599.05</v>
      </c>
      <c r="F354" s="1">
        <f>IFERROR(__xludf.DUMMYFUNCTION("""COMPUTED_VALUE"""),1.9543472E7)</f>
        <v>19543472</v>
      </c>
    </row>
    <row r="355" ht="15.75" customHeight="1">
      <c r="A355" s="2">
        <f>IFERROR(__xludf.DUMMYFUNCTION("""COMPUTED_VALUE"""),44272.66666666667)</f>
        <v>44272.66667</v>
      </c>
      <c r="B355" s="1">
        <f>IFERROR(__xludf.DUMMYFUNCTION("""COMPUTED_VALUE"""),593.35)</f>
        <v>593.35</v>
      </c>
      <c r="C355" s="1">
        <f>IFERROR(__xludf.DUMMYFUNCTION("""COMPUTED_VALUE"""),607.12)</f>
        <v>607.12</v>
      </c>
      <c r="D355" s="1">
        <f>IFERROR(__xludf.DUMMYFUNCTION("""COMPUTED_VALUE"""),590.97)</f>
        <v>590.97</v>
      </c>
      <c r="E355" s="1">
        <f>IFERROR(__xludf.DUMMYFUNCTION("""COMPUTED_VALUE"""),593.35)</f>
        <v>593.35</v>
      </c>
      <c r="F355" s="1">
        <f>IFERROR(__xludf.DUMMYFUNCTION("""COMPUTED_VALUE"""),1.9099051E7)</f>
        <v>19099051</v>
      </c>
    </row>
    <row r="356" ht="15.75" customHeight="1">
      <c r="A356" s="2">
        <f>IFERROR(__xludf.DUMMYFUNCTION("""COMPUTED_VALUE"""),44273.66666666667)</f>
        <v>44273.66667</v>
      </c>
      <c r="B356" s="1">
        <f>IFERROR(__xludf.DUMMYFUNCTION("""COMPUTED_VALUE"""),603.32)</f>
        <v>603.32</v>
      </c>
      <c r="C356" s="1">
        <f>IFERROR(__xludf.DUMMYFUNCTION("""COMPUTED_VALUE"""),619.0)</f>
        <v>619</v>
      </c>
      <c r="D356" s="1">
        <f>IFERROR(__xludf.DUMMYFUNCTION("""COMPUTED_VALUE"""),600.47)</f>
        <v>600.47</v>
      </c>
      <c r="E356" s="1">
        <f>IFERROR(__xludf.DUMMYFUNCTION("""COMPUTED_VALUE"""),608.55)</f>
        <v>608.55</v>
      </c>
      <c r="F356" s="1">
        <f>IFERROR(__xludf.DUMMYFUNCTION("""COMPUTED_VALUE"""),2.2362704E7)</f>
        <v>22362704</v>
      </c>
    </row>
    <row r="357" ht="15.75" customHeight="1">
      <c r="A357" s="2">
        <f>IFERROR(__xludf.DUMMYFUNCTION("""COMPUTED_VALUE"""),44274.66666666667)</f>
        <v>44274.66667</v>
      </c>
      <c r="B357" s="1">
        <f>IFERROR(__xludf.DUMMYFUNCTION("""COMPUTED_VALUE"""),596.67)</f>
        <v>596.67</v>
      </c>
      <c r="C357" s="1">
        <f>IFERROR(__xludf.DUMMYFUNCTION("""COMPUTED_VALUE"""),606.65)</f>
        <v>606.65</v>
      </c>
      <c r="D357" s="1">
        <f>IFERROR(__xludf.DUMMYFUNCTION("""COMPUTED_VALUE"""),592.87)</f>
        <v>592.87</v>
      </c>
      <c r="E357" s="1">
        <f>IFERROR(__xludf.DUMMYFUNCTION("""COMPUTED_VALUE"""),596.67)</f>
        <v>596.67</v>
      </c>
      <c r="F357" s="1">
        <f>IFERROR(__xludf.DUMMYFUNCTION("""COMPUTED_VALUE"""),2.2540279E7)</f>
        <v>22540279</v>
      </c>
    </row>
    <row r="358" ht="15.75" customHeight="1">
      <c r="A358" s="2">
        <f>IFERROR(__xludf.DUMMYFUNCTION("""COMPUTED_VALUE"""),44277.66666666667)</f>
        <v>44277.66667</v>
      </c>
      <c r="B358" s="1">
        <f>IFERROR(__xludf.DUMMYFUNCTION("""COMPUTED_VALUE"""),599.05)</f>
        <v>599.05</v>
      </c>
      <c r="C358" s="1">
        <f>IFERROR(__xludf.DUMMYFUNCTION("""COMPUTED_VALUE"""),611.4)</f>
        <v>611.4</v>
      </c>
      <c r="D358" s="1">
        <f>IFERROR(__xludf.DUMMYFUNCTION("""COMPUTED_VALUE"""),598.1)</f>
        <v>598.1</v>
      </c>
      <c r="E358" s="1">
        <f>IFERROR(__xludf.DUMMYFUNCTION("""COMPUTED_VALUE"""),601.9)</f>
        <v>601.9</v>
      </c>
      <c r="F358" s="1">
        <f>IFERROR(__xludf.DUMMYFUNCTION("""COMPUTED_VALUE"""),1.4012535E7)</f>
        <v>14012535</v>
      </c>
    </row>
    <row r="359" ht="15.75" customHeight="1">
      <c r="A359" s="2">
        <f>IFERROR(__xludf.DUMMYFUNCTION("""COMPUTED_VALUE"""),44278.66666666667)</f>
        <v>44278.66667</v>
      </c>
      <c r="B359" s="1">
        <f>IFERROR(__xludf.DUMMYFUNCTION("""COMPUTED_VALUE"""),612.35)</f>
        <v>612.35</v>
      </c>
      <c r="C359" s="1">
        <f>IFERROR(__xludf.DUMMYFUNCTION("""COMPUTED_VALUE"""),612.35)</f>
        <v>612.35</v>
      </c>
      <c r="D359" s="1">
        <f>IFERROR(__xludf.DUMMYFUNCTION("""COMPUTED_VALUE"""),595.25)</f>
        <v>595.25</v>
      </c>
      <c r="E359" s="1">
        <f>IFERROR(__xludf.DUMMYFUNCTION("""COMPUTED_VALUE"""),597.15)</f>
        <v>597.15</v>
      </c>
      <c r="F359" s="1">
        <f>IFERROR(__xludf.DUMMYFUNCTION("""COMPUTED_VALUE"""),1.4607658E7)</f>
        <v>14607658</v>
      </c>
    </row>
    <row r="360" ht="15.75" customHeight="1">
      <c r="A360" s="2">
        <f>IFERROR(__xludf.DUMMYFUNCTION("""COMPUTED_VALUE"""),44279.66666666667)</f>
        <v>44279.66667</v>
      </c>
      <c r="B360" s="1">
        <f>IFERROR(__xludf.DUMMYFUNCTION("""COMPUTED_VALUE"""),599.52)</f>
        <v>599.52</v>
      </c>
      <c r="C360" s="1">
        <f>IFERROR(__xludf.DUMMYFUNCTION("""COMPUTED_VALUE"""),605.7)</f>
        <v>605.7</v>
      </c>
      <c r="D360" s="1">
        <f>IFERROR(__xludf.DUMMYFUNCTION("""COMPUTED_VALUE"""),585.27)</f>
        <v>585.27</v>
      </c>
      <c r="E360" s="1">
        <f>IFERROR(__xludf.DUMMYFUNCTION("""COMPUTED_VALUE"""),592.39)</f>
        <v>592.39</v>
      </c>
      <c r="F360" s="1">
        <f>IFERROR(__xludf.DUMMYFUNCTION("""COMPUTED_VALUE"""),1.8048966E7)</f>
        <v>18048966</v>
      </c>
    </row>
    <row r="361" ht="15.75" customHeight="1">
      <c r="A361" s="2">
        <f>IFERROR(__xludf.DUMMYFUNCTION("""COMPUTED_VALUE"""),44280.66666666667)</f>
        <v>44280.66667</v>
      </c>
      <c r="B361" s="1">
        <f>IFERROR(__xludf.DUMMYFUNCTION("""COMPUTED_VALUE"""),570.07)</f>
        <v>570.07</v>
      </c>
      <c r="C361" s="1">
        <f>IFERROR(__xludf.DUMMYFUNCTION("""COMPUTED_VALUE"""),590.97)</f>
        <v>590.97</v>
      </c>
      <c r="D361" s="1">
        <f>IFERROR(__xludf.DUMMYFUNCTION("""COMPUTED_VALUE"""),559.14)</f>
        <v>559.14</v>
      </c>
      <c r="E361" s="1">
        <f>IFERROR(__xludf.DUMMYFUNCTION("""COMPUTED_VALUE"""),575.77)</f>
        <v>575.77</v>
      </c>
      <c r="F361" s="1">
        <f>IFERROR(__xludf.DUMMYFUNCTION("""COMPUTED_VALUE"""),4.4289707E7)</f>
        <v>44289707</v>
      </c>
    </row>
    <row r="362" ht="15.75" customHeight="1">
      <c r="A362" s="2">
        <f>IFERROR(__xludf.DUMMYFUNCTION("""COMPUTED_VALUE"""),44281.66666666667)</f>
        <v>44281.66667</v>
      </c>
      <c r="B362" s="1">
        <f>IFERROR(__xludf.DUMMYFUNCTION("""COMPUTED_VALUE"""),575.77)</f>
        <v>575.77</v>
      </c>
      <c r="C362" s="1">
        <f>IFERROR(__xludf.DUMMYFUNCTION("""COMPUTED_VALUE"""),600.47)</f>
        <v>600.47</v>
      </c>
      <c r="D362" s="1">
        <f>IFERROR(__xludf.DUMMYFUNCTION("""COMPUTED_VALUE"""),575.29)</f>
        <v>575.29</v>
      </c>
      <c r="E362" s="1">
        <f>IFERROR(__xludf.DUMMYFUNCTION("""COMPUTED_VALUE"""),589.07)</f>
        <v>589.07</v>
      </c>
      <c r="F362" s="1">
        <f>IFERROR(__xludf.DUMMYFUNCTION("""COMPUTED_VALUE"""),2.4489458E7)</f>
        <v>24489458</v>
      </c>
    </row>
    <row r="363" ht="15.75" customHeight="1">
      <c r="A363" s="2">
        <f>IFERROR(__xludf.DUMMYFUNCTION("""COMPUTED_VALUE"""),44284.66666666667)</f>
        <v>44284.66667</v>
      </c>
      <c r="B363" s="1">
        <f>IFERROR(__xludf.DUMMYFUNCTION("""COMPUTED_VALUE"""),589.07)</f>
        <v>589.07</v>
      </c>
      <c r="C363" s="1">
        <f>IFERROR(__xludf.DUMMYFUNCTION("""COMPUTED_VALUE"""),590.97)</f>
        <v>590.97</v>
      </c>
      <c r="D363" s="1">
        <f>IFERROR(__xludf.DUMMYFUNCTION("""COMPUTED_VALUE"""),570.54)</f>
        <v>570.54</v>
      </c>
      <c r="E363" s="1">
        <f>IFERROR(__xludf.DUMMYFUNCTION("""COMPUTED_VALUE"""),581.47)</f>
        <v>581.47</v>
      </c>
      <c r="F363" s="1">
        <f>IFERROR(__xludf.DUMMYFUNCTION("""COMPUTED_VALUE"""),2.9008349E7)</f>
        <v>29008349</v>
      </c>
    </row>
    <row r="364" ht="15.75" customHeight="1">
      <c r="A364" s="2">
        <f>IFERROR(__xludf.DUMMYFUNCTION("""COMPUTED_VALUE"""),44285.66666666667)</f>
        <v>44285.66667</v>
      </c>
      <c r="B364" s="1">
        <f>IFERROR(__xludf.DUMMYFUNCTION("""COMPUTED_VALUE"""),582.89)</f>
        <v>582.89</v>
      </c>
      <c r="C364" s="1">
        <f>IFERROR(__xludf.DUMMYFUNCTION("""COMPUTED_VALUE"""),590.02)</f>
        <v>590.02</v>
      </c>
      <c r="D364" s="1">
        <f>IFERROR(__xludf.DUMMYFUNCTION("""COMPUTED_VALUE"""),576.24)</f>
        <v>576.24</v>
      </c>
      <c r="E364" s="1">
        <f>IFERROR(__xludf.DUMMYFUNCTION("""COMPUTED_VALUE"""),579.09)</f>
        <v>579.09</v>
      </c>
      <c r="F364" s="1">
        <f>IFERROR(__xludf.DUMMYFUNCTION("""COMPUTED_VALUE"""),2.0556407E7)</f>
        <v>20556407</v>
      </c>
    </row>
    <row r="365" ht="15.75" customHeight="1">
      <c r="A365" s="2">
        <f>IFERROR(__xludf.DUMMYFUNCTION("""COMPUTED_VALUE"""),44286.66666666667)</f>
        <v>44286.66667</v>
      </c>
      <c r="B365" s="1">
        <f>IFERROR(__xludf.DUMMYFUNCTION("""COMPUTED_VALUE"""),587.17)</f>
        <v>587.17</v>
      </c>
      <c r="C365" s="1">
        <f>IFERROR(__xludf.DUMMYFUNCTION("""COMPUTED_VALUE"""),590.49)</f>
        <v>590.49</v>
      </c>
      <c r="D365" s="1">
        <f>IFERROR(__xludf.DUMMYFUNCTION("""COMPUTED_VALUE"""),578.62)</f>
        <v>578.62</v>
      </c>
      <c r="E365" s="1">
        <f>IFERROR(__xludf.DUMMYFUNCTION("""COMPUTED_VALUE"""),579.57)</f>
        <v>579.57</v>
      </c>
      <c r="F365" s="1">
        <f>IFERROR(__xludf.DUMMYFUNCTION("""COMPUTED_VALUE"""),1.5940007E7)</f>
        <v>15940007</v>
      </c>
    </row>
    <row r="366" ht="15.75" customHeight="1">
      <c r="A366" s="2">
        <f>IFERROR(__xludf.DUMMYFUNCTION("""COMPUTED_VALUE"""),44287.66666666667)</f>
        <v>44287.66667</v>
      </c>
      <c r="B366" s="1">
        <f>IFERROR(__xludf.DUMMYFUNCTION("""COMPUTED_VALUE"""),596.2)</f>
        <v>596.2</v>
      </c>
      <c r="C366" s="1">
        <f>IFERROR(__xludf.DUMMYFUNCTION("""COMPUTED_VALUE"""),623.27)</f>
        <v>623.27</v>
      </c>
      <c r="D366" s="1">
        <f>IFERROR(__xludf.DUMMYFUNCTION("""COMPUTED_VALUE"""),590.49)</f>
        <v>590.49</v>
      </c>
      <c r="E366" s="1">
        <f>IFERROR(__xludf.DUMMYFUNCTION("""COMPUTED_VALUE"""),621.37)</f>
        <v>621.37</v>
      </c>
      <c r="F366" s="1">
        <f>IFERROR(__xludf.DUMMYFUNCTION("""COMPUTED_VALUE"""),3.2903056E7)</f>
        <v>32903056</v>
      </c>
    </row>
    <row r="367" ht="15.75" customHeight="1">
      <c r="A367" s="2">
        <f>IFERROR(__xludf.DUMMYFUNCTION("""COMPUTED_VALUE"""),44293.66666666667)</f>
        <v>44293.66667</v>
      </c>
      <c r="B367" s="1">
        <f>IFERROR(__xludf.DUMMYFUNCTION("""COMPUTED_VALUE"""),620.42)</f>
        <v>620.42</v>
      </c>
      <c r="C367" s="1">
        <f>IFERROR(__xludf.DUMMYFUNCTION("""COMPUTED_VALUE"""),625.17)</f>
        <v>625.17</v>
      </c>
      <c r="D367" s="1">
        <f>IFERROR(__xludf.DUMMYFUNCTION("""COMPUTED_VALUE"""),592.39)</f>
        <v>592.39</v>
      </c>
      <c r="E367" s="1">
        <f>IFERROR(__xludf.DUMMYFUNCTION("""COMPUTED_VALUE"""),598.1)</f>
        <v>598.1</v>
      </c>
      <c r="F367" s="1">
        <f>IFERROR(__xludf.DUMMYFUNCTION("""COMPUTED_VALUE"""),2.7178435E7)</f>
        <v>27178435</v>
      </c>
    </row>
    <row r="368" ht="15.75" customHeight="1">
      <c r="A368" s="2">
        <f>IFERROR(__xludf.DUMMYFUNCTION("""COMPUTED_VALUE"""),44294.66666666667)</f>
        <v>44294.66667</v>
      </c>
      <c r="B368" s="1">
        <f>IFERROR(__xludf.DUMMYFUNCTION("""COMPUTED_VALUE"""),583.37)</f>
        <v>583.37</v>
      </c>
      <c r="C368" s="1">
        <f>IFERROR(__xludf.DUMMYFUNCTION("""COMPUTED_VALUE"""),597.62)</f>
        <v>597.62</v>
      </c>
      <c r="D368" s="1">
        <f>IFERROR(__xludf.DUMMYFUNCTION("""COMPUTED_VALUE"""),583.37)</f>
        <v>583.37</v>
      </c>
      <c r="E368" s="1">
        <f>IFERROR(__xludf.DUMMYFUNCTION("""COMPUTED_VALUE"""),589.07)</f>
        <v>589.07</v>
      </c>
      <c r="F368" s="1">
        <f>IFERROR(__xludf.DUMMYFUNCTION("""COMPUTED_VALUE"""),2.47386283E8)</f>
        <v>247386283</v>
      </c>
    </row>
    <row r="369" ht="15.75" customHeight="1">
      <c r="A369" s="2">
        <f>IFERROR(__xludf.DUMMYFUNCTION("""COMPUTED_VALUE"""),44295.66666666667)</f>
        <v>44295.66667</v>
      </c>
      <c r="B369" s="1">
        <f>IFERROR(__xludf.DUMMYFUNCTION("""COMPUTED_VALUE"""),597.62)</f>
        <v>597.62</v>
      </c>
      <c r="C369" s="1">
        <f>IFERROR(__xludf.DUMMYFUNCTION("""COMPUTED_VALUE"""),597.62)</f>
        <v>597.62</v>
      </c>
      <c r="D369" s="1">
        <f>IFERROR(__xludf.DUMMYFUNCTION("""COMPUTED_VALUE"""),584.79)</f>
        <v>584.79</v>
      </c>
      <c r="E369" s="1">
        <f>IFERROR(__xludf.DUMMYFUNCTION("""COMPUTED_VALUE"""),589.54)</f>
        <v>589.54</v>
      </c>
      <c r="F369" s="1">
        <f>IFERROR(__xludf.DUMMYFUNCTION("""COMPUTED_VALUE"""),2.2463721E7)</f>
        <v>22463721</v>
      </c>
    </row>
    <row r="370" ht="15.75" customHeight="1">
      <c r="A370" s="2">
        <f>IFERROR(__xludf.DUMMYFUNCTION("""COMPUTED_VALUE"""),44298.66666666667)</f>
        <v>44298.66667</v>
      </c>
      <c r="B370" s="1">
        <f>IFERROR(__xludf.DUMMYFUNCTION("""COMPUTED_VALUE"""),585.27)</f>
        <v>585.27</v>
      </c>
      <c r="C370" s="1">
        <f>IFERROR(__xludf.DUMMYFUNCTION("""COMPUTED_VALUE"""),588.59)</f>
        <v>588.59</v>
      </c>
      <c r="D370" s="1">
        <f>IFERROR(__xludf.DUMMYFUNCTION("""COMPUTED_VALUE"""),572.92)</f>
        <v>572.92</v>
      </c>
      <c r="E370" s="1">
        <f>IFERROR(__xludf.DUMMYFUNCTION("""COMPUTED_VALUE"""),582.89)</f>
        <v>582.89</v>
      </c>
      <c r="F370" s="1">
        <f>IFERROR(__xludf.DUMMYFUNCTION("""COMPUTED_VALUE"""),2.7979807E7)</f>
        <v>27979807</v>
      </c>
    </row>
    <row r="371" ht="15.75" customHeight="1">
      <c r="A371" s="2">
        <f>IFERROR(__xludf.DUMMYFUNCTION("""COMPUTED_VALUE"""),44299.66666666667)</f>
        <v>44299.66667</v>
      </c>
      <c r="B371" s="1">
        <f>IFERROR(__xludf.DUMMYFUNCTION("""COMPUTED_VALUE"""),582.89)</f>
        <v>582.89</v>
      </c>
      <c r="C371" s="1">
        <f>IFERROR(__xludf.DUMMYFUNCTION("""COMPUTED_VALUE"""),590.97)</f>
        <v>590.97</v>
      </c>
      <c r="D371" s="1">
        <f>IFERROR(__xludf.DUMMYFUNCTION("""COMPUTED_VALUE"""),576.72)</f>
        <v>576.72</v>
      </c>
      <c r="E371" s="1">
        <f>IFERROR(__xludf.DUMMYFUNCTION("""COMPUTED_VALUE"""),577.67)</f>
        <v>577.67</v>
      </c>
      <c r="F371" s="1">
        <f>IFERROR(__xludf.DUMMYFUNCTION("""COMPUTED_VALUE"""),1.8440227E7)</f>
        <v>18440227</v>
      </c>
    </row>
    <row r="372" ht="15.75" customHeight="1">
      <c r="A372" s="2">
        <f>IFERROR(__xludf.DUMMYFUNCTION("""COMPUTED_VALUE"""),44300.66666666667)</f>
        <v>44300.66667</v>
      </c>
      <c r="B372" s="1">
        <f>IFERROR(__xludf.DUMMYFUNCTION("""COMPUTED_VALUE"""),590.02)</f>
        <v>590.02</v>
      </c>
      <c r="C372" s="1">
        <f>IFERROR(__xludf.DUMMYFUNCTION("""COMPUTED_VALUE"""),593.82)</f>
        <v>593.82</v>
      </c>
      <c r="D372" s="1">
        <f>IFERROR(__xludf.DUMMYFUNCTION("""COMPUTED_VALUE"""),584.79)</f>
        <v>584.79</v>
      </c>
      <c r="E372" s="1">
        <f>IFERROR(__xludf.DUMMYFUNCTION("""COMPUTED_VALUE"""),592.39)</f>
        <v>592.39</v>
      </c>
      <c r="F372" s="1">
        <f>IFERROR(__xludf.DUMMYFUNCTION("""COMPUTED_VALUE"""),1.7999746E7)</f>
        <v>17999746</v>
      </c>
    </row>
    <row r="373" ht="15.75" customHeight="1">
      <c r="A373" s="2">
        <f>IFERROR(__xludf.DUMMYFUNCTION("""COMPUTED_VALUE"""),44301.66666666667)</f>
        <v>44301.66667</v>
      </c>
      <c r="B373" s="1">
        <f>IFERROR(__xludf.DUMMYFUNCTION("""COMPUTED_VALUE"""),592.39)</f>
        <v>592.39</v>
      </c>
      <c r="C373" s="1">
        <f>IFERROR(__xludf.DUMMYFUNCTION("""COMPUTED_VALUE"""),592.39)</f>
        <v>592.39</v>
      </c>
      <c r="D373" s="1">
        <f>IFERROR(__xludf.DUMMYFUNCTION("""COMPUTED_VALUE"""),580.04)</f>
        <v>580.04</v>
      </c>
      <c r="E373" s="1">
        <f>IFERROR(__xludf.DUMMYFUNCTION("""COMPUTED_VALUE"""),589.07)</f>
        <v>589.07</v>
      </c>
      <c r="F373" s="1">
        <f>IFERROR(__xludf.DUMMYFUNCTION("""COMPUTED_VALUE"""),1.4548616E7)</f>
        <v>14548616</v>
      </c>
    </row>
    <row r="374" ht="15.75" customHeight="1">
      <c r="A374" s="2">
        <f>IFERROR(__xludf.DUMMYFUNCTION("""COMPUTED_VALUE"""),44302.66666666667)</f>
        <v>44302.66667</v>
      </c>
      <c r="B374" s="1">
        <f>IFERROR(__xludf.DUMMYFUNCTION("""COMPUTED_VALUE"""),589.07)</f>
        <v>589.07</v>
      </c>
      <c r="C374" s="1">
        <f>IFERROR(__xludf.DUMMYFUNCTION("""COMPUTED_VALUE"""),600.95)</f>
        <v>600.95</v>
      </c>
      <c r="D374" s="1">
        <f>IFERROR(__xludf.DUMMYFUNCTION("""COMPUTED_VALUE"""),585.27)</f>
        <v>585.27</v>
      </c>
      <c r="E374" s="1">
        <f>IFERROR(__xludf.DUMMYFUNCTION("""COMPUTED_VALUE"""),600.47)</f>
        <v>600.47</v>
      </c>
      <c r="F374" s="1">
        <f>IFERROR(__xludf.DUMMYFUNCTION("""COMPUTED_VALUE"""),2.0757051E7)</f>
        <v>20757051</v>
      </c>
    </row>
    <row r="375" ht="15.75" customHeight="1">
      <c r="A375" s="2">
        <f>IFERROR(__xludf.DUMMYFUNCTION("""COMPUTED_VALUE"""),44305.66666666667)</f>
        <v>44305.66667</v>
      </c>
      <c r="B375" s="1">
        <f>IFERROR(__xludf.DUMMYFUNCTION("""COMPUTED_VALUE"""),598.57)</f>
        <v>598.57</v>
      </c>
      <c r="C375" s="1">
        <f>IFERROR(__xludf.DUMMYFUNCTION("""COMPUTED_VALUE"""),611.87)</f>
        <v>611.87</v>
      </c>
      <c r="D375" s="1">
        <f>IFERROR(__xludf.DUMMYFUNCTION("""COMPUTED_VALUE"""),589.07)</f>
        <v>589.07</v>
      </c>
      <c r="E375" s="1">
        <f>IFERROR(__xludf.DUMMYFUNCTION("""COMPUTED_VALUE"""),595.72)</f>
        <v>595.72</v>
      </c>
      <c r="F375" s="1">
        <f>IFERROR(__xludf.DUMMYFUNCTION("""COMPUTED_VALUE"""),2.0241398E7)</f>
        <v>20241398</v>
      </c>
    </row>
    <row r="376" ht="15.75" customHeight="1">
      <c r="A376" s="2">
        <f>IFERROR(__xludf.DUMMYFUNCTION("""COMPUTED_VALUE"""),44306.66666666667)</f>
        <v>44306.66667</v>
      </c>
      <c r="B376" s="1">
        <f>IFERROR(__xludf.DUMMYFUNCTION("""COMPUTED_VALUE"""),589.07)</f>
        <v>589.07</v>
      </c>
      <c r="C376" s="1">
        <f>IFERROR(__xludf.DUMMYFUNCTION("""COMPUTED_VALUE"""),594.77)</f>
        <v>594.77</v>
      </c>
      <c r="D376" s="1">
        <f>IFERROR(__xludf.DUMMYFUNCTION("""COMPUTED_VALUE"""),587.17)</f>
        <v>587.17</v>
      </c>
      <c r="E376" s="1">
        <f>IFERROR(__xludf.DUMMYFUNCTION("""COMPUTED_VALUE"""),591.44)</f>
        <v>591.44</v>
      </c>
      <c r="F376" s="1">
        <f>IFERROR(__xludf.DUMMYFUNCTION("""COMPUTED_VALUE"""),1.522798E7)</f>
        <v>15227980</v>
      </c>
    </row>
    <row r="377" ht="15.75" customHeight="1">
      <c r="A377" s="2">
        <f>IFERROR(__xludf.DUMMYFUNCTION("""COMPUTED_VALUE"""),44307.66666666667)</f>
        <v>44307.66667</v>
      </c>
      <c r="B377" s="1">
        <f>IFERROR(__xludf.DUMMYFUNCTION("""COMPUTED_VALUE"""),583.84)</f>
        <v>583.84</v>
      </c>
      <c r="C377" s="1">
        <f>IFERROR(__xludf.DUMMYFUNCTION("""COMPUTED_VALUE"""),585.27)</f>
        <v>585.27</v>
      </c>
      <c r="D377" s="1">
        <f>IFERROR(__xludf.DUMMYFUNCTION("""COMPUTED_VALUE"""),577.67)</f>
        <v>577.67</v>
      </c>
      <c r="E377" s="1">
        <f>IFERROR(__xludf.DUMMYFUNCTION("""COMPUTED_VALUE"""),578.62)</f>
        <v>578.62</v>
      </c>
      <c r="F377" s="1">
        <f>IFERROR(__xludf.DUMMYFUNCTION("""COMPUTED_VALUE"""),2.0660889E7)</f>
        <v>20660889</v>
      </c>
    </row>
    <row r="378" ht="15.75" customHeight="1">
      <c r="A378" s="2">
        <f>IFERROR(__xludf.DUMMYFUNCTION("""COMPUTED_VALUE"""),44308.66666666667)</f>
        <v>44308.66667</v>
      </c>
      <c r="B378" s="1">
        <f>IFERROR(__xludf.DUMMYFUNCTION("""COMPUTED_VALUE"""),590.49)</f>
        <v>590.49</v>
      </c>
      <c r="C378" s="1">
        <f>IFERROR(__xludf.DUMMYFUNCTION("""COMPUTED_VALUE"""),593.35)</f>
        <v>593.35</v>
      </c>
      <c r="D378" s="1">
        <f>IFERROR(__xludf.DUMMYFUNCTION("""COMPUTED_VALUE"""),585.27)</f>
        <v>585.27</v>
      </c>
      <c r="E378" s="1">
        <f>IFERROR(__xludf.DUMMYFUNCTION("""COMPUTED_VALUE"""),590.02)</f>
        <v>590.02</v>
      </c>
      <c r="F378" s="1">
        <f>IFERROR(__xludf.DUMMYFUNCTION("""COMPUTED_VALUE"""),1.5377713E7)</f>
        <v>15377713</v>
      </c>
    </row>
    <row r="379" ht="15.75" customHeight="1">
      <c r="A379" s="2">
        <f>IFERROR(__xludf.DUMMYFUNCTION("""COMPUTED_VALUE"""),44309.66666666667)</f>
        <v>44309.66667</v>
      </c>
      <c r="B379" s="1">
        <f>IFERROR(__xludf.DUMMYFUNCTION("""COMPUTED_VALUE"""),596.2)</f>
        <v>596.2</v>
      </c>
      <c r="C379" s="1">
        <f>IFERROR(__xludf.DUMMYFUNCTION("""COMPUTED_VALUE"""),600.47)</f>
        <v>600.47</v>
      </c>
      <c r="D379" s="1">
        <f>IFERROR(__xludf.DUMMYFUNCTION("""COMPUTED_VALUE"""),590.02)</f>
        <v>590.02</v>
      </c>
      <c r="E379" s="1">
        <f>IFERROR(__xludf.DUMMYFUNCTION("""COMPUTED_VALUE"""),600.47)</f>
        <v>600.47</v>
      </c>
      <c r="F379" s="1">
        <f>IFERROR(__xludf.DUMMYFUNCTION("""COMPUTED_VALUE"""),1.6297503E7)</f>
        <v>16297503</v>
      </c>
    </row>
    <row r="380" ht="15.75" customHeight="1">
      <c r="A380" s="2">
        <f>IFERROR(__xludf.DUMMYFUNCTION("""COMPUTED_VALUE"""),44312.66666666667)</f>
        <v>44312.66667</v>
      </c>
      <c r="B380" s="1">
        <f>IFERROR(__xludf.DUMMYFUNCTION("""COMPUTED_VALUE"""),600.47)</f>
        <v>600.47</v>
      </c>
      <c r="C380" s="1">
        <f>IFERROR(__xludf.DUMMYFUNCTION("""COMPUTED_VALUE"""),608.07)</f>
        <v>608.07</v>
      </c>
      <c r="D380" s="1">
        <f>IFERROR(__xludf.DUMMYFUNCTION("""COMPUTED_VALUE"""),594.3)</f>
        <v>594.3</v>
      </c>
      <c r="E380" s="1">
        <f>IFERROR(__xludf.DUMMYFUNCTION("""COMPUTED_VALUE"""),597.15)</f>
        <v>597.15</v>
      </c>
      <c r="F380" s="1">
        <f>IFERROR(__xludf.DUMMYFUNCTION("""COMPUTED_VALUE"""),1.4200054E7)</f>
        <v>14200054</v>
      </c>
    </row>
    <row r="381" ht="15.75" customHeight="1">
      <c r="A381" s="2">
        <f>IFERROR(__xludf.DUMMYFUNCTION("""COMPUTED_VALUE"""),44313.66666666667)</f>
        <v>44313.66667</v>
      </c>
      <c r="B381" s="1">
        <f>IFERROR(__xludf.DUMMYFUNCTION("""COMPUTED_VALUE"""),592.39)</f>
        <v>592.39</v>
      </c>
      <c r="C381" s="1">
        <f>IFERROR(__xludf.DUMMYFUNCTION("""COMPUTED_VALUE"""),593.82)</f>
        <v>593.82</v>
      </c>
      <c r="D381" s="1">
        <f>IFERROR(__xludf.DUMMYFUNCTION("""COMPUTED_VALUE"""),585.74)</f>
        <v>585.74</v>
      </c>
      <c r="E381" s="1">
        <f>IFERROR(__xludf.DUMMYFUNCTION("""COMPUTED_VALUE"""),593.82)</f>
        <v>593.82</v>
      </c>
      <c r="F381" s="1">
        <f>IFERROR(__xludf.DUMMYFUNCTION("""COMPUTED_VALUE"""),1.3828525E7)</f>
        <v>13828525</v>
      </c>
    </row>
    <row r="382" ht="15.75" customHeight="1">
      <c r="A382" s="2">
        <f>IFERROR(__xludf.DUMMYFUNCTION("""COMPUTED_VALUE"""),44314.66666666667)</f>
        <v>44314.66667</v>
      </c>
      <c r="B382" s="1">
        <f>IFERROR(__xludf.DUMMYFUNCTION("""COMPUTED_VALUE"""),590.02)</f>
        <v>590.02</v>
      </c>
      <c r="C382" s="1">
        <f>IFERROR(__xludf.DUMMYFUNCTION("""COMPUTED_VALUE"""),596.67)</f>
        <v>596.67</v>
      </c>
      <c r="D382" s="1">
        <f>IFERROR(__xludf.DUMMYFUNCTION("""COMPUTED_VALUE"""),586.69)</f>
        <v>586.69</v>
      </c>
      <c r="E382" s="1">
        <f>IFERROR(__xludf.DUMMYFUNCTION("""COMPUTED_VALUE"""),596.67)</f>
        <v>596.67</v>
      </c>
      <c r="F382" s="1">
        <f>IFERROR(__xludf.DUMMYFUNCTION("""COMPUTED_VALUE"""),1.1196968E7)</f>
        <v>11196968</v>
      </c>
    </row>
    <row r="383" ht="15.75" customHeight="1">
      <c r="A383" s="2">
        <f>IFERROR(__xludf.DUMMYFUNCTION("""COMPUTED_VALUE"""),44315.66666666667)</f>
        <v>44315.66667</v>
      </c>
      <c r="B383" s="1">
        <f>IFERROR(__xludf.DUMMYFUNCTION("""COMPUTED_VALUE"""),607.6)</f>
        <v>607.6</v>
      </c>
      <c r="C383" s="1">
        <f>IFERROR(__xludf.DUMMYFUNCTION("""COMPUTED_VALUE"""),607.6)</f>
        <v>607.6</v>
      </c>
      <c r="D383" s="1">
        <f>IFERROR(__xludf.DUMMYFUNCTION("""COMPUTED_VALUE"""),597.15)</f>
        <v>597.15</v>
      </c>
      <c r="E383" s="1">
        <f>IFERROR(__xludf.DUMMYFUNCTION("""COMPUTED_VALUE"""),600.0)</f>
        <v>600</v>
      </c>
      <c r="F383" s="1">
        <f>IFERROR(__xludf.DUMMYFUNCTION("""COMPUTED_VALUE"""),1.246638E7)</f>
        <v>12466380</v>
      </c>
    </row>
    <row r="384" ht="15.75" customHeight="1">
      <c r="A384" s="2">
        <f>IFERROR(__xludf.DUMMYFUNCTION("""COMPUTED_VALUE"""),44316.66666666667)</f>
        <v>44316.66667</v>
      </c>
      <c r="B384" s="1">
        <f>IFERROR(__xludf.DUMMYFUNCTION("""COMPUTED_VALUE"""),596.2)</f>
        <v>596.2</v>
      </c>
      <c r="C384" s="1">
        <f>IFERROR(__xludf.DUMMYFUNCTION("""COMPUTED_VALUE"""),596.2)</f>
        <v>596.2</v>
      </c>
      <c r="D384" s="1">
        <f>IFERROR(__xludf.DUMMYFUNCTION("""COMPUTED_VALUE"""),589.07)</f>
        <v>589.07</v>
      </c>
      <c r="E384" s="1">
        <f>IFERROR(__xludf.DUMMYFUNCTION("""COMPUTED_VALUE"""),591.92)</f>
        <v>591.92</v>
      </c>
      <c r="F384" s="1">
        <f>IFERROR(__xludf.DUMMYFUNCTION("""COMPUTED_VALUE"""),1.1994726E7)</f>
        <v>11994726</v>
      </c>
    </row>
    <row r="385" ht="15.75" customHeight="1">
      <c r="A385" s="2">
        <f>IFERROR(__xludf.DUMMYFUNCTION("""COMPUTED_VALUE"""),44319.66666666667)</f>
        <v>44319.66667</v>
      </c>
      <c r="B385" s="1">
        <f>IFERROR(__xludf.DUMMYFUNCTION("""COMPUTED_VALUE"""),588.59)</f>
        <v>588.59</v>
      </c>
      <c r="C385" s="1">
        <f>IFERROR(__xludf.DUMMYFUNCTION("""COMPUTED_VALUE"""),593.35)</f>
        <v>593.35</v>
      </c>
      <c r="D385" s="1">
        <f>IFERROR(__xludf.DUMMYFUNCTION("""COMPUTED_VALUE"""),585.74)</f>
        <v>585.74</v>
      </c>
      <c r="E385" s="1">
        <f>IFERROR(__xludf.DUMMYFUNCTION("""COMPUTED_VALUE"""),593.35)</f>
        <v>593.35</v>
      </c>
      <c r="F385" s="1">
        <f>IFERROR(__xludf.DUMMYFUNCTION("""COMPUTED_VALUE"""),7944284.0)</f>
        <v>7944284</v>
      </c>
    </row>
    <row r="386" ht="15.75" customHeight="1">
      <c r="A386" s="2">
        <f>IFERROR(__xludf.DUMMYFUNCTION("""COMPUTED_VALUE"""),44320.66666666667)</f>
        <v>44320.66667</v>
      </c>
      <c r="B386" s="1">
        <f>IFERROR(__xludf.DUMMYFUNCTION("""COMPUTED_VALUE"""),593.35)</f>
        <v>593.35</v>
      </c>
      <c r="C386" s="1">
        <f>IFERROR(__xludf.DUMMYFUNCTION("""COMPUTED_VALUE"""),593.82)</f>
        <v>593.82</v>
      </c>
      <c r="D386" s="1">
        <f>IFERROR(__xludf.DUMMYFUNCTION("""COMPUTED_VALUE"""),588.12)</f>
        <v>588.12</v>
      </c>
      <c r="E386" s="1">
        <f>IFERROR(__xludf.DUMMYFUNCTION("""COMPUTED_VALUE"""),590.97)</f>
        <v>590.97</v>
      </c>
      <c r="F386" s="1">
        <f>IFERROR(__xludf.DUMMYFUNCTION("""COMPUTED_VALUE"""),6326570.0)</f>
        <v>6326570</v>
      </c>
    </row>
    <row r="387" ht="15.75" customHeight="1">
      <c r="A387" s="2">
        <f>IFERROR(__xludf.DUMMYFUNCTION("""COMPUTED_VALUE"""),44321.66666666667)</f>
        <v>44321.66667</v>
      </c>
      <c r="B387" s="1">
        <f>IFERROR(__xludf.DUMMYFUNCTION("""COMPUTED_VALUE"""),584.79)</f>
        <v>584.79</v>
      </c>
      <c r="C387" s="1">
        <f>IFERROR(__xludf.DUMMYFUNCTION("""COMPUTED_VALUE"""),586.22)</f>
        <v>586.22</v>
      </c>
      <c r="D387" s="1">
        <f>IFERROR(__xludf.DUMMYFUNCTION("""COMPUTED_VALUE"""),580.04)</f>
        <v>580.04</v>
      </c>
      <c r="E387" s="1">
        <f>IFERROR(__xludf.DUMMYFUNCTION("""COMPUTED_VALUE"""),580.04)</f>
        <v>580.04</v>
      </c>
      <c r="F387" s="1">
        <f>IFERROR(__xludf.DUMMYFUNCTION("""COMPUTED_VALUE"""),1.1626909E7)</f>
        <v>11626909</v>
      </c>
    </row>
    <row r="388" ht="15.75" customHeight="1">
      <c r="A388" s="2">
        <f>IFERROR(__xludf.DUMMYFUNCTION("""COMPUTED_VALUE"""),44322.66666666667)</f>
        <v>44322.66667</v>
      </c>
      <c r="B388" s="1">
        <f>IFERROR(__xludf.DUMMYFUNCTION("""COMPUTED_VALUE"""),583.84)</f>
        <v>583.84</v>
      </c>
      <c r="C388" s="1">
        <f>IFERROR(__xludf.DUMMYFUNCTION("""COMPUTED_VALUE"""),588.12)</f>
        <v>588.12</v>
      </c>
      <c r="D388" s="1">
        <f>IFERROR(__xludf.DUMMYFUNCTION("""COMPUTED_VALUE"""),572.44)</f>
        <v>572.44</v>
      </c>
      <c r="E388" s="1">
        <f>IFERROR(__xludf.DUMMYFUNCTION("""COMPUTED_VALUE"""),580.04)</f>
        <v>580.04</v>
      </c>
      <c r="F388" s="1">
        <f>IFERROR(__xludf.DUMMYFUNCTION("""COMPUTED_VALUE"""),2.1407572E7)</f>
        <v>21407572</v>
      </c>
    </row>
    <row r="389" ht="15.75" customHeight="1">
      <c r="A389" s="2">
        <f>IFERROR(__xludf.DUMMYFUNCTION("""COMPUTED_VALUE"""),44323.66666666667)</f>
        <v>44323.66667</v>
      </c>
      <c r="B389" s="1">
        <f>IFERROR(__xludf.DUMMYFUNCTION("""COMPUTED_VALUE"""),582.42)</f>
        <v>582.42</v>
      </c>
      <c r="C389" s="1">
        <f>IFERROR(__xludf.DUMMYFUNCTION("""COMPUTED_VALUE"""),582.42)</f>
        <v>582.42</v>
      </c>
      <c r="D389" s="1">
        <f>IFERROR(__xludf.DUMMYFUNCTION("""COMPUTED_VALUE"""),570.07)</f>
        <v>570.07</v>
      </c>
      <c r="E389" s="1">
        <f>IFERROR(__xludf.DUMMYFUNCTION("""COMPUTED_VALUE"""),570.07)</f>
        <v>570.07</v>
      </c>
      <c r="F389" s="1">
        <f>IFERROR(__xludf.DUMMYFUNCTION("""COMPUTED_VALUE"""),1.7462909E7)</f>
        <v>17462909</v>
      </c>
    </row>
    <row r="390" ht="15.75" customHeight="1">
      <c r="A390" s="2">
        <f>IFERROR(__xludf.DUMMYFUNCTION("""COMPUTED_VALUE"""),44326.66666666667)</f>
        <v>44326.66667</v>
      </c>
      <c r="B390" s="1">
        <f>IFERROR(__xludf.DUMMYFUNCTION("""COMPUTED_VALUE"""),569.12)</f>
        <v>569.12</v>
      </c>
      <c r="C390" s="1">
        <f>IFERROR(__xludf.DUMMYFUNCTION("""COMPUTED_VALUE"""),577.67)</f>
        <v>577.67</v>
      </c>
      <c r="D390" s="1">
        <f>IFERROR(__xludf.DUMMYFUNCTION("""COMPUTED_VALUE"""),560.57)</f>
        <v>560.57</v>
      </c>
      <c r="E390" s="1">
        <f>IFERROR(__xludf.DUMMYFUNCTION("""COMPUTED_VALUE"""),565.32)</f>
        <v>565.32</v>
      </c>
      <c r="F390" s="1">
        <f>IFERROR(__xludf.DUMMYFUNCTION("""COMPUTED_VALUE"""),2.0540009E7)</f>
        <v>20540009</v>
      </c>
    </row>
    <row r="391" ht="15.75" customHeight="1">
      <c r="A391" s="2">
        <f>IFERROR(__xludf.DUMMYFUNCTION("""COMPUTED_VALUE"""),44327.66666666667)</f>
        <v>44327.66667</v>
      </c>
      <c r="B391" s="1">
        <f>IFERROR(__xludf.DUMMYFUNCTION("""COMPUTED_VALUE"""),552.97)</f>
        <v>552.97</v>
      </c>
      <c r="C391" s="1">
        <f>IFERROR(__xludf.DUMMYFUNCTION("""COMPUTED_VALUE"""),556.77)</f>
        <v>556.77</v>
      </c>
      <c r="D391" s="1">
        <f>IFERROR(__xludf.DUMMYFUNCTION("""COMPUTED_VALUE"""),538.24)</f>
        <v>538.24</v>
      </c>
      <c r="E391" s="1">
        <f>IFERROR(__xludf.DUMMYFUNCTION("""COMPUTED_VALUE"""),555.34)</f>
        <v>555.34</v>
      </c>
      <c r="F391" s="1">
        <f>IFERROR(__xludf.DUMMYFUNCTION("""COMPUTED_VALUE"""),3.461759E7)</f>
        <v>34617590</v>
      </c>
    </row>
    <row r="392" ht="15.75" customHeight="1">
      <c r="A392" s="2">
        <f>IFERROR(__xludf.DUMMYFUNCTION("""COMPUTED_VALUE"""),44328.66666666667)</f>
        <v>44328.66667</v>
      </c>
      <c r="B392" s="1">
        <f>IFERROR(__xludf.DUMMYFUNCTION("""COMPUTED_VALUE"""),555.34)</f>
        <v>555.34</v>
      </c>
      <c r="C392" s="1">
        <f>IFERROR(__xludf.DUMMYFUNCTION("""COMPUTED_VALUE"""),572.92)</f>
        <v>572.92</v>
      </c>
      <c r="D392" s="1">
        <f>IFERROR(__xludf.DUMMYFUNCTION("""COMPUTED_VALUE"""),555.34)</f>
        <v>555.34</v>
      </c>
      <c r="E392" s="1">
        <f>IFERROR(__xludf.DUMMYFUNCTION("""COMPUTED_VALUE"""),568.64)</f>
        <v>568.64</v>
      </c>
      <c r="F392" s="1">
        <f>IFERROR(__xludf.DUMMYFUNCTION("""COMPUTED_VALUE"""),2.2903915E7)</f>
        <v>22903915</v>
      </c>
    </row>
    <row r="393" ht="15.75" customHeight="1">
      <c r="A393" s="2">
        <f>IFERROR(__xludf.DUMMYFUNCTION("""COMPUTED_VALUE"""),44329.66666666667)</f>
        <v>44329.66667</v>
      </c>
      <c r="B393" s="1">
        <f>IFERROR(__xludf.DUMMYFUNCTION("""COMPUTED_VALUE"""),563.42)</f>
        <v>563.42</v>
      </c>
      <c r="C393" s="1">
        <f>IFERROR(__xludf.DUMMYFUNCTION("""COMPUTED_VALUE"""),565.32)</f>
        <v>565.32</v>
      </c>
      <c r="D393" s="1">
        <f>IFERROR(__xludf.DUMMYFUNCTION("""COMPUTED_VALUE"""),551.07)</f>
        <v>551.07</v>
      </c>
      <c r="E393" s="1">
        <f>IFERROR(__xludf.DUMMYFUNCTION("""COMPUTED_VALUE"""),551.07)</f>
        <v>551.07</v>
      </c>
      <c r="F393" s="1">
        <f>IFERROR(__xludf.DUMMYFUNCTION("""COMPUTED_VALUE"""),1.7979776E7)</f>
        <v>17979776</v>
      </c>
    </row>
    <row r="394" ht="15.75" customHeight="1">
      <c r="A394" s="2">
        <f>IFERROR(__xludf.DUMMYFUNCTION("""COMPUTED_VALUE"""),44330.66666666667)</f>
        <v>44330.66667</v>
      </c>
      <c r="B394" s="1">
        <f>IFERROR(__xludf.DUMMYFUNCTION("""COMPUTED_VALUE"""),548.21)</f>
        <v>548.21</v>
      </c>
      <c r="C394" s="1">
        <f>IFERROR(__xludf.DUMMYFUNCTION("""COMPUTED_VALUE"""),558.67)</f>
        <v>558.67</v>
      </c>
      <c r="D394" s="1">
        <f>IFERROR(__xludf.DUMMYFUNCTION("""COMPUTED_VALUE"""),545.36)</f>
        <v>545.36</v>
      </c>
      <c r="E394" s="1">
        <f>IFERROR(__xludf.DUMMYFUNCTION("""COMPUTED_VALUE"""),553.92)</f>
        <v>553.92</v>
      </c>
      <c r="F394" s="1">
        <f>IFERROR(__xludf.DUMMYFUNCTION("""COMPUTED_VALUE"""),1.6014087E7)</f>
        <v>16014087</v>
      </c>
    </row>
    <row r="395" ht="15.75" customHeight="1">
      <c r="A395" s="2">
        <f>IFERROR(__xludf.DUMMYFUNCTION("""COMPUTED_VALUE"""),44333.66666666667)</f>
        <v>44333.66667</v>
      </c>
      <c r="B395" s="1">
        <f>IFERROR(__xludf.DUMMYFUNCTION("""COMPUTED_VALUE"""),563.42)</f>
        <v>563.42</v>
      </c>
      <c r="C395" s="1">
        <f>IFERROR(__xludf.DUMMYFUNCTION("""COMPUTED_VALUE"""),574.34)</f>
        <v>574.34</v>
      </c>
      <c r="D395" s="1">
        <f>IFERROR(__xludf.DUMMYFUNCTION("""COMPUTED_VALUE"""),559.62)</f>
        <v>559.62</v>
      </c>
      <c r="E395" s="1">
        <f>IFERROR(__xludf.DUMMYFUNCTION("""COMPUTED_VALUE"""),570.54)</f>
        <v>570.54</v>
      </c>
      <c r="F395" s="1">
        <f>IFERROR(__xludf.DUMMYFUNCTION("""COMPUTED_VALUE"""),1.9167047E7)</f>
        <v>19167047</v>
      </c>
    </row>
    <row r="396" ht="15.75" customHeight="1">
      <c r="A396" s="2">
        <f>IFERROR(__xludf.DUMMYFUNCTION("""COMPUTED_VALUE"""),44334.66666666667)</f>
        <v>44334.66667</v>
      </c>
      <c r="B396" s="1">
        <f>IFERROR(__xludf.DUMMYFUNCTION("""COMPUTED_VALUE"""),576.72)</f>
        <v>576.72</v>
      </c>
      <c r="C396" s="1">
        <f>IFERROR(__xludf.DUMMYFUNCTION("""COMPUTED_VALUE"""),579.09)</f>
        <v>579.09</v>
      </c>
      <c r="D396" s="1">
        <f>IFERROR(__xludf.DUMMYFUNCTION("""COMPUTED_VALUE"""),569.59)</f>
        <v>569.59</v>
      </c>
      <c r="E396" s="1">
        <f>IFERROR(__xludf.DUMMYFUNCTION("""COMPUTED_VALUE"""),577.19)</f>
        <v>577.19</v>
      </c>
      <c r="F396" s="1">
        <f>IFERROR(__xludf.DUMMYFUNCTION("""COMPUTED_VALUE"""),1.2188444E7)</f>
        <v>12188444</v>
      </c>
    </row>
    <row r="397" ht="15.75" customHeight="1">
      <c r="A397" s="2">
        <f>IFERROR(__xludf.DUMMYFUNCTION("""COMPUTED_VALUE"""),44336.66666666667)</f>
        <v>44336.66667</v>
      </c>
      <c r="B397" s="1">
        <f>IFERROR(__xludf.DUMMYFUNCTION("""COMPUTED_VALUE"""),580.52)</f>
        <v>580.52</v>
      </c>
      <c r="C397" s="1">
        <f>IFERROR(__xludf.DUMMYFUNCTION("""COMPUTED_VALUE"""),584.79)</f>
        <v>584.79</v>
      </c>
      <c r="D397" s="1">
        <f>IFERROR(__xludf.DUMMYFUNCTION("""COMPUTED_VALUE"""),573.39)</f>
        <v>573.39</v>
      </c>
      <c r="E397" s="1">
        <f>IFERROR(__xludf.DUMMYFUNCTION("""COMPUTED_VALUE"""),578.62)</f>
        <v>578.62</v>
      </c>
      <c r="F397" s="1">
        <f>IFERROR(__xludf.DUMMYFUNCTION("""COMPUTED_VALUE"""),1.5631656E7)</f>
        <v>15631656</v>
      </c>
    </row>
    <row r="398" ht="15.75" customHeight="1">
      <c r="A398" s="2">
        <f>IFERROR(__xludf.DUMMYFUNCTION("""COMPUTED_VALUE"""),44337.66666666667)</f>
        <v>44337.66667</v>
      </c>
      <c r="B398" s="1">
        <f>IFERROR(__xludf.DUMMYFUNCTION("""COMPUTED_VALUE"""),570.07)</f>
        <v>570.07</v>
      </c>
      <c r="C398" s="1">
        <f>IFERROR(__xludf.DUMMYFUNCTION("""COMPUTED_VALUE"""),570.07)</f>
        <v>570.07</v>
      </c>
      <c r="D398" s="1">
        <f>IFERROR(__xludf.DUMMYFUNCTION("""COMPUTED_VALUE"""),554.39)</f>
        <v>554.39</v>
      </c>
      <c r="E398" s="1">
        <f>IFERROR(__xludf.DUMMYFUNCTION("""COMPUTED_VALUE"""),559.14)</f>
        <v>559.14</v>
      </c>
      <c r="F398" s="1">
        <f>IFERROR(__xludf.DUMMYFUNCTION("""COMPUTED_VALUE"""),4.0340844E7)</f>
        <v>40340844</v>
      </c>
    </row>
    <row r="399" ht="15.75" customHeight="1">
      <c r="A399" s="2">
        <f>IFERROR(__xludf.DUMMYFUNCTION("""COMPUTED_VALUE"""),44340.66666666667)</f>
        <v>44340.66667</v>
      </c>
      <c r="B399" s="1">
        <f>IFERROR(__xludf.DUMMYFUNCTION("""COMPUTED_VALUE"""),557.24)</f>
        <v>557.24</v>
      </c>
      <c r="C399" s="1">
        <f>IFERROR(__xludf.DUMMYFUNCTION("""COMPUTED_VALUE"""),558.67)</f>
        <v>558.67</v>
      </c>
      <c r="D399" s="1">
        <f>IFERROR(__xludf.DUMMYFUNCTION("""COMPUTED_VALUE"""),547.74)</f>
        <v>547.74</v>
      </c>
      <c r="E399" s="1">
        <f>IFERROR(__xludf.DUMMYFUNCTION("""COMPUTED_VALUE"""),556.29)</f>
        <v>556.29</v>
      </c>
      <c r="F399" s="1">
        <f>IFERROR(__xludf.DUMMYFUNCTION("""COMPUTED_VALUE"""),1.6608372E7)</f>
        <v>16608372</v>
      </c>
    </row>
    <row r="400" ht="15.75" customHeight="1">
      <c r="A400" s="2">
        <f>IFERROR(__xludf.DUMMYFUNCTION("""COMPUTED_VALUE"""),44341.66666666667)</f>
        <v>44341.66667</v>
      </c>
      <c r="B400" s="1">
        <f>IFERROR(__xludf.DUMMYFUNCTION("""COMPUTED_VALUE"""),560.09)</f>
        <v>560.09</v>
      </c>
      <c r="C400" s="1">
        <f>IFERROR(__xludf.DUMMYFUNCTION("""COMPUTED_VALUE"""),582.42)</f>
        <v>582.42</v>
      </c>
      <c r="D400" s="1">
        <f>IFERROR(__xludf.DUMMYFUNCTION("""COMPUTED_VALUE"""),559.14)</f>
        <v>559.14</v>
      </c>
      <c r="E400" s="1">
        <f>IFERROR(__xludf.DUMMYFUNCTION("""COMPUTED_VALUE"""),579.57)</f>
        <v>579.57</v>
      </c>
      <c r="F400" s="1">
        <f>IFERROR(__xludf.DUMMYFUNCTION("""COMPUTED_VALUE"""),2.7044587E7)</f>
        <v>27044587</v>
      </c>
    </row>
    <row r="401" ht="15.75" customHeight="1">
      <c r="A401" s="2">
        <f>IFERROR(__xludf.DUMMYFUNCTION("""COMPUTED_VALUE"""),44342.66666666667)</f>
        <v>44342.66667</v>
      </c>
      <c r="B401" s="1">
        <f>IFERROR(__xludf.DUMMYFUNCTION("""COMPUTED_VALUE"""),593.35)</f>
        <v>593.35</v>
      </c>
      <c r="C401" s="1">
        <f>IFERROR(__xludf.DUMMYFUNCTION("""COMPUTED_VALUE"""),593.35)</f>
        <v>593.35</v>
      </c>
      <c r="D401" s="1">
        <f>IFERROR(__xludf.DUMMYFUNCTION("""COMPUTED_VALUE"""),581.47)</f>
        <v>581.47</v>
      </c>
      <c r="E401" s="1">
        <f>IFERROR(__xludf.DUMMYFUNCTION("""COMPUTED_VALUE"""),587.17)</f>
        <v>587.17</v>
      </c>
      <c r="F401" s="1">
        <f>IFERROR(__xludf.DUMMYFUNCTION("""COMPUTED_VALUE"""),1.8726374E7)</f>
        <v>18726374</v>
      </c>
    </row>
    <row r="402" ht="15.75" customHeight="1">
      <c r="A402" s="2">
        <f>IFERROR(__xludf.DUMMYFUNCTION("""COMPUTED_VALUE"""),44343.66666666667)</f>
        <v>44343.66667</v>
      </c>
      <c r="B402" s="1">
        <f>IFERROR(__xludf.DUMMYFUNCTION("""COMPUTED_VALUE"""),579.57)</f>
        <v>579.57</v>
      </c>
      <c r="C402" s="1">
        <f>IFERROR(__xludf.DUMMYFUNCTION("""COMPUTED_VALUE"""),582.42)</f>
        <v>582.42</v>
      </c>
      <c r="D402" s="1">
        <f>IFERROR(__xludf.DUMMYFUNCTION("""COMPUTED_VALUE"""),571.97)</f>
        <v>571.97</v>
      </c>
      <c r="E402" s="1">
        <f>IFERROR(__xludf.DUMMYFUNCTION("""COMPUTED_VALUE"""),575.29)</f>
        <v>575.29</v>
      </c>
      <c r="F402" s="1">
        <f>IFERROR(__xludf.DUMMYFUNCTION("""COMPUTED_VALUE"""),2.5744926E7)</f>
        <v>25744926</v>
      </c>
    </row>
    <row r="403" ht="15.75" customHeight="1">
      <c r="A403" s="2">
        <f>IFERROR(__xludf.DUMMYFUNCTION("""COMPUTED_VALUE"""),44344.66666666667)</f>
        <v>44344.66667</v>
      </c>
      <c r="B403" s="1">
        <f>IFERROR(__xludf.DUMMYFUNCTION("""COMPUTED_VALUE"""),577.67)</f>
        <v>577.67</v>
      </c>
      <c r="C403" s="1">
        <f>IFERROR(__xludf.DUMMYFUNCTION("""COMPUTED_VALUE"""),581.47)</f>
        <v>581.47</v>
      </c>
      <c r="D403" s="1">
        <f>IFERROR(__xludf.DUMMYFUNCTION("""COMPUTED_VALUE"""),571.02)</f>
        <v>571.02</v>
      </c>
      <c r="E403" s="1">
        <f>IFERROR(__xludf.DUMMYFUNCTION("""COMPUTED_VALUE"""),571.49)</f>
        <v>571.49</v>
      </c>
      <c r="F403" s="1">
        <f>IFERROR(__xludf.DUMMYFUNCTION("""COMPUTED_VALUE"""),1.5183086E7)</f>
        <v>15183086</v>
      </c>
    </row>
    <row r="404" ht="15.75" customHeight="1">
      <c r="A404" s="2">
        <f>IFERROR(__xludf.DUMMYFUNCTION("""COMPUTED_VALUE"""),44347.66666666667)</f>
        <v>44347.66667</v>
      </c>
      <c r="B404" s="1">
        <f>IFERROR(__xludf.DUMMYFUNCTION("""COMPUTED_VALUE"""),581.47)</f>
        <v>581.47</v>
      </c>
      <c r="C404" s="1">
        <f>IFERROR(__xludf.DUMMYFUNCTION("""COMPUTED_VALUE"""),588.59)</f>
        <v>588.59</v>
      </c>
      <c r="D404" s="1">
        <f>IFERROR(__xludf.DUMMYFUNCTION("""COMPUTED_VALUE"""),573.39)</f>
        <v>573.39</v>
      </c>
      <c r="E404" s="1">
        <f>IFERROR(__xludf.DUMMYFUNCTION("""COMPUTED_VALUE"""),588.12)</f>
        <v>588.12</v>
      </c>
      <c r="F404" s="1">
        <f>IFERROR(__xludf.DUMMYFUNCTION("""COMPUTED_VALUE"""),1.55182E7)</f>
        <v>15518200</v>
      </c>
    </row>
    <row r="405" ht="15.75" customHeight="1">
      <c r="A405" s="2">
        <f>IFERROR(__xludf.DUMMYFUNCTION("""COMPUTED_VALUE"""),44348.66666666667)</f>
        <v>44348.66667</v>
      </c>
      <c r="B405" s="1">
        <f>IFERROR(__xludf.DUMMYFUNCTION("""COMPUTED_VALUE"""),588.12)</f>
        <v>588.12</v>
      </c>
      <c r="C405" s="1">
        <f>IFERROR(__xludf.DUMMYFUNCTION("""COMPUTED_VALUE"""),600.47)</f>
        <v>600.47</v>
      </c>
      <c r="D405" s="1">
        <f>IFERROR(__xludf.DUMMYFUNCTION("""COMPUTED_VALUE"""),586.22)</f>
        <v>586.22</v>
      </c>
      <c r="E405" s="1">
        <f>IFERROR(__xludf.DUMMYFUNCTION("""COMPUTED_VALUE"""),596.67)</f>
        <v>596.67</v>
      </c>
      <c r="F405" s="1">
        <f>IFERROR(__xludf.DUMMYFUNCTION("""COMPUTED_VALUE"""),1.804156E7)</f>
        <v>18041560</v>
      </c>
    </row>
    <row r="406" ht="15.75" customHeight="1">
      <c r="A406" s="2">
        <f>IFERROR(__xludf.DUMMYFUNCTION("""COMPUTED_VALUE"""),44349.66666666667)</f>
        <v>44349.66667</v>
      </c>
      <c r="B406" s="1">
        <f>IFERROR(__xludf.DUMMYFUNCTION("""COMPUTED_VALUE"""),602.37)</f>
        <v>602.37</v>
      </c>
      <c r="C406" s="1">
        <f>IFERROR(__xludf.DUMMYFUNCTION("""COMPUTED_VALUE"""),608.07)</f>
        <v>608.07</v>
      </c>
      <c r="D406" s="1">
        <f>IFERROR(__xludf.DUMMYFUNCTION("""COMPUTED_VALUE"""),594.3)</f>
        <v>594.3</v>
      </c>
      <c r="E406" s="1">
        <f>IFERROR(__xludf.DUMMYFUNCTION("""COMPUTED_VALUE"""),597.15)</f>
        <v>597.15</v>
      </c>
      <c r="F406" s="1">
        <f>IFERROR(__xludf.DUMMYFUNCTION("""COMPUTED_VALUE"""),1.6332063E7)</f>
        <v>16332063</v>
      </c>
    </row>
    <row r="407" ht="15.75" customHeight="1">
      <c r="A407" s="2">
        <f>IFERROR(__xludf.DUMMYFUNCTION("""COMPUTED_VALUE"""),44350.66666666667)</f>
        <v>44350.66667</v>
      </c>
      <c r="B407" s="1">
        <f>IFERROR(__xludf.DUMMYFUNCTION("""COMPUTED_VALUE"""),597.15)</f>
        <v>597.15</v>
      </c>
      <c r="C407" s="1">
        <f>IFERROR(__xludf.DUMMYFUNCTION("""COMPUTED_VALUE"""),598.1)</f>
        <v>598.1</v>
      </c>
      <c r="D407" s="1">
        <f>IFERROR(__xludf.DUMMYFUNCTION("""COMPUTED_VALUE"""),581.47)</f>
        <v>581.47</v>
      </c>
      <c r="E407" s="1">
        <f>IFERROR(__xludf.DUMMYFUNCTION("""COMPUTED_VALUE"""),584.79)</f>
        <v>584.79</v>
      </c>
      <c r="F407" s="1">
        <f>IFERROR(__xludf.DUMMYFUNCTION("""COMPUTED_VALUE"""),1.2310451E7)</f>
        <v>12310451</v>
      </c>
    </row>
    <row r="408" ht="15.75" customHeight="1">
      <c r="A408" s="2">
        <f>IFERROR(__xludf.DUMMYFUNCTION("""COMPUTED_VALUE"""),44351.66666666667)</f>
        <v>44351.66667</v>
      </c>
      <c r="B408" s="1">
        <f>IFERROR(__xludf.DUMMYFUNCTION("""COMPUTED_VALUE"""),579.57)</f>
        <v>579.57</v>
      </c>
      <c r="C408" s="1">
        <f>IFERROR(__xludf.DUMMYFUNCTION("""COMPUTED_VALUE"""),583.84)</f>
        <v>583.84</v>
      </c>
      <c r="D408" s="1">
        <f>IFERROR(__xludf.DUMMYFUNCTION("""COMPUTED_VALUE"""),575.77)</f>
        <v>575.77</v>
      </c>
      <c r="E408" s="1">
        <f>IFERROR(__xludf.DUMMYFUNCTION("""COMPUTED_VALUE"""),580.99)</f>
        <v>580.99</v>
      </c>
      <c r="F408" s="1">
        <f>IFERROR(__xludf.DUMMYFUNCTION("""COMPUTED_VALUE"""),1.894049E7)</f>
        <v>18940490</v>
      </c>
    </row>
    <row r="409" ht="15.75" customHeight="1">
      <c r="A409" s="2">
        <f>IFERROR(__xludf.DUMMYFUNCTION("""COMPUTED_VALUE"""),44354.66666666667)</f>
        <v>44354.66667</v>
      </c>
      <c r="B409" s="1">
        <f>IFERROR(__xludf.DUMMYFUNCTION("""COMPUTED_VALUE"""),580.52)</f>
        <v>580.52</v>
      </c>
      <c r="C409" s="1">
        <f>IFERROR(__xludf.DUMMYFUNCTION("""COMPUTED_VALUE"""),580.99)</f>
        <v>580.99</v>
      </c>
      <c r="D409" s="1">
        <f>IFERROR(__xludf.DUMMYFUNCTION("""COMPUTED_VALUE"""),568.64)</f>
        <v>568.64</v>
      </c>
      <c r="E409" s="1">
        <f>IFERROR(__xludf.DUMMYFUNCTION("""COMPUTED_VALUE"""),570.54)</f>
        <v>570.54</v>
      </c>
      <c r="F409" s="1">
        <f>IFERROR(__xludf.DUMMYFUNCTION("""COMPUTED_VALUE"""),1.9767396E7)</f>
        <v>19767396</v>
      </c>
    </row>
    <row r="410" ht="15.75" customHeight="1">
      <c r="A410" s="2">
        <f>IFERROR(__xludf.DUMMYFUNCTION("""COMPUTED_VALUE"""),44355.66666666667)</f>
        <v>44355.66667</v>
      </c>
      <c r="B410" s="1">
        <f>IFERROR(__xludf.DUMMYFUNCTION("""COMPUTED_VALUE"""),575.77)</f>
        <v>575.77</v>
      </c>
      <c r="C410" s="1">
        <f>IFERROR(__xludf.DUMMYFUNCTION("""COMPUTED_VALUE"""),575.77)</f>
        <v>575.77</v>
      </c>
      <c r="D410" s="1">
        <f>IFERROR(__xludf.DUMMYFUNCTION("""COMPUTED_VALUE"""),567.22)</f>
        <v>567.22</v>
      </c>
      <c r="E410" s="1">
        <f>IFERROR(__xludf.DUMMYFUNCTION("""COMPUTED_VALUE"""),571.02)</f>
        <v>571.02</v>
      </c>
      <c r="F410" s="1">
        <f>IFERROR(__xludf.DUMMYFUNCTION("""COMPUTED_VALUE"""),1.0324239E7)</f>
        <v>10324239</v>
      </c>
    </row>
    <row r="411" ht="15.75" customHeight="1">
      <c r="A411" s="2">
        <f>IFERROR(__xludf.DUMMYFUNCTION("""COMPUTED_VALUE"""),44356.66666666667)</f>
        <v>44356.66667</v>
      </c>
      <c r="B411" s="1">
        <f>IFERROR(__xludf.DUMMYFUNCTION("""COMPUTED_VALUE"""),570.07)</f>
        <v>570.07</v>
      </c>
      <c r="C411" s="1">
        <f>IFERROR(__xludf.DUMMYFUNCTION("""COMPUTED_VALUE"""),575.77)</f>
        <v>575.77</v>
      </c>
      <c r="D411" s="1">
        <f>IFERROR(__xludf.DUMMYFUNCTION("""COMPUTED_VALUE"""),567.69)</f>
        <v>567.69</v>
      </c>
      <c r="E411" s="1">
        <f>IFERROR(__xludf.DUMMYFUNCTION("""COMPUTED_VALUE"""),572.92)</f>
        <v>572.92</v>
      </c>
      <c r="F411" s="1">
        <f>IFERROR(__xludf.DUMMYFUNCTION("""COMPUTED_VALUE"""),7766899.0)</f>
        <v>7766899</v>
      </c>
    </row>
    <row r="412" ht="15.75" customHeight="1">
      <c r="A412" s="2">
        <f>IFERROR(__xludf.DUMMYFUNCTION("""COMPUTED_VALUE"""),44357.66666666667)</f>
        <v>44357.66667</v>
      </c>
      <c r="B412" s="1">
        <f>IFERROR(__xludf.DUMMYFUNCTION("""COMPUTED_VALUE"""),574.82)</f>
        <v>574.82</v>
      </c>
      <c r="C412" s="1">
        <f>IFERROR(__xludf.DUMMYFUNCTION("""COMPUTED_VALUE"""),578.14)</f>
        <v>578.14</v>
      </c>
      <c r="D412" s="1">
        <f>IFERROR(__xludf.DUMMYFUNCTION("""COMPUTED_VALUE"""),568.17)</f>
        <v>568.17</v>
      </c>
      <c r="E412" s="1">
        <f>IFERROR(__xludf.DUMMYFUNCTION("""COMPUTED_VALUE"""),570.54)</f>
        <v>570.54</v>
      </c>
      <c r="F412" s="1">
        <f>IFERROR(__xludf.DUMMYFUNCTION("""COMPUTED_VALUE"""),1.1727606E7)</f>
        <v>11727606</v>
      </c>
    </row>
    <row r="413" ht="15.75" customHeight="1">
      <c r="A413" s="2">
        <f>IFERROR(__xludf.DUMMYFUNCTION("""COMPUTED_VALUE"""),44358.66666666667)</f>
        <v>44358.66667</v>
      </c>
      <c r="B413" s="1">
        <f>IFERROR(__xludf.DUMMYFUNCTION("""COMPUTED_VALUE"""),578.14)</f>
        <v>578.14</v>
      </c>
      <c r="C413" s="1">
        <f>IFERROR(__xludf.DUMMYFUNCTION("""COMPUTED_VALUE"""),578.14)</f>
        <v>578.14</v>
      </c>
      <c r="D413" s="1">
        <f>IFERROR(__xludf.DUMMYFUNCTION("""COMPUTED_VALUE"""),566.27)</f>
        <v>566.27</v>
      </c>
      <c r="E413" s="1">
        <f>IFERROR(__xludf.DUMMYFUNCTION("""COMPUTED_VALUE"""),566.27)</f>
        <v>566.27</v>
      </c>
      <c r="F413" s="1">
        <f>IFERROR(__xludf.DUMMYFUNCTION("""COMPUTED_VALUE"""),1.4496695E7)</f>
        <v>14496695</v>
      </c>
    </row>
    <row r="414" ht="15.75" customHeight="1">
      <c r="A414" s="2">
        <f>IFERROR(__xludf.DUMMYFUNCTION("""COMPUTED_VALUE"""),44362.66666666667)</f>
        <v>44362.66667</v>
      </c>
      <c r="B414" s="1">
        <f>IFERROR(__xludf.DUMMYFUNCTION("""COMPUTED_VALUE"""),574.82)</f>
        <v>574.82</v>
      </c>
      <c r="C414" s="1">
        <f>IFERROR(__xludf.DUMMYFUNCTION("""COMPUTED_VALUE"""),574.82)</f>
        <v>574.82</v>
      </c>
      <c r="D414" s="1">
        <f>IFERROR(__xludf.DUMMYFUNCTION("""COMPUTED_VALUE"""),562.47)</f>
        <v>562.47</v>
      </c>
      <c r="E414" s="1">
        <f>IFERROR(__xludf.DUMMYFUNCTION("""COMPUTED_VALUE"""),570.07)</f>
        <v>570.07</v>
      </c>
      <c r="F414" s="1">
        <f>IFERROR(__xludf.DUMMYFUNCTION("""COMPUTED_VALUE"""),1.153143E7)</f>
        <v>11531430</v>
      </c>
    </row>
    <row r="415" ht="15.75" customHeight="1">
      <c r="A415" s="2">
        <f>IFERROR(__xludf.DUMMYFUNCTION("""COMPUTED_VALUE"""),44363.66666666667)</f>
        <v>44363.66667</v>
      </c>
      <c r="B415" s="1">
        <f>IFERROR(__xludf.DUMMYFUNCTION("""COMPUTED_VALUE"""),567.22)</f>
        <v>567.22</v>
      </c>
      <c r="C415" s="1">
        <f>IFERROR(__xludf.DUMMYFUNCTION("""COMPUTED_VALUE"""),568.64)</f>
        <v>568.64</v>
      </c>
      <c r="D415" s="1">
        <f>IFERROR(__xludf.DUMMYFUNCTION("""COMPUTED_VALUE"""),564.84)</f>
        <v>564.84</v>
      </c>
      <c r="E415" s="1">
        <f>IFERROR(__xludf.DUMMYFUNCTION("""COMPUTED_VALUE"""),566.74)</f>
        <v>566.74</v>
      </c>
      <c r="F415" s="1">
        <f>IFERROR(__xludf.DUMMYFUNCTION("""COMPUTED_VALUE"""),9771103.0)</f>
        <v>9771103</v>
      </c>
    </row>
    <row r="416" ht="15.75" customHeight="1">
      <c r="A416" s="2">
        <f>IFERROR(__xludf.DUMMYFUNCTION("""COMPUTED_VALUE"""),44364.66666666667)</f>
        <v>44364.66667</v>
      </c>
      <c r="B416" s="1">
        <f>IFERROR(__xludf.DUMMYFUNCTION("""COMPUTED_VALUE"""),564.37)</f>
        <v>564.37</v>
      </c>
      <c r="C416" s="1">
        <f>IFERROR(__xludf.DUMMYFUNCTION("""COMPUTED_VALUE"""),569.12)</f>
        <v>569.12</v>
      </c>
      <c r="D416" s="1">
        <f>IFERROR(__xludf.DUMMYFUNCTION("""COMPUTED_VALUE"""),561.99)</f>
        <v>561.99</v>
      </c>
      <c r="E416" s="1">
        <f>IFERROR(__xludf.DUMMYFUNCTION("""COMPUTED_VALUE"""),569.12)</f>
        <v>569.12</v>
      </c>
      <c r="F416" s="1">
        <f>IFERROR(__xludf.DUMMYFUNCTION("""COMPUTED_VALUE"""),1.3771836E7)</f>
        <v>13771836</v>
      </c>
    </row>
    <row r="417" ht="15.75" customHeight="1">
      <c r="A417" s="2">
        <f>IFERROR(__xludf.DUMMYFUNCTION("""COMPUTED_VALUE"""),44365.66666666667)</f>
        <v>44365.66667</v>
      </c>
      <c r="B417" s="1">
        <f>IFERROR(__xludf.DUMMYFUNCTION("""COMPUTED_VALUE"""),571.97)</f>
        <v>571.97</v>
      </c>
      <c r="C417" s="1">
        <f>IFERROR(__xludf.DUMMYFUNCTION("""COMPUTED_VALUE"""),577.67)</f>
        <v>577.67</v>
      </c>
      <c r="D417" s="1">
        <f>IFERROR(__xludf.DUMMYFUNCTION("""COMPUTED_VALUE"""),569.59)</f>
        <v>569.59</v>
      </c>
      <c r="E417" s="1">
        <f>IFERROR(__xludf.DUMMYFUNCTION("""COMPUTED_VALUE"""),572.92)</f>
        <v>572.92</v>
      </c>
      <c r="F417" s="1">
        <f>IFERROR(__xludf.DUMMYFUNCTION("""COMPUTED_VALUE"""),1.2301606E7)</f>
        <v>12301606</v>
      </c>
    </row>
    <row r="418" ht="15.75" customHeight="1">
      <c r="A418" s="2">
        <f>IFERROR(__xludf.DUMMYFUNCTION("""COMPUTED_VALUE"""),44368.66666666667)</f>
        <v>44368.66667</v>
      </c>
      <c r="B418" s="1">
        <f>IFERROR(__xludf.DUMMYFUNCTION("""COMPUTED_VALUE"""),570.07)</f>
        <v>570.07</v>
      </c>
      <c r="C418" s="1">
        <f>IFERROR(__xludf.DUMMYFUNCTION("""COMPUTED_VALUE"""),570.07)</f>
        <v>570.07</v>
      </c>
      <c r="D418" s="1">
        <f>IFERROR(__xludf.DUMMYFUNCTION("""COMPUTED_VALUE"""),553.44)</f>
        <v>553.44</v>
      </c>
      <c r="E418" s="1">
        <f>IFERROR(__xludf.DUMMYFUNCTION("""COMPUTED_VALUE"""),561.04)</f>
        <v>561.04</v>
      </c>
      <c r="F418" s="1">
        <f>IFERROR(__xludf.DUMMYFUNCTION("""COMPUTED_VALUE"""),2.3508586E7)</f>
        <v>23508586</v>
      </c>
    </row>
    <row r="419" ht="15.75" customHeight="1">
      <c r="A419" s="2">
        <f>IFERROR(__xludf.DUMMYFUNCTION("""COMPUTED_VALUE"""),44369.66666666667)</f>
        <v>44369.66667</v>
      </c>
      <c r="B419" s="1">
        <f>IFERROR(__xludf.DUMMYFUNCTION("""COMPUTED_VALUE"""),559.62)</f>
        <v>559.62</v>
      </c>
      <c r="C419" s="1">
        <f>IFERROR(__xludf.DUMMYFUNCTION("""COMPUTED_VALUE"""),559.62)</f>
        <v>559.62</v>
      </c>
      <c r="D419" s="1">
        <f>IFERROR(__xludf.DUMMYFUNCTION("""COMPUTED_VALUE"""),542.99)</f>
        <v>542.99</v>
      </c>
      <c r="E419" s="1">
        <f>IFERROR(__xludf.DUMMYFUNCTION("""COMPUTED_VALUE"""),544.89)</f>
        <v>544.89</v>
      </c>
      <c r="F419" s="1">
        <f>IFERROR(__xludf.DUMMYFUNCTION("""COMPUTED_VALUE"""),3.08729E7)</f>
        <v>30872900</v>
      </c>
    </row>
    <row r="420" ht="15.75" customHeight="1">
      <c r="A420" s="2">
        <f>IFERROR(__xludf.DUMMYFUNCTION("""COMPUTED_VALUE"""),44370.66666666667)</f>
        <v>44370.66667</v>
      </c>
      <c r="B420" s="1">
        <f>IFERROR(__xludf.DUMMYFUNCTION("""COMPUTED_VALUE"""),551.07)</f>
        <v>551.07</v>
      </c>
      <c r="C420" s="1">
        <f>IFERROR(__xludf.DUMMYFUNCTION("""COMPUTED_VALUE"""),553.92)</f>
        <v>553.92</v>
      </c>
      <c r="D420" s="1">
        <f>IFERROR(__xludf.DUMMYFUNCTION("""COMPUTED_VALUE"""),544.41)</f>
        <v>544.41</v>
      </c>
      <c r="E420" s="1">
        <f>IFERROR(__xludf.DUMMYFUNCTION("""COMPUTED_VALUE"""),553.44)</f>
        <v>553.44</v>
      </c>
      <c r="F420" s="1">
        <f>IFERROR(__xludf.DUMMYFUNCTION("""COMPUTED_VALUE"""),1.8388447E7)</f>
        <v>18388447</v>
      </c>
    </row>
    <row r="421" ht="15.75" customHeight="1">
      <c r="A421" s="2">
        <f>IFERROR(__xludf.DUMMYFUNCTION("""COMPUTED_VALUE"""),44371.66666666667)</f>
        <v>44371.66667</v>
      </c>
      <c r="B421" s="1">
        <f>IFERROR(__xludf.DUMMYFUNCTION("""COMPUTED_VALUE"""),554.87)</f>
        <v>554.87</v>
      </c>
      <c r="C421" s="1">
        <f>IFERROR(__xludf.DUMMYFUNCTION("""COMPUTED_VALUE"""),558.19)</f>
        <v>558.19</v>
      </c>
      <c r="D421" s="1">
        <f>IFERROR(__xludf.DUMMYFUNCTION("""COMPUTED_VALUE"""),551.07)</f>
        <v>551.07</v>
      </c>
      <c r="E421" s="1">
        <f>IFERROR(__xludf.DUMMYFUNCTION("""COMPUTED_VALUE"""),553.92)</f>
        <v>553.92</v>
      </c>
      <c r="F421" s="1">
        <f>IFERROR(__xludf.DUMMYFUNCTION("""COMPUTED_VALUE"""),1.0947302E7)</f>
        <v>10947302</v>
      </c>
    </row>
    <row r="422" ht="15.75" customHeight="1">
      <c r="A422" s="2">
        <f>IFERROR(__xludf.DUMMYFUNCTION("""COMPUTED_VALUE"""),44372.66666666667)</f>
        <v>44372.66667</v>
      </c>
      <c r="B422" s="1">
        <f>IFERROR(__xludf.DUMMYFUNCTION("""COMPUTED_VALUE"""),559.14)</f>
        <v>559.14</v>
      </c>
      <c r="C422" s="1">
        <f>IFERROR(__xludf.DUMMYFUNCTION("""COMPUTED_VALUE"""),570.07)</f>
        <v>570.07</v>
      </c>
      <c r="D422" s="1">
        <f>IFERROR(__xludf.DUMMYFUNCTION("""COMPUTED_VALUE"""),554.87)</f>
        <v>554.87</v>
      </c>
      <c r="E422" s="1">
        <f>IFERROR(__xludf.DUMMYFUNCTION("""COMPUTED_VALUE"""),568.64)</f>
        <v>568.64</v>
      </c>
      <c r="F422" s="1">
        <f>IFERROR(__xludf.DUMMYFUNCTION("""COMPUTED_VALUE"""),1.9252093E7)</f>
        <v>19252093</v>
      </c>
    </row>
    <row r="423" ht="15.75" customHeight="1">
      <c r="A423" s="2">
        <f>IFERROR(__xludf.DUMMYFUNCTION("""COMPUTED_VALUE"""),44375.66666666667)</f>
        <v>44375.66667</v>
      </c>
      <c r="B423" s="1">
        <f>IFERROR(__xludf.DUMMYFUNCTION("""COMPUTED_VALUE"""),572.92)</f>
        <v>572.92</v>
      </c>
      <c r="C423" s="1">
        <f>IFERROR(__xludf.DUMMYFUNCTION("""COMPUTED_VALUE"""),575.77)</f>
        <v>575.77</v>
      </c>
      <c r="D423" s="1">
        <f>IFERROR(__xludf.DUMMYFUNCTION("""COMPUTED_VALUE"""),562.47)</f>
        <v>562.47</v>
      </c>
      <c r="E423" s="1">
        <f>IFERROR(__xludf.DUMMYFUNCTION("""COMPUTED_VALUE"""),565.79)</f>
        <v>565.79</v>
      </c>
      <c r="F423" s="1">
        <f>IFERROR(__xludf.DUMMYFUNCTION("""COMPUTED_VALUE"""),1.1485959E7)</f>
        <v>11485959</v>
      </c>
    </row>
    <row r="424" ht="15.75" customHeight="1">
      <c r="A424" s="2">
        <f>IFERROR(__xludf.DUMMYFUNCTION("""COMPUTED_VALUE"""),44376.66666666667)</f>
        <v>44376.66667</v>
      </c>
      <c r="B424" s="1">
        <f>IFERROR(__xludf.DUMMYFUNCTION("""COMPUTED_VALUE"""),570.07)</f>
        <v>570.07</v>
      </c>
      <c r="C424" s="1">
        <f>IFERROR(__xludf.DUMMYFUNCTION("""COMPUTED_VALUE"""),571.02)</f>
        <v>571.02</v>
      </c>
      <c r="D424" s="1">
        <f>IFERROR(__xludf.DUMMYFUNCTION("""COMPUTED_VALUE"""),558.67)</f>
        <v>558.67</v>
      </c>
      <c r="E424" s="1">
        <f>IFERROR(__xludf.DUMMYFUNCTION("""COMPUTED_VALUE"""),561.04)</f>
        <v>561.04</v>
      </c>
      <c r="F424" s="1">
        <f>IFERROR(__xludf.DUMMYFUNCTION("""COMPUTED_VALUE"""),1.4714259E7)</f>
        <v>14714259</v>
      </c>
    </row>
    <row r="425" ht="15.75" customHeight="1">
      <c r="A425" s="2">
        <f>IFERROR(__xludf.DUMMYFUNCTION("""COMPUTED_VALUE"""),44377.66666666667)</f>
        <v>44377.66667</v>
      </c>
      <c r="B425" s="1">
        <f>IFERROR(__xludf.DUMMYFUNCTION("""COMPUTED_VALUE"""),567.69)</f>
        <v>567.69</v>
      </c>
      <c r="C425" s="1">
        <f>IFERROR(__xludf.DUMMYFUNCTION("""COMPUTED_VALUE"""),567.69)</f>
        <v>567.69</v>
      </c>
      <c r="D425" s="1">
        <f>IFERROR(__xludf.DUMMYFUNCTION("""COMPUTED_VALUE"""),554.87)</f>
        <v>554.87</v>
      </c>
      <c r="E425" s="1">
        <f>IFERROR(__xludf.DUMMYFUNCTION("""COMPUTED_VALUE"""),554.87)</f>
        <v>554.87</v>
      </c>
      <c r="F425" s="1">
        <f>IFERROR(__xludf.DUMMYFUNCTION("""COMPUTED_VALUE"""),1.3618352E7)</f>
        <v>13618352</v>
      </c>
    </row>
    <row r="426" ht="15.75" customHeight="1">
      <c r="A426" s="2">
        <f>IFERROR(__xludf.DUMMYFUNCTION("""COMPUTED_VALUE"""),44379.66666666667)</f>
        <v>44379.66667</v>
      </c>
      <c r="B426" s="1">
        <f>IFERROR(__xludf.DUMMYFUNCTION("""COMPUTED_VALUE"""),568.64)</f>
        <v>568.64</v>
      </c>
      <c r="C426" s="1">
        <f>IFERROR(__xludf.DUMMYFUNCTION("""COMPUTED_VALUE"""),568.64)</f>
        <v>568.64</v>
      </c>
      <c r="D426" s="1">
        <f>IFERROR(__xludf.DUMMYFUNCTION("""COMPUTED_VALUE"""),543.94)</f>
        <v>543.94</v>
      </c>
      <c r="E426" s="1">
        <f>IFERROR(__xludf.DUMMYFUNCTION("""COMPUTED_VALUE"""),545.84)</f>
        <v>545.84</v>
      </c>
      <c r="F426" s="1">
        <f>IFERROR(__xludf.DUMMYFUNCTION("""COMPUTED_VALUE"""),2.4938624E7)</f>
        <v>24938624</v>
      </c>
    </row>
    <row r="427" ht="15.75" customHeight="1">
      <c r="A427" s="2">
        <f>IFERROR(__xludf.DUMMYFUNCTION("""COMPUTED_VALUE"""),44382.66666666667)</f>
        <v>44382.66667</v>
      </c>
      <c r="B427" s="1">
        <f>IFERROR(__xludf.DUMMYFUNCTION("""COMPUTED_VALUE"""),541.56)</f>
        <v>541.56</v>
      </c>
      <c r="C427" s="1">
        <f>IFERROR(__xludf.DUMMYFUNCTION("""COMPUTED_VALUE"""),543.46)</f>
        <v>543.46</v>
      </c>
      <c r="D427" s="1">
        <f>IFERROR(__xludf.DUMMYFUNCTION("""COMPUTED_VALUE"""),521.14)</f>
        <v>521.14</v>
      </c>
      <c r="E427" s="1">
        <f>IFERROR(__xludf.DUMMYFUNCTION("""COMPUTED_VALUE"""),526.36)</f>
        <v>526.36</v>
      </c>
      <c r="F427" s="1">
        <f>IFERROR(__xludf.DUMMYFUNCTION("""COMPUTED_VALUE"""),4.3338133E7)</f>
        <v>43338133</v>
      </c>
    </row>
    <row r="428" ht="15.75" customHeight="1">
      <c r="A428" s="2">
        <f>IFERROR(__xludf.DUMMYFUNCTION("""COMPUTED_VALUE"""),44383.66666666667)</f>
        <v>44383.66667</v>
      </c>
      <c r="B428" s="1">
        <f>IFERROR(__xludf.DUMMYFUNCTION("""COMPUTED_VALUE"""),524.46)</f>
        <v>524.46</v>
      </c>
      <c r="C428" s="1">
        <f>IFERROR(__xludf.DUMMYFUNCTION("""COMPUTED_VALUE"""),534.91)</f>
        <v>534.91</v>
      </c>
      <c r="D428" s="1">
        <f>IFERROR(__xludf.DUMMYFUNCTION("""COMPUTED_VALUE"""),521.61)</f>
        <v>521.61</v>
      </c>
      <c r="E428" s="1">
        <f>IFERROR(__xludf.DUMMYFUNCTION("""COMPUTED_VALUE"""),531.11)</f>
        <v>531.11</v>
      </c>
      <c r="F428" s="1">
        <f>IFERROR(__xludf.DUMMYFUNCTION("""COMPUTED_VALUE"""),1.9473053E7)</f>
        <v>19473053</v>
      </c>
    </row>
    <row r="429" ht="15.75" customHeight="1">
      <c r="A429" s="2">
        <f>IFERROR(__xludf.DUMMYFUNCTION("""COMPUTED_VALUE"""),44384.66666666667)</f>
        <v>44384.66667</v>
      </c>
      <c r="B429" s="1">
        <f>IFERROR(__xludf.DUMMYFUNCTION("""COMPUTED_VALUE"""),524.46)</f>
        <v>524.46</v>
      </c>
      <c r="C429" s="1">
        <f>IFERROR(__xludf.DUMMYFUNCTION("""COMPUTED_VALUE"""),525.89)</f>
        <v>525.89</v>
      </c>
      <c r="D429" s="1">
        <f>IFERROR(__xludf.DUMMYFUNCTION("""COMPUTED_VALUE"""),511.64)</f>
        <v>511.64</v>
      </c>
      <c r="E429" s="1">
        <f>IFERROR(__xludf.DUMMYFUNCTION("""COMPUTED_VALUE"""),521.14)</f>
        <v>521.14</v>
      </c>
      <c r="F429" s="1">
        <f>IFERROR(__xludf.DUMMYFUNCTION("""COMPUTED_VALUE"""),3.0520727E7)</f>
        <v>30520727</v>
      </c>
    </row>
    <row r="430" ht="15.75" customHeight="1">
      <c r="A430" s="2">
        <f>IFERROR(__xludf.DUMMYFUNCTION("""COMPUTED_VALUE"""),44385.66666666667)</f>
        <v>44385.66667</v>
      </c>
      <c r="B430" s="1">
        <f>IFERROR(__xludf.DUMMYFUNCTION("""COMPUTED_VALUE"""),513.06)</f>
        <v>513.06</v>
      </c>
      <c r="C430" s="1">
        <f>IFERROR(__xludf.DUMMYFUNCTION("""COMPUTED_VALUE"""),516.39)</f>
        <v>516.39</v>
      </c>
      <c r="D430" s="1">
        <f>IFERROR(__xludf.DUMMYFUNCTION("""COMPUTED_VALUE"""),497.38)</f>
        <v>497.38</v>
      </c>
      <c r="E430" s="1">
        <f>IFERROR(__xludf.DUMMYFUNCTION("""COMPUTED_VALUE"""),501.66)</f>
        <v>501.66</v>
      </c>
      <c r="F430" s="1">
        <f>IFERROR(__xludf.DUMMYFUNCTION("""COMPUTED_VALUE"""),4.5688533E7)</f>
        <v>45688533</v>
      </c>
    </row>
    <row r="431" ht="15.75" customHeight="1">
      <c r="A431" s="2">
        <f>IFERROR(__xludf.DUMMYFUNCTION("""COMPUTED_VALUE"""),44386.66666666667)</f>
        <v>44386.66667</v>
      </c>
      <c r="B431" s="1">
        <f>IFERROR(__xludf.DUMMYFUNCTION("""COMPUTED_VALUE"""),498.81)</f>
        <v>498.81</v>
      </c>
      <c r="C431" s="1">
        <f>IFERROR(__xludf.DUMMYFUNCTION("""COMPUTED_VALUE"""),514.96)</f>
        <v>514.96</v>
      </c>
      <c r="D431" s="1">
        <f>IFERROR(__xludf.DUMMYFUNCTION("""COMPUTED_VALUE"""),484.08)</f>
        <v>484.08</v>
      </c>
      <c r="E431" s="1">
        <f>IFERROR(__xludf.DUMMYFUNCTION("""COMPUTED_VALUE"""),511.64)</f>
        <v>511.64</v>
      </c>
      <c r="F431" s="1">
        <f>IFERROR(__xludf.DUMMYFUNCTION("""COMPUTED_VALUE"""),4.2922226E7)</f>
        <v>42922226</v>
      </c>
    </row>
    <row r="432" ht="15.75" customHeight="1">
      <c r="A432" s="2">
        <f>IFERROR(__xludf.DUMMYFUNCTION("""COMPUTED_VALUE"""),44389.66666666667)</f>
        <v>44389.66667</v>
      </c>
      <c r="B432" s="1">
        <f>IFERROR(__xludf.DUMMYFUNCTION("""COMPUTED_VALUE"""),522.09)</f>
        <v>522.09</v>
      </c>
      <c r="C432" s="1">
        <f>IFERROR(__xludf.DUMMYFUNCTION("""COMPUTED_VALUE"""),523.51)</f>
        <v>523.51</v>
      </c>
      <c r="D432" s="1">
        <f>IFERROR(__xludf.DUMMYFUNCTION("""COMPUTED_VALUE"""),496.43)</f>
        <v>496.43</v>
      </c>
      <c r="E432" s="1">
        <f>IFERROR(__xludf.DUMMYFUNCTION("""COMPUTED_VALUE"""),507.83)</f>
        <v>507.83</v>
      </c>
      <c r="F432" s="1">
        <f>IFERROR(__xludf.DUMMYFUNCTION("""COMPUTED_VALUE"""),3.0642691E7)</f>
        <v>30642691</v>
      </c>
    </row>
    <row r="433" ht="15.75" customHeight="1">
      <c r="A433" s="2">
        <f>IFERROR(__xludf.DUMMYFUNCTION("""COMPUTED_VALUE"""),44390.66666666667)</f>
        <v>44390.66667</v>
      </c>
      <c r="B433" s="1">
        <f>IFERROR(__xludf.DUMMYFUNCTION("""COMPUTED_VALUE"""),514.01)</f>
        <v>514.01</v>
      </c>
      <c r="C433" s="1">
        <f>IFERROR(__xludf.DUMMYFUNCTION("""COMPUTED_VALUE"""),534.44)</f>
        <v>534.44</v>
      </c>
      <c r="D433" s="1">
        <f>IFERROR(__xludf.DUMMYFUNCTION("""COMPUTED_VALUE"""),506.41)</f>
        <v>506.41</v>
      </c>
      <c r="E433" s="1">
        <f>IFERROR(__xludf.DUMMYFUNCTION("""COMPUTED_VALUE"""),527.79)</f>
        <v>527.79</v>
      </c>
      <c r="F433" s="1">
        <f>IFERROR(__xludf.DUMMYFUNCTION("""COMPUTED_VALUE"""),3.3125942E7)</f>
        <v>33125942</v>
      </c>
    </row>
    <row r="434" ht="15.75" customHeight="1">
      <c r="A434" s="2">
        <f>IFERROR(__xludf.DUMMYFUNCTION("""COMPUTED_VALUE"""),44391.66666666667)</f>
        <v>44391.66667</v>
      </c>
      <c r="B434" s="1">
        <f>IFERROR(__xludf.DUMMYFUNCTION("""COMPUTED_VALUE"""),532.06)</f>
        <v>532.06</v>
      </c>
      <c r="C434" s="1">
        <f>IFERROR(__xludf.DUMMYFUNCTION("""COMPUTED_VALUE"""),534.91)</f>
        <v>534.91</v>
      </c>
      <c r="D434" s="1">
        <f>IFERROR(__xludf.DUMMYFUNCTION("""COMPUTED_VALUE"""),526.36)</f>
        <v>526.36</v>
      </c>
      <c r="E434" s="1">
        <f>IFERROR(__xludf.DUMMYFUNCTION("""COMPUTED_VALUE"""),528.74)</f>
        <v>528.74</v>
      </c>
      <c r="F434" s="1">
        <f>IFERROR(__xludf.DUMMYFUNCTION("""COMPUTED_VALUE"""),1.9908293E7)</f>
        <v>19908293</v>
      </c>
    </row>
    <row r="435" ht="15.75" customHeight="1">
      <c r="A435" s="2">
        <f>IFERROR(__xludf.DUMMYFUNCTION("""COMPUTED_VALUE"""),44392.66666666667)</f>
        <v>44392.66667</v>
      </c>
      <c r="B435" s="1">
        <f>IFERROR(__xludf.DUMMYFUNCTION("""COMPUTED_VALUE"""),533.49)</f>
        <v>533.49</v>
      </c>
      <c r="C435" s="1">
        <f>IFERROR(__xludf.DUMMYFUNCTION("""COMPUTED_VALUE"""),543.46)</f>
        <v>543.46</v>
      </c>
      <c r="D435" s="1">
        <f>IFERROR(__xludf.DUMMYFUNCTION("""COMPUTED_VALUE"""),532.54)</f>
        <v>532.54</v>
      </c>
      <c r="E435" s="1">
        <f>IFERROR(__xludf.DUMMYFUNCTION("""COMPUTED_VALUE"""),536.81)</f>
        <v>536.81</v>
      </c>
      <c r="F435" s="1">
        <f>IFERROR(__xludf.DUMMYFUNCTION("""COMPUTED_VALUE"""),2.0179717E7)</f>
        <v>20179717</v>
      </c>
    </row>
    <row r="436" ht="15.75" customHeight="1">
      <c r="A436" s="2">
        <f>IFERROR(__xludf.DUMMYFUNCTION("""COMPUTED_VALUE"""),44393.66666666667)</f>
        <v>44393.66667</v>
      </c>
      <c r="B436" s="1">
        <f>IFERROR(__xludf.DUMMYFUNCTION("""COMPUTED_VALUE"""),538.71)</f>
        <v>538.71</v>
      </c>
      <c r="C436" s="1">
        <f>IFERROR(__xludf.DUMMYFUNCTION("""COMPUTED_VALUE"""),541.09)</f>
        <v>541.09</v>
      </c>
      <c r="D436" s="1">
        <f>IFERROR(__xludf.DUMMYFUNCTION("""COMPUTED_VALUE"""),529.21)</f>
        <v>529.21</v>
      </c>
      <c r="E436" s="1">
        <f>IFERROR(__xludf.DUMMYFUNCTION("""COMPUTED_VALUE"""),535.86)</f>
        <v>535.86</v>
      </c>
      <c r="F436" s="1">
        <f>IFERROR(__xludf.DUMMYFUNCTION("""COMPUTED_VALUE"""),1.4760058E7)</f>
        <v>14760058</v>
      </c>
    </row>
    <row r="437" ht="15.75" customHeight="1">
      <c r="A437" s="2">
        <f>IFERROR(__xludf.DUMMYFUNCTION("""COMPUTED_VALUE"""),44396.66666666667)</f>
        <v>44396.66667</v>
      </c>
      <c r="B437" s="1">
        <f>IFERROR(__xludf.DUMMYFUNCTION("""COMPUTED_VALUE"""),532.06)</f>
        <v>532.06</v>
      </c>
      <c r="C437" s="1">
        <f>IFERROR(__xludf.DUMMYFUNCTION("""COMPUTED_VALUE"""),532.06)</f>
        <v>532.06</v>
      </c>
      <c r="D437" s="1">
        <f>IFERROR(__xludf.DUMMYFUNCTION("""COMPUTED_VALUE"""),518.29)</f>
        <v>518.29</v>
      </c>
      <c r="E437" s="1">
        <f>IFERROR(__xludf.DUMMYFUNCTION("""COMPUTED_VALUE"""),522.09)</f>
        <v>522.09</v>
      </c>
      <c r="F437" s="1">
        <f>IFERROR(__xludf.DUMMYFUNCTION("""COMPUTED_VALUE"""),1.6914661E7)</f>
        <v>16914661</v>
      </c>
    </row>
    <row r="438" ht="15.75" customHeight="1">
      <c r="A438" s="2">
        <f>IFERROR(__xludf.DUMMYFUNCTION("""COMPUTED_VALUE"""),44397.66666666667)</f>
        <v>44397.66667</v>
      </c>
      <c r="B438" s="1">
        <f>IFERROR(__xludf.DUMMYFUNCTION("""COMPUTED_VALUE"""),521.61)</f>
        <v>521.61</v>
      </c>
      <c r="C438" s="1">
        <f>IFERROR(__xludf.DUMMYFUNCTION("""COMPUTED_VALUE"""),528.26)</f>
        <v>528.26</v>
      </c>
      <c r="D438" s="1">
        <f>IFERROR(__xludf.DUMMYFUNCTION("""COMPUTED_VALUE"""),512.11)</f>
        <v>512.11</v>
      </c>
      <c r="E438" s="1">
        <f>IFERROR(__xludf.DUMMYFUNCTION("""COMPUTED_VALUE"""),515.44)</f>
        <v>515.44</v>
      </c>
      <c r="F438" s="1">
        <f>IFERROR(__xludf.DUMMYFUNCTION("""COMPUTED_VALUE"""),1.9813313E7)</f>
        <v>19813313</v>
      </c>
    </row>
    <row r="439" ht="15.75" customHeight="1">
      <c r="A439" s="2">
        <f>IFERROR(__xludf.DUMMYFUNCTION("""COMPUTED_VALUE"""),44398.66666666667)</f>
        <v>44398.66667</v>
      </c>
      <c r="B439" s="1">
        <f>IFERROR(__xludf.DUMMYFUNCTION("""COMPUTED_VALUE"""),515.44)</f>
        <v>515.44</v>
      </c>
      <c r="C439" s="1">
        <f>IFERROR(__xludf.DUMMYFUNCTION("""COMPUTED_VALUE"""),517.34)</f>
        <v>517.34</v>
      </c>
      <c r="D439" s="1">
        <f>IFERROR(__xludf.DUMMYFUNCTION("""COMPUTED_VALUE"""),503.56)</f>
        <v>503.56</v>
      </c>
      <c r="E439" s="1">
        <f>IFERROR(__xludf.DUMMYFUNCTION("""COMPUTED_VALUE"""),511.16)</f>
        <v>511.16</v>
      </c>
      <c r="F439" s="1">
        <f>IFERROR(__xludf.DUMMYFUNCTION("""COMPUTED_VALUE"""),2.0300976E7)</f>
        <v>20300976</v>
      </c>
    </row>
    <row r="440" ht="15.75" customHeight="1">
      <c r="A440" s="2">
        <f>IFERROR(__xludf.DUMMYFUNCTION("""COMPUTED_VALUE"""),44399.66666666667)</f>
        <v>44399.66667</v>
      </c>
      <c r="B440" s="1">
        <f>IFERROR(__xludf.DUMMYFUNCTION("""COMPUTED_VALUE"""),517.81)</f>
        <v>517.81</v>
      </c>
      <c r="C440" s="1">
        <f>IFERROR(__xludf.DUMMYFUNCTION("""COMPUTED_VALUE"""),521.61)</f>
        <v>521.61</v>
      </c>
      <c r="D440" s="1">
        <f>IFERROR(__xludf.DUMMYFUNCTION("""COMPUTED_VALUE"""),510.21)</f>
        <v>510.21</v>
      </c>
      <c r="E440" s="1">
        <f>IFERROR(__xludf.DUMMYFUNCTION("""COMPUTED_VALUE"""),516.86)</f>
        <v>516.86</v>
      </c>
      <c r="F440" s="1">
        <f>IFERROR(__xludf.DUMMYFUNCTION("""COMPUTED_VALUE"""),1.5692401E7)</f>
        <v>15692401</v>
      </c>
    </row>
    <row r="441" ht="15.75" customHeight="1">
      <c r="A441" s="2">
        <f>IFERROR(__xludf.DUMMYFUNCTION("""COMPUTED_VALUE"""),44400.66666666667)</f>
        <v>44400.66667</v>
      </c>
      <c r="B441" s="1">
        <f>IFERROR(__xludf.DUMMYFUNCTION("""COMPUTED_VALUE"""),518.76)</f>
        <v>518.76</v>
      </c>
      <c r="C441" s="1">
        <f>IFERROR(__xludf.DUMMYFUNCTION("""COMPUTED_VALUE"""),519.24)</f>
        <v>519.24</v>
      </c>
      <c r="D441" s="1">
        <f>IFERROR(__xludf.DUMMYFUNCTION("""COMPUTED_VALUE"""),502.61)</f>
        <v>502.61</v>
      </c>
      <c r="E441" s="1">
        <f>IFERROR(__xludf.DUMMYFUNCTION("""COMPUTED_VALUE"""),504.51)</f>
        <v>504.51</v>
      </c>
      <c r="F441" s="1">
        <f>IFERROR(__xludf.DUMMYFUNCTION("""COMPUTED_VALUE"""),1.6758793E7)</f>
        <v>16758793</v>
      </c>
    </row>
    <row r="442" ht="15.75" customHeight="1">
      <c r="A442" s="2">
        <f>IFERROR(__xludf.DUMMYFUNCTION("""COMPUTED_VALUE"""),44403.66666666667)</f>
        <v>44403.66667</v>
      </c>
      <c r="B442" s="1">
        <f>IFERROR(__xludf.DUMMYFUNCTION("""COMPUTED_VALUE"""),484.56)</f>
        <v>484.56</v>
      </c>
      <c r="C442" s="1">
        <f>IFERROR(__xludf.DUMMYFUNCTION("""COMPUTED_VALUE"""),486.93)</f>
        <v>486.93</v>
      </c>
      <c r="D442" s="1">
        <f>IFERROR(__xludf.DUMMYFUNCTION("""COMPUTED_VALUE"""),464.79)</f>
        <v>464.79</v>
      </c>
      <c r="E442" s="1">
        <f>IFERROR(__xludf.DUMMYFUNCTION("""COMPUTED_VALUE"""),465.56)</f>
        <v>465.56</v>
      </c>
      <c r="F442" s="1">
        <f>IFERROR(__xludf.DUMMYFUNCTION("""COMPUTED_VALUE"""),8.2290642E7)</f>
        <v>82290642</v>
      </c>
    </row>
    <row r="443" ht="15.75" customHeight="1">
      <c r="A443" s="2">
        <f>IFERROR(__xludf.DUMMYFUNCTION("""COMPUTED_VALUE"""),44404.66666666667)</f>
        <v>44404.66667</v>
      </c>
      <c r="B443" s="1">
        <f>IFERROR(__xludf.DUMMYFUNCTION("""COMPUTED_VALUE"""),442.18)</f>
        <v>442.18</v>
      </c>
      <c r="C443" s="1">
        <f>IFERROR(__xludf.DUMMYFUNCTION("""COMPUTED_VALUE"""),456.81)</f>
        <v>456.81</v>
      </c>
      <c r="D443" s="1">
        <f>IFERROR(__xludf.DUMMYFUNCTION("""COMPUTED_VALUE"""),416.91)</f>
        <v>416.91</v>
      </c>
      <c r="E443" s="1">
        <f>IFERROR(__xludf.DUMMYFUNCTION("""COMPUTED_VALUE"""),423.75)</f>
        <v>423.75</v>
      </c>
      <c r="F443" s="1">
        <f>IFERROR(__xludf.DUMMYFUNCTION("""COMPUTED_VALUE"""),1.08027219E8)</f>
        <v>108027219</v>
      </c>
    </row>
    <row r="444" ht="15.75" customHeight="1">
      <c r="A444" s="2">
        <f>IFERROR(__xludf.DUMMYFUNCTION("""COMPUTED_VALUE"""),44405.66666666667)</f>
        <v>44405.66667</v>
      </c>
      <c r="B444" s="1">
        <f>IFERROR(__xludf.DUMMYFUNCTION("""COMPUTED_VALUE"""),428.5)</f>
        <v>428.5</v>
      </c>
      <c r="C444" s="1">
        <f>IFERROR(__xludf.DUMMYFUNCTION("""COMPUTED_VALUE"""),437.62)</f>
        <v>437.62</v>
      </c>
      <c r="D444" s="1">
        <f>IFERROR(__xludf.DUMMYFUNCTION("""COMPUTED_VALUE"""),400.95)</f>
        <v>400.95</v>
      </c>
      <c r="E444" s="1">
        <f>IFERROR(__xludf.DUMMYFUNCTION("""COMPUTED_VALUE"""),424.89)</f>
        <v>424.89</v>
      </c>
      <c r="F444" s="1">
        <f>IFERROR(__xludf.DUMMYFUNCTION("""COMPUTED_VALUE"""),1.12864046E8)</f>
        <v>112864046</v>
      </c>
    </row>
    <row r="445" ht="15.75" customHeight="1">
      <c r="A445" s="2">
        <f>IFERROR(__xludf.DUMMYFUNCTION("""COMPUTED_VALUE"""),44406.66666666667)</f>
        <v>44406.66667</v>
      </c>
      <c r="B445" s="1">
        <f>IFERROR(__xludf.DUMMYFUNCTION("""COMPUTED_VALUE"""),456.05)</f>
        <v>456.05</v>
      </c>
      <c r="C445" s="1">
        <f>IFERROR(__xludf.DUMMYFUNCTION("""COMPUTED_VALUE"""),469.55)</f>
        <v>469.55</v>
      </c>
      <c r="D445" s="1">
        <f>IFERROR(__xludf.DUMMYFUNCTION("""COMPUTED_VALUE"""),445.22)</f>
        <v>445.22</v>
      </c>
      <c r="E445" s="1">
        <f>IFERROR(__xludf.DUMMYFUNCTION("""COMPUTED_VALUE"""),467.46)</f>
        <v>467.46</v>
      </c>
      <c r="F445" s="1">
        <f>IFERROR(__xludf.DUMMYFUNCTION("""COMPUTED_VALUE"""),7.2896321E7)</f>
        <v>72896321</v>
      </c>
    </row>
    <row r="446" ht="15.75" customHeight="1">
      <c r="A446" s="2">
        <f>IFERROR(__xludf.DUMMYFUNCTION("""COMPUTED_VALUE"""),44407.66666666667)</f>
        <v>44407.66667</v>
      </c>
      <c r="B446" s="1">
        <f>IFERROR(__xludf.DUMMYFUNCTION("""COMPUTED_VALUE"""),463.27)</f>
        <v>463.27</v>
      </c>
      <c r="C446" s="1">
        <f>IFERROR(__xludf.DUMMYFUNCTION("""COMPUTED_VALUE"""),463.27)</f>
        <v>463.27</v>
      </c>
      <c r="D446" s="1">
        <f>IFERROR(__xludf.DUMMYFUNCTION("""COMPUTED_VALUE"""),441.8)</f>
        <v>441.8</v>
      </c>
      <c r="E446" s="1">
        <f>IFERROR(__xludf.DUMMYFUNCTION("""COMPUTED_VALUE"""),455.1)</f>
        <v>455.1</v>
      </c>
      <c r="F446" s="1">
        <f>IFERROR(__xludf.DUMMYFUNCTION("""COMPUTED_VALUE"""),4.0460003E7)</f>
        <v>40460003</v>
      </c>
    </row>
    <row r="447" ht="15.75" customHeight="1">
      <c r="A447" s="2">
        <f>IFERROR(__xludf.DUMMYFUNCTION("""COMPUTED_VALUE"""),44410.66666666667)</f>
        <v>44410.66667</v>
      </c>
      <c r="B447" s="1">
        <f>IFERROR(__xludf.DUMMYFUNCTION("""COMPUTED_VALUE"""),452.25)</f>
        <v>452.25</v>
      </c>
      <c r="C447" s="1">
        <f>IFERROR(__xludf.DUMMYFUNCTION("""COMPUTED_VALUE"""),454.91)</f>
        <v>454.91</v>
      </c>
      <c r="D447" s="1">
        <f>IFERROR(__xludf.DUMMYFUNCTION("""COMPUTED_VALUE"""),436.29)</f>
        <v>436.29</v>
      </c>
      <c r="E447" s="1">
        <f>IFERROR(__xludf.DUMMYFUNCTION("""COMPUTED_VALUE"""),451.3)</f>
        <v>451.3</v>
      </c>
      <c r="F447" s="1">
        <f>IFERROR(__xludf.DUMMYFUNCTION("""COMPUTED_VALUE"""),2.9445076E7)</f>
        <v>29445076</v>
      </c>
    </row>
    <row r="448" ht="15.75" customHeight="1">
      <c r="A448" s="2">
        <f>IFERROR(__xludf.DUMMYFUNCTION("""COMPUTED_VALUE"""),44411.66666666667)</f>
        <v>44411.66667</v>
      </c>
      <c r="B448" s="1">
        <f>IFERROR(__xludf.DUMMYFUNCTION("""COMPUTED_VALUE"""),445.41)</f>
        <v>445.41</v>
      </c>
      <c r="C448" s="1">
        <f>IFERROR(__xludf.DUMMYFUNCTION("""COMPUTED_VALUE"""),445.41)</f>
        <v>445.41</v>
      </c>
      <c r="D448" s="1">
        <f>IFERROR(__xludf.DUMMYFUNCTION("""COMPUTED_VALUE"""),402.47)</f>
        <v>402.47</v>
      </c>
      <c r="E448" s="1">
        <f>IFERROR(__xludf.DUMMYFUNCTION("""COMPUTED_VALUE"""),423.75)</f>
        <v>423.75</v>
      </c>
      <c r="F448" s="1">
        <f>IFERROR(__xludf.DUMMYFUNCTION("""COMPUTED_VALUE"""),1.17812591E8)</f>
        <v>117812591</v>
      </c>
    </row>
    <row r="449" ht="15.75" customHeight="1">
      <c r="A449" s="2">
        <f>IFERROR(__xludf.DUMMYFUNCTION("""COMPUTED_VALUE"""),44412.66666666667)</f>
        <v>44412.66667</v>
      </c>
      <c r="B449" s="1">
        <f>IFERROR(__xludf.DUMMYFUNCTION("""COMPUTED_VALUE"""),413.3)</f>
        <v>413.3</v>
      </c>
      <c r="C449" s="1">
        <f>IFERROR(__xludf.DUMMYFUNCTION("""COMPUTED_VALUE"""),446.36)</f>
        <v>446.36</v>
      </c>
      <c r="D449" s="1">
        <f>IFERROR(__xludf.DUMMYFUNCTION("""COMPUTED_VALUE"""),412.35)</f>
        <v>412.35</v>
      </c>
      <c r="E449" s="1">
        <f>IFERROR(__xludf.DUMMYFUNCTION("""COMPUTED_VALUE"""),434.01)</f>
        <v>434.01</v>
      </c>
      <c r="F449" s="1">
        <f>IFERROR(__xludf.DUMMYFUNCTION("""COMPUTED_VALUE"""),4.6103478E7)</f>
        <v>46103478</v>
      </c>
    </row>
    <row r="450" ht="15.75" customHeight="1">
      <c r="A450" s="2">
        <f>IFERROR(__xludf.DUMMYFUNCTION("""COMPUTED_VALUE"""),44413.66666666667)</f>
        <v>44413.66667</v>
      </c>
      <c r="B450" s="1">
        <f>IFERROR(__xludf.DUMMYFUNCTION("""COMPUTED_VALUE"""),430.02)</f>
        <v>430.02</v>
      </c>
      <c r="C450" s="1">
        <f>IFERROR(__xludf.DUMMYFUNCTION("""COMPUTED_VALUE"""),441.23)</f>
        <v>441.23</v>
      </c>
      <c r="D450" s="1">
        <f>IFERROR(__xludf.DUMMYFUNCTION("""COMPUTED_VALUE"""),411.02)</f>
        <v>411.02</v>
      </c>
      <c r="E450" s="1">
        <f>IFERROR(__xludf.DUMMYFUNCTION("""COMPUTED_VALUE"""),417.1)</f>
        <v>417.1</v>
      </c>
      <c r="F450" s="1">
        <f>IFERROR(__xludf.DUMMYFUNCTION("""COMPUTED_VALUE"""),5.8625939E7)</f>
        <v>58625939</v>
      </c>
    </row>
    <row r="451" ht="15.75" customHeight="1">
      <c r="A451" s="2">
        <f>IFERROR(__xludf.DUMMYFUNCTION("""COMPUTED_VALUE"""),44414.66666666667)</f>
        <v>44414.66667</v>
      </c>
      <c r="B451" s="1">
        <f>IFERROR(__xludf.DUMMYFUNCTION("""COMPUTED_VALUE"""),422.61)</f>
        <v>422.61</v>
      </c>
      <c r="C451" s="1">
        <f>IFERROR(__xludf.DUMMYFUNCTION("""COMPUTED_VALUE"""),437.43)</f>
        <v>437.43</v>
      </c>
      <c r="D451" s="1">
        <f>IFERROR(__xludf.DUMMYFUNCTION("""COMPUTED_VALUE"""),418.05)</f>
        <v>418.05</v>
      </c>
      <c r="E451" s="1">
        <f>IFERROR(__xludf.DUMMYFUNCTION("""COMPUTED_VALUE"""),430.97)</f>
        <v>430.97</v>
      </c>
      <c r="F451" s="1">
        <f>IFERROR(__xludf.DUMMYFUNCTION("""COMPUTED_VALUE"""),4.2946505E7)</f>
        <v>42946505</v>
      </c>
    </row>
    <row r="452" ht="15.75" customHeight="1">
      <c r="A452" s="2">
        <f>IFERROR(__xludf.DUMMYFUNCTION("""COMPUTED_VALUE"""),44417.66666666667)</f>
        <v>44417.66667</v>
      </c>
      <c r="B452" s="1">
        <f>IFERROR(__xludf.DUMMYFUNCTION("""COMPUTED_VALUE"""),425.46)</f>
        <v>425.46</v>
      </c>
      <c r="C452" s="1">
        <f>IFERROR(__xludf.DUMMYFUNCTION("""COMPUTED_VALUE"""),448.83)</f>
        <v>448.83</v>
      </c>
      <c r="D452" s="1">
        <f>IFERROR(__xludf.DUMMYFUNCTION("""COMPUTED_VALUE"""),420.52)</f>
        <v>420.52</v>
      </c>
      <c r="E452" s="1">
        <f>IFERROR(__xludf.DUMMYFUNCTION("""COMPUTED_VALUE"""),438.57)</f>
        <v>438.57</v>
      </c>
      <c r="F452" s="1">
        <f>IFERROR(__xludf.DUMMYFUNCTION("""COMPUTED_VALUE"""),4.0956433E7)</f>
        <v>40956433</v>
      </c>
    </row>
    <row r="453" ht="15.75" customHeight="1">
      <c r="A453" s="2">
        <f>IFERROR(__xludf.DUMMYFUNCTION("""COMPUTED_VALUE"""),44418.66666666667)</f>
        <v>44418.66667</v>
      </c>
      <c r="B453" s="1">
        <f>IFERROR(__xludf.DUMMYFUNCTION("""COMPUTED_VALUE"""),454.15)</f>
        <v>454.15</v>
      </c>
      <c r="C453" s="1">
        <f>IFERROR(__xludf.DUMMYFUNCTION("""COMPUTED_VALUE"""),468.41)</f>
        <v>468.41</v>
      </c>
      <c r="D453" s="1">
        <f>IFERROR(__xludf.DUMMYFUNCTION("""COMPUTED_VALUE"""),449.59)</f>
        <v>449.59</v>
      </c>
      <c r="E453" s="1">
        <f>IFERROR(__xludf.DUMMYFUNCTION("""COMPUTED_VALUE"""),461.94)</f>
        <v>461.94</v>
      </c>
      <c r="F453" s="1">
        <f>IFERROR(__xludf.DUMMYFUNCTION("""COMPUTED_VALUE"""),4.0881986E7)</f>
        <v>40881986</v>
      </c>
    </row>
    <row r="454" ht="15.75" customHeight="1">
      <c r="A454" s="2">
        <f>IFERROR(__xludf.DUMMYFUNCTION("""COMPUTED_VALUE"""),44419.66666666667)</f>
        <v>44419.66667</v>
      </c>
      <c r="B454" s="1">
        <f>IFERROR(__xludf.DUMMYFUNCTION("""COMPUTED_VALUE"""),465.75)</f>
        <v>465.75</v>
      </c>
      <c r="C454" s="1">
        <f>IFERROR(__xludf.DUMMYFUNCTION("""COMPUTED_VALUE"""),468.03)</f>
        <v>468.03</v>
      </c>
      <c r="D454" s="1">
        <f>IFERROR(__xludf.DUMMYFUNCTION("""COMPUTED_VALUE"""),456.05)</f>
        <v>456.05</v>
      </c>
      <c r="E454" s="1">
        <f>IFERROR(__xludf.DUMMYFUNCTION("""COMPUTED_VALUE"""),459.85)</f>
        <v>459.85</v>
      </c>
      <c r="F454" s="1">
        <f>IFERROR(__xludf.DUMMYFUNCTION("""COMPUTED_VALUE"""),2.0145659E7)</f>
        <v>20145659</v>
      </c>
    </row>
    <row r="455" ht="15.75" customHeight="1">
      <c r="A455" s="2">
        <f>IFERROR(__xludf.DUMMYFUNCTION("""COMPUTED_VALUE"""),44420.66666666667)</f>
        <v>44420.66667</v>
      </c>
      <c r="B455" s="1">
        <f>IFERROR(__xludf.DUMMYFUNCTION("""COMPUTED_VALUE"""),458.52)</f>
        <v>458.52</v>
      </c>
      <c r="C455" s="1">
        <f>IFERROR(__xludf.DUMMYFUNCTION("""COMPUTED_VALUE"""),466.7)</f>
        <v>466.7</v>
      </c>
      <c r="D455" s="1">
        <f>IFERROR(__xludf.DUMMYFUNCTION("""COMPUTED_VALUE"""),452.44)</f>
        <v>452.44</v>
      </c>
      <c r="E455" s="1">
        <f>IFERROR(__xludf.DUMMYFUNCTION("""COMPUTED_VALUE"""),457.95)</f>
        <v>457.95</v>
      </c>
      <c r="F455" s="1">
        <f>IFERROR(__xludf.DUMMYFUNCTION("""COMPUTED_VALUE"""),1.6350894E7)</f>
        <v>16350894</v>
      </c>
    </row>
    <row r="456" ht="15.75" customHeight="1">
      <c r="A456" s="2">
        <f>IFERROR(__xludf.DUMMYFUNCTION("""COMPUTED_VALUE"""),44421.66666666667)</f>
        <v>44421.66667</v>
      </c>
      <c r="B456" s="1">
        <f>IFERROR(__xludf.DUMMYFUNCTION("""COMPUTED_VALUE"""),447.69)</f>
        <v>447.69</v>
      </c>
      <c r="C456" s="1">
        <f>IFERROR(__xludf.DUMMYFUNCTION("""COMPUTED_VALUE"""),452.44)</f>
        <v>452.44</v>
      </c>
      <c r="D456" s="1">
        <f>IFERROR(__xludf.DUMMYFUNCTION("""COMPUTED_VALUE"""),438.38)</f>
        <v>438.38</v>
      </c>
      <c r="E456" s="1">
        <f>IFERROR(__xludf.DUMMYFUNCTION("""COMPUTED_VALUE"""),446.74)</f>
        <v>446.74</v>
      </c>
      <c r="F456" s="1">
        <f>IFERROR(__xludf.DUMMYFUNCTION("""COMPUTED_VALUE"""),2.6417507E7)</f>
        <v>26417507</v>
      </c>
    </row>
    <row r="457" ht="15.75" customHeight="1">
      <c r="A457" s="2">
        <f>IFERROR(__xludf.DUMMYFUNCTION("""COMPUTED_VALUE"""),44424.66666666667)</f>
        <v>44424.66667</v>
      </c>
      <c r="B457" s="1">
        <f>IFERROR(__xludf.DUMMYFUNCTION("""COMPUTED_VALUE"""),440.47)</f>
        <v>440.47</v>
      </c>
      <c r="C457" s="1">
        <f>IFERROR(__xludf.DUMMYFUNCTION("""COMPUTED_VALUE"""),443.13)</f>
        <v>443.13</v>
      </c>
      <c r="D457" s="1">
        <f>IFERROR(__xludf.DUMMYFUNCTION("""COMPUTED_VALUE"""),426.6)</f>
        <v>426.6</v>
      </c>
      <c r="E457" s="1">
        <f>IFERROR(__xludf.DUMMYFUNCTION("""COMPUTED_VALUE"""),431.16)</f>
        <v>431.16</v>
      </c>
      <c r="F457" s="1">
        <f>IFERROR(__xludf.DUMMYFUNCTION("""COMPUTED_VALUE"""),2.9020693E7)</f>
        <v>29020693</v>
      </c>
    </row>
    <row r="458" ht="15.75" customHeight="1">
      <c r="A458" s="2">
        <f>IFERROR(__xludf.DUMMYFUNCTION("""COMPUTED_VALUE"""),44425.66666666667)</f>
        <v>44425.66667</v>
      </c>
      <c r="B458" s="1">
        <f>IFERROR(__xludf.DUMMYFUNCTION("""COMPUTED_VALUE"""),420.71)</f>
        <v>420.71</v>
      </c>
      <c r="C458" s="1">
        <f>IFERROR(__xludf.DUMMYFUNCTION("""COMPUTED_VALUE"""),424.13)</f>
        <v>424.13</v>
      </c>
      <c r="D458" s="1">
        <f>IFERROR(__xludf.DUMMYFUNCTION("""COMPUTED_VALUE"""),411.4)</f>
        <v>411.4</v>
      </c>
      <c r="E458" s="1">
        <f>IFERROR(__xludf.DUMMYFUNCTION("""COMPUTED_VALUE"""),413.3)</f>
        <v>413.3</v>
      </c>
      <c r="F458" s="1">
        <f>IFERROR(__xludf.DUMMYFUNCTION("""COMPUTED_VALUE"""),4.3144121E7)</f>
        <v>43144121</v>
      </c>
    </row>
    <row r="459" ht="15.75" customHeight="1">
      <c r="A459" s="2">
        <f>IFERROR(__xludf.DUMMYFUNCTION("""COMPUTED_VALUE"""),44426.66666666667)</f>
        <v>44426.66667</v>
      </c>
      <c r="B459" s="1">
        <f>IFERROR(__xludf.DUMMYFUNCTION("""COMPUTED_VALUE"""),408.55)</f>
        <v>408.55</v>
      </c>
      <c r="C459" s="1">
        <f>IFERROR(__xludf.DUMMYFUNCTION("""COMPUTED_VALUE"""),420.9)</f>
        <v>420.9</v>
      </c>
      <c r="D459" s="1">
        <f>IFERROR(__xludf.DUMMYFUNCTION("""COMPUTED_VALUE"""),408.55)</f>
        <v>408.55</v>
      </c>
      <c r="E459" s="1">
        <f>IFERROR(__xludf.DUMMYFUNCTION("""COMPUTED_VALUE"""),414.44)</f>
        <v>414.44</v>
      </c>
      <c r="F459" s="1">
        <f>IFERROR(__xludf.DUMMYFUNCTION("""COMPUTED_VALUE"""),2.6596939E7)</f>
        <v>26596939</v>
      </c>
    </row>
    <row r="460" ht="15.75" customHeight="1">
      <c r="A460" s="2">
        <f>IFERROR(__xludf.DUMMYFUNCTION("""COMPUTED_VALUE"""),44427.66666666667)</f>
        <v>44427.66667</v>
      </c>
      <c r="B460" s="1">
        <f>IFERROR(__xludf.DUMMYFUNCTION("""COMPUTED_VALUE"""),425.65)</f>
        <v>425.65</v>
      </c>
      <c r="C460" s="1">
        <f>IFERROR(__xludf.DUMMYFUNCTION("""COMPUTED_VALUE"""),428.31)</f>
        <v>428.31</v>
      </c>
      <c r="D460" s="1">
        <f>IFERROR(__xludf.DUMMYFUNCTION("""COMPUTED_VALUE"""),398.29)</f>
        <v>398.29</v>
      </c>
      <c r="E460" s="1">
        <f>IFERROR(__xludf.DUMMYFUNCTION("""COMPUTED_VALUE"""),400.19)</f>
        <v>400.19</v>
      </c>
      <c r="F460" s="1">
        <f>IFERROR(__xludf.DUMMYFUNCTION("""COMPUTED_VALUE"""),5.1101738E7)</f>
        <v>51101738</v>
      </c>
    </row>
    <row r="461" ht="15.75" customHeight="1">
      <c r="A461" s="2">
        <f>IFERROR(__xludf.DUMMYFUNCTION("""COMPUTED_VALUE"""),44428.66666666667)</f>
        <v>44428.66667</v>
      </c>
      <c r="B461" s="1">
        <f>IFERROR(__xludf.DUMMYFUNCTION("""COMPUTED_VALUE"""),400.19)</f>
        <v>400.19</v>
      </c>
      <c r="C461" s="1">
        <f>IFERROR(__xludf.DUMMYFUNCTION("""COMPUTED_VALUE"""),411.59)</f>
        <v>411.59</v>
      </c>
      <c r="D461" s="1">
        <f>IFERROR(__xludf.DUMMYFUNCTION("""COMPUTED_VALUE"""),391.64)</f>
        <v>391.64</v>
      </c>
      <c r="E461" s="1">
        <f>IFERROR(__xludf.DUMMYFUNCTION("""COMPUTED_VALUE"""),404.18)</f>
        <v>404.18</v>
      </c>
      <c r="F461" s="1">
        <f>IFERROR(__xludf.DUMMYFUNCTION("""COMPUTED_VALUE"""),5.2135904E7)</f>
        <v>52135904</v>
      </c>
    </row>
    <row r="462" ht="15.75" customHeight="1">
      <c r="A462" s="2">
        <f>IFERROR(__xludf.DUMMYFUNCTION("""COMPUTED_VALUE"""),44431.66666666667)</f>
        <v>44431.66667</v>
      </c>
      <c r="B462" s="1">
        <f>IFERROR(__xludf.DUMMYFUNCTION("""COMPUTED_VALUE"""),418.05)</f>
        <v>418.05</v>
      </c>
      <c r="C462" s="1">
        <f>IFERROR(__xludf.DUMMYFUNCTION("""COMPUTED_VALUE"""),421.85)</f>
        <v>421.85</v>
      </c>
      <c r="D462" s="1">
        <f>IFERROR(__xludf.DUMMYFUNCTION("""COMPUTED_VALUE"""),410.07)</f>
        <v>410.07</v>
      </c>
      <c r="E462" s="1">
        <f>IFERROR(__xludf.DUMMYFUNCTION("""COMPUTED_VALUE"""),412.16)</f>
        <v>412.16</v>
      </c>
      <c r="F462" s="1">
        <f>IFERROR(__xludf.DUMMYFUNCTION("""COMPUTED_VALUE"""),4.4618406E7)</f>
        <v>44618406</v>
      </c>
    </row>
    <row r="463" ht="15.75" customHeight="1">
      <c r="A463" s="2">
        <f>IFERROR(__xludf.DUMMYFUNCTION("""COMPUTED_VALUE"""),44432.66666666667)</f>
        <v>44432.66667</v>
      </c>
      <c r="B463" s="1">
        <f>IFERROR(__xludf.DUMMYFUNCTION("""COMPUTED_VALUE"""),424.51)</f>
        <v>424.51</v>
      </c>
      <c r="C463" s="1">
        <f>IFERROR(__xludf.DUMMYFUNCTION("""COMPUTED_VALUE"""),448.45)</f>
        <v>448.45</v>
      </c>
      <c r="D463" s="1">
        <f>IFERROR(__xludf.DUMMYFUNCTION("""COMPUTED_VALUE"""),422.99)</f>
        <v>422.99</v>
      </c>
      <c r="E463" s="1">
        <f>IFERROR(__xludf.DUMMYFUNCTION("""COMPUTED_VALUE"""),448.45)</f>
        <v>448.45</v>
      </c>
      <c r="F463" s="1">
        <f>IFERROR(__xludf.DUMMYFUNCTION("""COMPUTED_VALUE"""),4.9519276E7)</f>
        <v>49519276</v>
      </c>
    </row>
    <row r="464" ht="15.75" customHeight="1">
      <c r="A464" s="2">
        <f>IFERROR(__xludf.DUMMYFUNCTION("""COMPUTED_VALUE"""),44433.66666666667)</f>
        <v>44433.66667</v>
      </c>
      <c r="B464" s="1">
        <f>IFERROR(__xludf.DUMMYFUNCTION("""COMPUTED_VALUE"""),467.08)</f>
        <v>467.08</v>
      </c>
      <c r="C464" s="1">
        <f>IFERROR(__xludf.DUMMYFUNCTION("""COMPUTED_VALUE"""),467.08)</f>
        <v>467.08</v>
      </c>
      <c r="D464" s="1">
        <f>IFERROR(__xludf.DUMMYFUNCTION("""COMPUTED_VALUE"""),444.46)</f>
        <v>444.46</v>
      </c>
      <c r="E464" s="1">
        <f>IFERROR(__xludf.DUMMYFUNCTION("""COMPUTED_VALUE"""),450.92)</f>
        <v>450.92</v>
      </c>
      <c r="F464" s="1">
        <f>IFERROR(__xludf.DUMMYFUNCTION("""COMPUTED_VALUE"""),4.122967E7)</f>
        <v>41229670</v>
      </c>
    </row>
    <row r="465" ht="15.75" customHeight="1">
      <c r="A465" s="2">
        <f>IFERROR(__xludf.DUMMYFUNCTION("""COMPUTED_VALUE"""),44434.66666666667)</f>
        <v>44434.66667</v>
      </c>
      <c r="B465" s="1">
        <f>IFERROR(__xludf.DUMMYFUNCTION("""COMPUTED_VALUE"""),450.92)</f>
        <v>450.92</v>
      </c>
      <c r="C465" s="1">
        <f>IFERROR(__xludf.DUMMYFUNCTION("""COMPUTED_VALUE"""),456.81)</f>
        <v>456.81</v>
      </c>
      <c r="D465" s="1">
        <f>IFERROR(__xludf.DUMMYFUNCTION("""COMPUTED_VALUE"""),445.03)</f>
        <v>445.03</v>
      </c>
      <c r="E465" s="1">
        <f>IFERROR(__xludf.DUMMYFUNCTION("""COMPUTED_VALUE"""),448.26)</f>
        <v>448.26</v>
      </c>
      <c r="F465" s="1">
        <f>IFERROR(__xludf.DUMMYFUNCTION("""COMPUTED_VALUE"""),1.7297873E7)</f>
        <v>17297873</v>
      </c>
    </row>
    <row r="466" ht="15.75" customHeight="1">
      <c r="A466" s="2">
        <f>IFERROR(__xludf.DUMMYFUNCTION("""COMPUTED_VALUE"""),44435.66666666667)</f>
        <v>44435.66667</v>
      </c>
      <c r="B466" s="1">
        <f>IFERROR(__xludf.DUMMYFUNCTION("""COMPUTED_VALUE"""),445.6)</f>
        <v>445.6</v>
      </c>
      <c r="C466" s="1">
        <f>IFERROR(__xludf.DUMMYFUNCTION("""COMPUTED_VALUE"""),459.47)</f>
        <v>459.47</v>
      </c>
      <c r="D466" s="1">
        <f>IFERROR(__xludf.DUMMYFUNCTION("""COMPUTED_VALUE"""),439.52)</f>
        <v>439.52</v>
      </c>
      <c r="E466" s="1">
        <f>IFERROR(__xludf.DUMMYFUNCTION("""COMPUTED_VALUE"""),443.13)</f>
        <v>443.13</v>
      </c>
      <c r="F466" s="1">
        <f>IFERROR(__xludf.DUMMYFUNCTION("""COMPUTED_VALUE"""),2.3463441E7)</f>
        <v>23463441</v>
      </c>
    </row>
    <row r="467" ht="15.75" customHeight="1">
      <c r="A467" s="2">
        <f>IFERROR(__xludf.DUMMYFUNCTION("""COMPUTED_VALUE"""),44438.66666666667)</f>
        <v>44438.66667</v>
      </c>
      <c r="B467" s="1">
        <f>IFERROR(__xludf.DUMMYFUNCTION("""COMPUTED_VALUE"""),441.04)</f>
        <v>441.04</v>
      </c>
      <c r="C467" s="1">
        <f>IFERROR(__xludf.DUMMYFUNCTION("""COMPUTED_VALUE"""),445.03)</f>
        <v>445.03</v>
      </c>
      <c r="D467" s="1">
        <f>IFERROR(__xludf.DUMMYFUNCTION("""COMPUTED_VALUE"""),434.77)</f>
        <v>434.77</v>
      </c>
      <c r="E467" s="1">
        <f>IFERROR(__xludf.DUMMYFUNCTION("""COMPUTED_VALUE"""),442.56)</f>
        <v>442.56</v>
      </c>
      <c r="F467" s="1">
        <f>IFERROR(__xludf.DUMMYFUNCTION("""COMPUTED_VALUE"""),1.8475336E7)</f>
        <v>18475336</v>
      </c>
    </row>
    <row r="468" ht="15.75" customHeight="1">
      <c r="A468" s="2">
        <f>IFERROR(__xludf.DUMMYFUNCTION("""COMPUTED_VALUE"""),44439.66666666667)</f>
        <v>44439.66667</v>
      </c>
      <c r="B468" s="1">
        <f>IFERROR(__xludf.DUMMYFUNCTION("""COMPUTED_VALUE"""),439.71)</f>
        <v>439.71</v>
      </c>
      <c r="C468" s="1">
        <f>IFERROR(__xludf.DUMMYFUNCTION("""COMPUTED_VALUE"""),457.19)</f>
        <v>457.19</v>
      </c>
      <c r="D468" s="1">
        <f>IFERROR(__xludf.DUMMYFUNCTION("""COMPUTED_VALUE"""),424.89)</f>
        <v>424.89</v>
      </c>
      <c r="E468" s="1">
        <f>IFERROR(__xludf.DUMMYFUNCTION("""COMPUTED_VALUE"""),457.19)</f>
        <v>457.19</v>
      </c>
      <c r="F468" s="1">
        <f>IFERROR(__xludf.DUMMYFUNCTION("""COMPUTED_VALUE"""),5.2180434E7)</f>
        <v>52180434</v>
      </c>
    </row>
    <row r="469" ht="15.75" customHeight="1">
      <c r="A469" s="2">
        <f>IFERROR(__xludf.DUMMYFUNCTION("""COMPUTED_VALUE"""),44440.66666666667)</f>
        <v>44440.66667</v>
      </c>
      <c r="B469" s="1">
        <f>IFERROR(__xludf.DUMMYFUNCTION("""COMPUTED_VALUE"""),460.8)</f>
        <v>460.8</v>
      </c>
      <c r="C469" s="1">
        <f>IFERROR(__xludf.DUMMYFUNCTION("""COMPUTED_VALUE"""),469.93)</f>
        <v>469.93</v>
      </c>
      <c r="D469" s="1">
        <f>IFERROR(__xludf.DUMMYFUNCTION("""COMPUTED_VALUE"""),453.96)</f>
        <v>453.96</v>
      </c>
      <c r="E469" s="1">
        <f>IFERROR(__xludf.DUMMYFUNCTION("""COMPUTED_VALUE"""),464.03)</f>
        <v>464.03</v>
      </c>
      <c r="F469" s="1">
        <f>IFERROR(__xludf.DUMMYFUNCTION("""COMPUTED_VALUE"""),3.5295245E7)</f>
        <v>35295245</v>
      </c>
    </row>
    <row r="470" ht="15.75" customHeight="1">
      <c r="A470" s="2">
        <f>IFERROR(__xludf.DUMMYFUNCTION("""COMPUTED_VALUE"""),44441.66666666667)</f>
        <v>44441.66667</v>
      </c>
      <c r="B470" s="1">
        <f>IFERROR(__xludf.DUMMYFUNCTION("""COMPUTED_VALUE"""),474.11)</f>
        <v>474.11</v>
      </c>
      <c r="C470" s="1">
        <f>IFERROR(__xludf.DUMMYFUNCTION("""COMPUTED_VALUE"""),484.56)</f>
        <v>484.56</v>
      </c>
      <c r="D470" s="1">
        <f>IFERROR(__xludf.DUMMYFUNCTION("""COMPUTED_VALUE"""),468.41)</f>
        <v>468.41</v>
      </c>
      <c r="E470" s="1">
        <f>IFERROR(__xludf.DUMMYFUNCTION("""COMPUTED_VALUE"""),471.26)</f>
        <v>471.26</v>
      </c>
      <c r="F470" s="1">
        <f>IFERROR(__xludf.DUMMYFUNCTION("""COMPUTED_VALUE"""),4.0472033E7)</f>
        <v>40472033</v>
      </c>
    </row>
    <row r="471" ht="15.75" customHeight="1">
      <c r="A471" s="2">
        <f>IFERROR(__xludf.DUMMYFUNCTION("""COMPUTED_VALUE"""),44442.66666666667)</f>
        <v>44442.66667</v>
      </c>
      <c r="B471" s="1">
        <f>IFERROR(__xludf.DUMMYFUNCTION("""COMPUTED_VALUE"""),471.83)</f>
        <v>471.83</v>
      </c>
      <c r="C471" s="1">
        <f>IFERROR(__xludf.DUMMYFUNCTION("""COMPUTED_VALUE"""),472.78)</f>
        <v>472.78</v>
      </c>
      <c r="D471" s="1">
        <f>IFERROR(__xludf.DUMMYFUNCTION("""COMPUTED_VALUE"""),457.57)</f>
        <v>457.57</v>
      </c>
      <c r="E471" s="1">
        <f>IFERROR(__xludf.DUMMYFUNCTION("""COMPUTED_VALUE"""),463.65)</f>
        <v>463.65</v>
      </c>
      <c r="F471" s="1">
        <f>IFERROR(__xludf.DUMMYFUNCTION("""COMPUTED_VALUE"""),2.714048E7)</f>
        <v>27140480</v>
      </c>
    </row>
    <row r="472" ht="15.75" customHeight="1">
      <c r="A472" s="2">
        <f>IFERROR(__xludf.DUMMYFUNCTION("""COMPUTED_VALUE"""),44445.66666666667)</f>
        <v>44445.66667</v>
      </c>
      <c r="B472" s="1">
        <f>IFERROR(__xludf.DUMMYFUNCTION("""COMPUTED_VALUE"""),464.98)</f>
        <v>464.98</v>
      </c>
      <c r="C472" s="1">
        <f>IFERROR(__xludf.DUMMYFUNCTION("""COMPUTED_VALUE"""),481.71)</f>
        <v>481.71</v>
      </c>
      <c r="D472" s="1">
        <f>IFERROR(__xludf.DUMMYFUNCTION("""COMPUTED_VALUE"""),463.84)</f>
        <v>463.84</v>
      </c>
      <c r="E472" s="1">
        <f>IFERROR(__xludf.DUMMYFUNCTION("""COMPUTED_VALUE"""),479.81)</f>
        <v>479.81</v>
      </c>
      <c r="F472" s="1">
        <f>IFERROR(__xludf.DUMMYFUNCTION("""COMPUTED_VALUE"""),2.6773925E7)</f>
        <v>26773925</v>
      </c>
    </row>
    <row r="473" ht="15.75" customHeight="1">
      <c r="A473" s="2">
        <f>IFERROR(__xludf.DUMMYFUNCTION("""COMPUTED_VALUE"""),44446.66666666667)</f>
        <v>44446.66667</v>
      </c>
      <c r="B473" s="1">
        <f>IFERROR(__xludf.DUMMYFUNCTION("""COMPUTED_VALUE"""),484.56)</f>
        <v>484.56</v>
      </c>
      <c r="C473" s="1">
        <f>IFERROR(__xludf.DUMMYFUNCTION("""COMPUTED_VALUE"""),494.06)</f>
        <v>494.06</v>
      </c>
      <c r="D473" s="1">
        <f>IFERROR(__xludf.DUMMYFUNCTION("""COMPUTED_VALUE"""),482.66)</f>
        <v>482.66</v>
      </c>
      <c r="E473" s="1">
        <f>IFERROR(__xludf.DUMMYFUNCTION("""COMPUTED_VALUE"""),489.78)</f>
        <v>489.78</v>
      </c>
      <c r="F473" s="1">
        <f>IFERROR(__xludf.DUMMYFUNCTION("""COMPUTED_VALUE"""),2.4963247E7)</f>
        <v>24963247</v>
      </c>
    </row>
    <row r="474" ht="15.75" customHeight="1">
      <c r="A474" s="2">
        <f>IFERROR(__xludf.DUMMYFUNCTION("""COMPUTED_VALUE"""),44447.66666666667)</f>
        <v>44447.66667</v>
      </c>
      <c r="B474" s="1">
        <f>IFERROR(__xludf.DUMMYFUNCTION("""COMPUTED_VALUE"""),499.76)</f>
        <v>499.76</v>
      </c>
      <c r="C474" s="1">
        <f>IFERROR(__xludf.DUMMYFUNCTION("""COMPUTED_VALUE"""),502.61)</f>
        <v>502.61</v>
      </c>
      <c r="D474" s="1">
        <f>IFERROR(__xludf.DUMMYFUNCTION("""COMPUTED_VALUE"""),486.93)</f>
        <v>486.93</v>
      </c>
      <c r="E474" s="1">
        <f>IFERROR(__xludf.DUMMYFUNCTION("""COMPUTED_VALUE"""),498.33)</f>
        <v>498.33</v>
      </c>
      <c r="F474" s="1">
        <f>IFERROR(__xludf.DUMMYFUNCTION("""COMPUTED_VALUE"""),3.2995933E7)</f>
        <v>32995933</v>
      </c>
    </row>
    <row r="475" ht="15.75" customHeight="1">
      <c r="A475" s="2">
        <f>IFERROR(__xludf.DUMMYFUNCTION("""COMPUTED_VALUE"""),44448.66666666667)</f>
        <v>44448.66667</v>
      </c>
      <c r="B475" s="1">
        <f>IFERROR(__xludf.DUMMYFUNCTION("""COMPUTED_VALUE"""),483.61)</f>
        <v>483.61</v>
      </c>
      <c r="C475" s="1">
        <f>IFERROR(__xludf.DUMMYFUNCTION("""COMPUTED_VALUE"""),485.98)</f>
        <v>485.98</v>
      </c>
      <c r="D475" s="1">
        <f>IFERROR(__xludf.DUMMYFUNCTION("""COMPUTED_VALUE"""),455.1)</f>
        <v>455.1</v>
      </c>
      <c r="E475" s="1">
        <f>IFERROR(__xludf.DUMMYFUNCTION("""COMPUTED_VALUE"""),456.05)</f>
        <v>456.05</v>
      </c>
      <c r="F475" s="1">
        <f>IFERROR(__xludf.DUMMYFUNCTION("""COMPUTED_VALUE"""),5.4090872E7)</f>
        <v>54090872</v>
      </c>
    </row>
    <row r="476" ht="15.75" customHeight="1">
      <c r="A476" s="2">
        <f>IFERROR(__xludf.DUMMYFUNCTION("""COMPUTED_VALUE"""),44449.66666666667)</f>
        <v>44449.66667</v>
      </c>
      <c r="B476" s="1">
        <f>IFERROR(__xludf.DUMMYFUNCTION("""COMPUTED_VALUE"""),466.7)</f>
        <v>466.7</v>
      </c>
      <c r="C476" s="1">
        <f>IFERROR(__xludf.DUMMYFUNCTION("""COMPUTED_VALUE"""),470.12)</f>
        <v>470.12</v>
      </c>
      <c r="D476" s="1">
        <f>IFERROR(__xludf.DUMMYFUNCTION("""COMPUTED_VALUE"""),457.19)</f>
        <v>457.19</v>
      </c>
      <c r="E476" s="1">
        <f>IFERROR(__xludf.DUMMYFUNCTION("""COMPUTED_VALUE"""),465.56)</f>
        <v>465.56</v>
      </c>
      <c r="F476" s="1">
        <f>IFERROR(__xludf.DUMMYFUNCTION("""COMPUTED_VALUE"""),3.567116E7)</f>
        <v>35671160</v>
      </c>
    </row>
    <row r="477" ht="15.75" customHeight="1">
      <c r="A477" s="2">
        <f>IFERROR(__xludf.DUMMYFUNCTION("""COMPUTED_VALUE"""),44452.66666666667)</f>
        <v>44452.66667</v>
      </c>
      <c r="B477" s="1">
        <f>IFERROR(__xludf.DUMMYFUNCTION("""COMPUTED_VALUE"""),456.05)</f>
        <v>456.05</v>
      </c>
      <c r="C477" s="1">
        <f>IFERROR(__xludf.DUMMYFUNCTION("""COMPUTED_VALUE"""),457.19)</f>
        <v>457.19</v>
      </c>
      <c r="D477" s="1">
        <f>IFERROR(__xludf.DUMMYFUNCTION("""COMPUTED_VALUE"""),447.5)</f>
        <v>447.5</v>
      </c>
      <c r="E477" s="1">
        <f>IFERROR(__xludf.DUMMYFUNCTION("""COMPUTED_VALUE"""),454.15)</f>
        <v>454.15</v>
      </c>
      <c r="F477" s="1">
        <f>IFERROR(__xludf.DUMMYFUNCTION("""COMPUTED_VALUE"""),2.7815639E7)</f>
        <v>27815639</v>
      </c>
    </row>
    <row r="478" ht="15.75" customHeight="1">
      <c r="A478" s="2">
        <f>IFERROR(__xludf.DUMMYFUNCTION("""COMPUTED_VALUE"""),44453.66666666667)</f>
        <v>44453.66667</v>
      </c>
      <c r="B478" s="1">
        <f>IFERROR(__xludf.DUMMYFUNCTION("""COMPUTED_VALUE"""),452.63)</f>
        <v>452.63</v>
      </c>
      <c r="C478" s="1">
        <f>IFERROR(__xludf.DUMMYFUNCTION("""COMPUTED_VALUE"""),458.71)</f>
        <v>458.71</v>
      </c>
      <c r="D478" s="1">
        <f>IFERROR(__xludf.DUMMYFUNCTION("""COMPUTED_VALUE"""),445.41)</f>
        <v>445.41</v>
      </c>
      <c r="E478" s="1">
        <f>IFERROR(__xludf.DUMMYFUNCTION("""COMPUTED_VALUE"""),449.21)</f>
        <v>449.21</v>
      </c>
      <c r="F478" s="1">
        <f>IFERROR(__xludf.DUMMYFUNCTION("""COMPUTED_VALUE"""),1.9905281E7)</f>
        <v>19905281</v>
      </c>
    </row>
    <row r="479" ht="15.75" customHeight="1">
      <c r="A479" s="2">
        <f>IFERROR(__xludf.DUMMYFUNCTION("""COMPUTED_VALUE"""),44454.66666666667)</f>
        <v>44454.66667</v>
      </c>
      <c r="B479" s="1">
        <f>IFERROR(__xludf.DUMMYFUNCTION("""COMPUTED_VALUE"""),435.15)</f>
        <v>435.15</v>
      </c>
      <c r="C479" s="1">
        <f>IFERROR(__xludf.DUMMYFUNCTION("""COMPUTED_VALUE"""),440.85)</f>
        <v>440.85</v>
      </c>
      <c r="D479" s="1">
        <f>IFERROR(__xludf.DUMMYFUNCTION("""COMPUTED_VALUE"""),428.69)</f>
        <v>428.69</v>
      </c>
      <c r="E479" s="1">
        <f>IFERROR(__xludf.DUMMYFUNCTION("""COMPUTED_VALUE"""),430.78)</f>
        <v>430.78</v>
      </c>
      <c r="F479" s="1">
        <f>IFERROR(__xludf.DUMMYFUNCTION("""COMPUTED_VALUE"""),3.6166267E7)</f>
        <v>36166267</v>
      </c>
    </row>
    <row r="480" ht="15.75" customHeight="1">
      <c r="A480" s="2">
        <f>IFERROR(__xludf.DUMMYFUNCTION("""COMPUTED_VALUE"""),44455.66666666667)</f>
        <v>44455.66667</v>
      </c>
      <c r="B480" s="1">
        <f>IFERROR(__xludf.DUMMYFUNCTION("""COMPUTED_VALUE"""),424.51)</f>
        <v>424.51</v>
      </c>
      <c r="C480" s="1">
        <f>IFERROR(__xludf.DUMMYFUNCTION("""COMPUTED_VALUE"""),432.11)</f>
        <v>432.11</v>
      </c>
      <c r="D480" s="1">
        <f>IFERROR(__xludf.DUMMYFUNCTION("""COMPUTED_VALUE"""),422.8)</f>
        <v>422.8</v>
      </c>
      <c r="E480" s="1">
        <f>IFERROR(__xludf.DUMMYFUNCTION("""COMPUTED_VALUE"""),428.5)</f>
        <v>428.5</v>
      </c>
      <c r="F480" s="1">
        <f>IFERROR(__xludf.DUMMYFUNCTION("""COMPUTED_VALUE"""),2.4519868E7)</f>
        <v>24519868</v>
      </c>
    </row>
    <row r="481" ht="15.75" customHeight="1">
      <c r="A481" s="2">
        <f>IFERROR(__xludf.DUMMYFUNCTION("""COMPUTED_VALUE"""),44456.66666666667)</f>
        <v>44456.66667</v>
      </c>
      <c r="B481" s="1">
        <f>IFERROR(__xludf.DUMMYFUNCTION("""COMPUTED_VALUE"""),423.56)</f>
        <v>423.56</v>
      </c>
      <c r="C481" s="1">
        <f>IFERROR(__xludf.DUMMYFUNCTION("""COMPUTED_VALUE"""),444.27)</f>
        <v>444.27</v>
      </c>
      <c r="D481" s="1">
        <f>IFERROR(__xludf.DUMMYFUNCTION("""COMPUTED_VALUE"""),422.99)</f>
        <v>422.99</v>
      </c>
      <c r="E481" s="1">
        <f>IFERROR(__xludf.DUMMYFUNCTION("""COMPUTED_VALUE"""),438.76)</f>
        <v>438.76</v>
      </c>
      <c r="F481" s="1">
        <f>IFERROR(__xludf.DUMMYFUNCTION("""COMPUTED_VALUE"""),2.3982628E7)</f>
        <v>23982628</v>
      </c>
    </row>
    <row r="482" ht="15.75" customHeight="1">
      <c r="A482" s="2">
        <f>IFERROR(__xludf.DUMMYFUNCTION("""COMPUTED_VALUE"""),44459.66666666667)</f>
        <v>44459.66667</v>
      </c>
      <c r="B482" s="1">
        <f>IFERROR(__xludf.DUMMYFUNCTION("""COMPUTED_VALUE"""),433.82)</f>
        <v>433.82</v>
      </c>
      <c r="C482" s="1">
        <f>IFERROR(__xludf.DUMMYFUNCTION("""COMPUTED_VALUE"""),434.58)</f>
        <v>434.58</v>
      </c>
      <c r="D482" s="1">
        <f>IFERROR(__xludf.DUMMYFUNCTION("""COMPUTED_VALUE"""),425.65)</f>
        <v>425.65</v>
      </c>
      <c r="E482" s="1">
        <f>IFERROR(__xludf.DUMMYFUNCTION("""COMPUTED_VALUE"""),431.54)</f>
        <v>431.54</v>
      </c>
      <c r="F482" s="1">
        <f>IFERROR(__xludf.DUMMYFUNCTION("""COMPUTED_VALUE"""),1.5513224E7)</f>
        <v>15513224</v>
      </c>
    </row>
    <row r="483" ht="15.75" customHeight="1">
      <c r="A483" s="2">
        <f>IFERROR(__xludf.DUMMYFUNCTION("""COMPUTED_VALUE"""),44460.66666666667)</f>
        <v>44460.66667</v>
      </c>
      <c r="B483" s="1">
        <f>IFERROR(__xludf.DUMMYFUNCTION("""COMPUTED_VALUE"""),423.75)</f>
        <v>423.75</v>
      </c>
      <c r="C483" s="1">
        <f>IFERROR(__xludf.DUMMYFUNCTION("""COMPUTED_VALUE"""),431.16)</f>
        <v>431.16</v>
      </c>
      <c r="D483" s="1">
        <f>IFERROR(__xludf.DUMMYFUNCTION("""COMPUTED_VALUE"""),421.09)</f>
        <v>421.09</v>
      </c>
      <c r="E483" s="1">
        <f>IFERROR(__xludf.DUMMYFUNCTION("""COMPUTED_VALUE"""),427.55)</f>
        <v>427.55</v>
      </c>
      <c r="F483" s="1">
        <f>IFERROR(__xludf.DUMMYFUNCTION("""COMPUTED_VALUE"""),1.6556875E7)</f>
        <v>16556875</v>
      </c>
    </row>
    <row r="484" ht="15.75" customHeight="1">
      <c r="A484" s="2">
        <f>IFERROR(__xludf.DUMMYFUNCTION("""COMPUTED_VALUE"""),44462.66666666667)</f>
        <v>44462.66667</v>
      </c>
      <c r="B484" s="1">
        <f>IFERROR(__xludf.DUMMYFUNCTION("""COMPUTED_VALUE"""),437.24)</f>
        <v>437.24</v>
      </c>
      <c r="C484" s="1">
        <f>IFERROR(__xludf.DUMMYFUNCTION("""COMPUTED_VALUE"""),446.17)</f>
        <v>446.17</v>
      </c>
      <c r="D484" s="1">
        <f>IFERROR(__xludf.DUMMYFUNCTION("""COMPUTED_VALUE"""),433.63)</f>
        <v>433.63</v>
      </c>
      <c r="E484" s="1">
        <f>IFERROR(__xludf.DUMMYFUNCTION("""COMPUTED_VALUE"""),440.09)</f>
        <v>440.09</v>
      </c>
      <c r="F484" s="1">
        <f>IFERROR(__xludf.DUMMYFUNCTION("""COMPUTED_VALUE"""),2.2210868E7)</f>
        <v>22210868</v>
      </c>
    </row>
    <row r="485" ht="15.75" customHeight="1">
      <c r="A485" s="2">
        <f>IFERROR(__xludf.DUMMYFUNCTION("""COMPUTED_VALUE"""),44463.66666666667)</f>
        <v>44463.66667</v>
      </c>
      <c r="B485" s="1">
        <f>IFERROR(__xludf.DUMMYFUNCTION("""COMPUTED_VALUE"""),438.38)</f>
        <v>438.38</v>
      </c>
      <c r="C485" s="1">
        <f>IFERROR(__xludf.DUMMYFUNCTION("""COMPUTED_VALUE"""),449.78)</f>
        <v>449.78</v>
      </c>
      <c r="D485" s="1">
        <f>IFERROR(__xludf.DUMMYFUNCTION("""COMPUTED_VALUE"""),433.44)</f>
        <v>433.44</v>
      </c>
      <c r="E485" s="1">
        <f>IFERROR(__xludf.DUMMYFUNCTION("""COMPUTED_VALUE"""),437.24)</f>
        <v>437.24</v>
      </c>
      <c r="F485" s="1">
        <f>IFERROR(__xludf.DUMMYFUNCTION("""COMPUTED_VALUE"""),1.6656914E7)</f>
        <v>16656914</v>
      </c>
    </row>
    <row r="486" ht="15.75" customHeight="1">
      <c r="A486" s="2">
        <f>IFERROR(__xludf.DUMMYFUNCTION("""COMPUTED_VALUE"""),44466.66666666667)</f>
        <v>44466.66667</v>
      </c>
      <c r="B486" s="1">
        <f>IFERROR(__xludf.DUMMYFUNCTION("""COMPUTED_VALUE"""),436.1)</f>
        <v>436.1</v>
      </c>
      <c r="C486" s="1">
        <f>IFERROR(__xludf.DUMMYFUNCTION("""COMPUTED_VALUE"""),449.4)</f>
        <v>449.4</v>
      </c>
      <c r="D486" s="1">
        <f>IFERROR(__xludf.DUMMYFUNCTION("""COMPUTED_VALUE"""),432.49)</f>
        <v>432.49</v>
      </c>
      <c r="E486" s="1">
        <f>IFERROR(__xludf.DUMMYFUNCTION("""COMPUTED_VALUE"""),441.42)</f>
        <v>441.42</v>
      </c>
      <c r="F486" s="1">
        <f>IFERROR(__xludf.DUMMYFUNCTION("""COMPUTED_VALUE"""),1.7966998E7)</f>
        <v>17966998</v>
      </c>
    </row>
    <row r="487" ht="15.75" customHeight="1">
      <c r="A487" s="2">
        <f>IFERROR(__xludf.DUMMYFUNCTION("""COMPUTED_VALUE"""),44467.66666666667)</f>
        <v>44467.66667</v>
      </c>
      <c r="B487" s="1">
        <f>IFERROR(__xludf.DUMMYFUNCTION("""COMPUTED_VALUE"""),443.7)</f>
        <v>443.7</v>
      </c>
      <c r="C487" s="1">
        <f>IFERROR(__xludf.DUMMYFUNCTION("""COMPUTED_VALUE"""),452.44)</f>
        <v>452.44</v>
      </c>
      <c r="D487" s="1">
        <f>IFERROR(__xludf.DUMMYFUNCTION("""COMPUTED_VALUE"""),441.42)</f>
        <v>441.42</v>
      </c>
      <c r="E487" s="1">
        <f>IFERROR(__xludf.DUMMYFUNCTION("""COMPUTED_VALUE"""),446.36)</f>
        <v>446.36</v>
      </c>
      <c r="F487" s="1">
        <f>IFERROR(__xludf.DUMMYFUNCTION("""COMPUTED_VALUE"""),2.0947276E7)</f>
        <v>20947276</v>
      </c>
    </row>
    <row r="488" ht="15.75" customHeight="1">
      <c r="A488" s="2">
        <f>IFERROR(__xludf.DUMMYFUNCTION("""COMPUTED_VALUE"""),44468.66666666667)</f>
        <v>44468.66667</v>
      </c>
      <c r="B488" s="1">
        <f>IFERROR(__xludf.DUMMYFUNCTION("""COMPUTED_VALUE"""),438.57)</f>
        <v>438.57</v>
      </c>
      <c r="C488" s="1">
        <f>IFERROR(__xludf.DUMMYFUNCTION("""COMPUTED_VALUE"""),441.8)</f>
        <v>441.8</v>
      </c>
      <c r="D488" s="1">
        <f>IFERROR(__xludf.DUMMYFUNCTION("""COMPUTED_VALUE"""),427.74)</f>
        <v>427.74</v>
      </c>
      <c r="E488" s="1">
        <f>IFERROR(__xludf.DUMMYFUNCTION("""COMPUTED_VALUE"""),441.8)</f>
        <v>441.8</v>
      </c>
      <c r="F488" s="1">
        <f>IFERROR(__xludf.DUMMYFUNCTION("""COMPUTED_VALUE"""),1.825045E7)</f>
        <v>18250450</v>
      </c>
    </row>
    <row r="489" ht="15.75" customHeight="1">
      <c r="A489" s="2">
        <f>IFERROR(__xludf.DUMMYFUNCTION("""COMPUTED_VALUE"""),44469.66666666667)</f>
        <v>44469.66667</v>
      </c>
      <c r="B489" s="1">
        <f>IFERROR(__xludf.DUMMYFUNCTION("""COMPUTED_VALUE"""),433.25)</f>
        <v>433.25</v>
      </c>
      <c r="C489" s="1">
        <f>IFERROR(__xludf.DUMMYFUNCTION("""COMPUTED_VALUE"""),441.42)</f>
        <v>441.42</v>
      </c>
      <c r="D489" s="1">
        <f>IFERROR(__xludf.DUMMYFUNCTION("""COMPUTED_VALUE"""),431.16)</f>
        <v>431.16</v>
      </c>
      <c r="E489" s="1">
        <f>IFERROR(__xludf.DUMMYFUNCTION("""COMPUTED_VALUE"""),438.38)</f>
        <v>438.38</v>
      </c>
      <c r="F489" s="1">
        <f>IFERROR(__xludf.DUMMYFUNCTION("""COMPUTED_VALUE"""),1.7335451E7)</f>
        <v>17335451</v>
      </c>
    </row>
    <row r="490" ht="15.75" customHeight="1">
      <c r="A490" s="2">
        <f>IFERROR(__xludf.DUMMYFUNCTION("""COMPUTED_VALUE"""),44473.66666666667)</f>
        <v>44473.66667</v>
      </c>
      <c r="B490" s="1">
        <f>IFERROR(__xludf.DUMMYFUNCTION("""COMPUTED_VALUE"""),446.55)</f>
        <v>446.55</v>
      </c>
      <c r="C490" s="1">
        <f>IFERROR(__xludf.DUMMYFUNCTION("""COMPUTED_VALUE"""),446.55)</f>
        <v>446.55</v>
      </c>
      <c r="D490" s="1">
        <f>IFERROR(__xludf.DUMMYFUNCTION("""COMPUTED_VALUE"""),431.73)</f>
        <v>431.73</v>
      </c>
      <c r="E490" s="1">
        <f>IFERROR(__xludf.DUMMYFUNCTION("""COMPUTED_VALUE"""),434.2)</f>
        <v>434.2</v>
      </c>
      <c r="F490" s="1">
        <f>IFERROR(__xludf.DUMMYFUNCTION("""COMPUTED_VALUE"""),1.1720256E7)</f>
        <v>11720256</v>
      </c>
    </row>
    <row r="491" ht="15.75" customHeight="1">
      <c r="A491" s="2">
        <f>IFERROR(__xludf.DUMMYFUNCTION("""COMPUTED_VALUE"""),44474.66666666667)</f>
        <v>44474.66667</v>
      </c>
      <c r="B491" s="1">
        <f>IFERROR(__xludf.DUMMYFUNCTION("""COMPUTED_VALUE"""),423.94)</f>
        <v>423.94</v>
      </c>
      <c r="C491" s="1">
        <f>IFERROR(__xludf.DUMMYFUNCTION("""COMPUTED_VALUE"""),430.97)</f>
        <v>430.97</v>
      </c>
      <c r="D491" s="1">
        <f>IFERROR(__xludf.DUMMYFUNCTION("""COMPUTED_VALUE"""),423.18)</f>
        <v>423.18</v>
      </c>
      <c r="E491" s="1">
        <f>IFERROR(__xludf.DUMMYFUNCTION("""COMPUTED_VALUE"""),427.55)</f>
        <v>427.55</v>
      </c>
      <c r="F491" s="1">
        <f>IFERROR(__xludf.DUMMYFUNCTION("""COMPUTED_VALUE"""),1.1881767E7)</f>
        <v>11881767</v>
      </c>
    </row>
    <row r="492" ht="15.75" customHeight="1">
      <c r="A492" s="2">
        <f>IFERROR(__xludf.DUMMYFUNCTION("""COMPUTED_VALUE"""),44475.66666666667)</f>
        <v>44475.66667</v>
      </c>
      <c r="B492" s="1">
        <f>IFERROR(__xludf.DUMMYFUNCTION("""COMPUTED_VALUE"""),431.35)</f>
        <v>431.35</v>
      </c>
      <c r="C492" s="1">
        <f>IFERROR(__xludf.DUMMYFUNCTION("""COMPUTED_VALUE"""),431.35)</f>
        <v>431.35</v>
      </c>
      <c r="D492" s="1">
        <f>IFERROR(__xludf.DUMMYFUNCTION("""COMPUTED_VALUE"""),423.37)</f>
        <v>423.37</v>
      </c>
      <c r="E492" s="1">
        <f>IFERROR(__xludf.DUMMYFUNCTION("""COMPUTED_VALUE"""),424.13)</f>
        <v>424.13</v>
      </c>
      <c r="F492" s="1">
        <f>IFERROR(__xludf.DUMMYFUNCTION("""COMPUTED_VALUE"""),1.0847755E7)</f>
        <v>10847755</v>
      </c>
    </row>
    <row r="493" ht="15.75" customHeight="1">
      <c r="A493" s="2">
        <f>IFERROR(__xludf.DUMMYFUNCTION("""COMPUTED_VALUE"""),44476.66666666667)</f>
        <v>44476.66667</v>
      </c>
      <c r="B493" s="1">
        <f>IFERROR(__xludf.DUMMYFUNCTION("""COMPUTED_VALUE"""),432.3)</f>
        <v>432.3</v>
      </c>
      <c r="C493" s="1">
        <f>IFERROR(__xludf.DUMMYFUNCTION("""COMPUTED_VALUE"""),449.21)</f>
        <v>449.21</v>
      </c>
      <c r="D493" s="1">
        <f>IFERROR(__xludf.DUMMYFUNCTION("""COMPUTED_VALUE"""),431.54)</f>
        <v>431.54</v>
      </c>
      <c r="E493" s="1">
        <f>IFERROR(__xludf.DUMMYFUNCTION("""COMPUTED_VALUE"""),447.88)</f>
        <v>447.88</v>
      </c>
      <c r="F493" s="1">
        <f>IFERROR(__xludf.DUMMYFUNCTION("""COMPUTED_VALUE"""),1.4550659E7)</f>
        <v>14550659</v>
      </c>
    </row>
    <row r="494" ht="15.75" customHeight="1">
      <c r="A494" s="2">
        <f>IFERROR(__xludf.DUMMYFUNCTION("""COMPUTED_VALUE"""),44477.66666666667)</f>
        <v>44477.66667</v>
      </c>
      <c r="B494" s="1">
        <f>IFERROR(__xludf.DUMMYFUNCTION("""COMPUTED_VALUE"""),465.56)</f>
        <v>465.56</v>
      </c>
      <c r="C494" s="1">
        <f>IFERROR(__xludf.DUMMYFUNCTION("""COMPUTED_VALUE"""),465.56)</f>
        <v>465.56</v>
      </c>
      <c r="D494" s="1">
        <f>IFERROR(__xludf.DUMMYFUNCTION("""COMPUTED_VALUE"""),448.45)</f>
        <v>448.45</v>
      </c>
      <c r="E494" s="1">
        <f>IFERROR(__xludf.DUMMYFUNCTION("""COMPUTED_VALUE"""),457.76)</f>
        <v>457.76</v>
      </c>
      <c r="F494" s="1">
        <f>IFERROR(__xludf.DUMMYFUNCTION("""COMPUTED_VALUE"""),2.9806385E7)</f>
        <v>29806385</v>
      </c>
    </row>
    <row r="495" ht="15.75" customHeight="1">
      <c r="A495" s="2">
        <f>IFERROR(__xludf.DUMMYFUNCTION("""COMPUTED_VALUE"""),44480.66666666667)</f>
        <v>44480.66667</v>
      </c>
      <c r="B495" s="1">
        <f>IFERROR(__xludf.DUMMYFUNCTION("""COMPUTED_VALUE"""),468.03)</f>
        <v>468.03</v>
      </c>
      <c r="C495" s="1">
        <f>IFERROR(__xludf.DUMMYFUNCTION("""COMPUTED_VALUE"""),473.73)</f>
        <v>473.73</v>
      </c>
      <c r="D495" s="1">
        <f>IFERROR(__xludf.DUMMYFUNCTION("""COMPUTED_VALUE"""),464.6)</f>
        <v>464.6</v>
      </c>
      <c r="E495" s="1">
        <f>IFERROR(__xludf.DUMMYFUNCTION("""COMPUTED_VALUE"""),471.26)</f>
        <v>471.26</v>
      </c>
      <c r="F495" s="1">
        <f>IFERROR(__xludf.DUMMYFUNCTION("""COMPUTED_VALUE"""),2.620401E7)</f>
        <v>26204010</v>
      </c>
    </row>
    <row r="496" ht="15.75" customHeight="1">
      <c r="A496" s="2">
        <f>IFERROR(__xludf.DUMMYFUNCTION("""COMPUTED_VALUE"""),44481.66666666667)</f>
        <v>44481.66667</v>
      </c>
      <c r="B496" s="1">
        <f>IFERROR(__xludf.DUMMYFUNCTION("""COMPUTED_VALUE"""),462.7)</f>
        <v>462.7</v>
      </c>
      <c r="C496" s="1">
        <f>IFERROR(__xludf.DUMMYFUNCTION("""COMPUTED_VALUE"""),465.56)</f>
        <v>465.56</v>
      </c>
      <c r="D496" s="1">
        <f>IFERROR(__xludf.DUMMYFUNCTION("""COMPUTED_VALUE"""),456.24)</f>
        <v>456.24</v>
      </c>
      <c r="E496" s="1">
        <f>IFERROR(__xludf.DUMMYFUNCTION("""COMPUTED_VALUE"""),459.09)</f>
        <v>459.09</v>
      </c>
      <c r="F496" s="1">
        <f>IFERROR(__xludf.DUMMYFUNCTION("""COMPUTED_VALUE"""),1.6448461E7)</f>
        <v>16448461</v>
      </c>
    </row>
    <row r="497" ht="15.75" customHeight="1">
      <c r="A497" s="2">
        <f>IFERROR(__xludf.DUMMYFUNCTION("""COMPUTED_VALUE"""),44484.66666666667)</f>
        <v>44484.66667</v>
      </c>
      <c r="B497" s="1">
        <f>IFERROR(__xludf.DUMMYFUNCTION("""COMPUTED_VALUE"""),467.27)</f>
        <v>467.27</v>
      </c>
      <c r="C497" s="1">
        <f>IFERROR(__xludf.DUMMYFUNCTION("""COMPUTED_VALUE"""),475.06)</f>
        <v>475.06</v>
      </c>
      <c r="D497" s="1">
        <f>IFERROR(__xludf.DUMMYFUNCTION("""COMPUTED_VALUE"""),460.23)</f>
        <v>460.23</v>
      </c>
      <c r="E497" s="1">
        <f>IFERROR(__xludf.DUMMYFUNCTION("""COMPUTED_VALUE"""),470.88)</f>
        <v>470.88</v>
      </c>
      <c r="F497" s="1">
        <f>IFERROR(__xludf.DUMMYFUNCTION("""COMPUTED_VALUE"""),2.9126835E7)</f>
        <v>29126835</v>
      </c>
    </row>
    <row r="498" ht="15.75" customHeight="1">
      <c r="A498" s="2">
        <f>IFERROR(__xludf.DUMMYFUNCTION("""COMPUTED_VALUE"""),44487.66666666667)</f>
        <v>44487.66667</v>
      </c>
      <c r="B498" s="1">
        <f>IFERROR(__xludf.DUMMYFUNCTION("""COMPUTED_VALUE"""),474.49)</f>
        <v>474.49</v>
      </c>
      <c r="C498" s="1">
        <f>IFERROR(__xludf.DUMMYFUNCTION("""COMPUTED_VALUE"""),474.49)</f>
        <v>474.49</v>
      </c>
      <c r="D498" s="1">
        <f>IFERROR(__xludf.DUMMYFUNCTION("""COMPUTED_VALUE"""),461.18)</f>
        <v>461.18</v>
      </c>
      <c r="E498" s="1">
        <f>IFERROR(__xludf.DUMMYFUNCTION("""COMPUTED_VALUE"""),472.21)</f>
        <v>472.21</v>
      </c>
      <c r="F498" s="1">
        <f>IFERROR(__xludf.DUMMYFUNCTION("""COMPUTED_VALUE"""),2.0730047E7)</f>
        <v>20730047</v>
      </c>
    </row>
    <row r="499" ht="15.75" customHeight="1">
      <c r="A499" s="2">
        <f>IFERROR(__xludf.DUMMYFUNCTION("""COMPUTED_VALUE"""),44488.66666666667)</f>
        <v>44488.66667</v>
      </c>
      <c r="B499" s="1">
        <f>IFERROR(__xludf.DUMMYFUNCTION("""COMPUTED_VALUE"""),470.69)</f>
        <v>470.69</v>
      </c>
      <c r="C499" s="1">
        <f>IFERROR(__xludf.DUMMYFUNCTION("""COMPUTED_VALUE"""),475.06)</f>
        <v>475.06</v>
      </c>
      <c r="D499" s="1">
        <f>IFERROR(__xludf.DUMMYFUNCTION("""COMPUTED_VALUE"""),466.13)</f>
        <v>466.13</v>
      </c>
      <c r="E499" s="1">
        <f>IFERROR(__xludf.DUMMYFUNCTION("""COMPUTED_VALUE"""),474.11)</f>
        <v>474.11</v>
      </c>
      <c r="F499" s="1">
        <f>IFERROR(__xludf.DUMMYFUNCTION("""COMPUTED_VALUE"""),1.5427765E7)</f>
        <v>15427765</v>
      </c>
    </row>
    <row r="500" ht="15.75" customHeight="1">
      <c r="A500" s="2">
        <f>IFERROR(__xludf.DUMMYFUNCTION("""COMPUTED_VALUE"""),44489.66666666667)</f>
        <v>44489.66667</v>
      </c>
      <c r="B500" s="1">
        <f>IFERROR(__xludf.DUMMYFUNCTION("""COMPUTED_VALUE"""),482.66)</f>
        <v>482.66</v>
      </c>
      <c r="C500" s="1">
        <f>IFERROR(__xludf.DUMMYFUNCTION("""COMPUTED_VALUE"""),489.31)</f>
        <v>489.31</v>
      </c>
      <c r="D500" s="1">
        <f>IFERROR(__xludf.DUMMYFUNCTION("""COMPUTED_VALUE"""),479.33)</f>
        <v>479.33</v>
      </c>
      <c r="E500" s="1">
        <f>IFERROR(__xludf.DUMMYFUNCTION("""COMPUTED_VALUE"""),484.08)</f>
        <v>484.08</v>
      </c>
      <c r="F500" s="1">
        <f>IFERROR(__xludf.DUMMYFUNCTION("""COMPUTED_VALUE"""),3.2724023E7)</f>
        <v>32724023</v>
      </c>
    </row>
    <row r="501" ht="15.75" customHeight="1">
      <c r="A501" s="2">
        <f>IFERROR(__xludf.DUMMYFUNCTION("""COMPUTED_VALUE"""),44490.66666666667)</f>
        <v>44490.66667</v>
      </c>
      <c r="B501" s="1">
        <f>IFERROR(__xludf.DUMMYFUNCTION("""COMPUTED_VALUE"""),484.08)</f>
        <v>484.08</v>
      </c>
      <c r="C501" s="1">
        <f>IFERROR(__xludf.DUMMYFUNCTION("""COMPUTED_VALUE"""),486.93)</f>
        <v>486.93</v>
      </c>
      <c r="D501" s="1">
        <f>IFERROR(__xludf.DUMMYFUNCTION("""COMPUTED_VALUE"""),475.06)</f>
        <v>475.06</v>
      </c>
      <c r="E501" s="1">
        <f>IFERROR(__xludf.DUMMYFUNCTION("""COMPUTED_VALUE"""),480.28)</f>
        <v>480.28</v>
      </c>
      <c r="F501" s="1">
        <f>IFERROR(__xludf.DUMMYFUNCTION("""COMPUTED_VALUE"""),1.6682945E7)</f>
        <v>16682945</v>
      </c>
    </row>
    <row r="502" ht="15.75" customHeight="1">
      <c r="A502" s="2">
        <f>IFERROR(__xludf.DUMMYFUNCTION("""COMPUTED_VALUE"""),44491.66666666667)</f>
        <v>44491.66667</v>
      </c>
      <c r="B502" s="1">
        <f>IFERROR(__xludf.DUMMYFUNCTION("""COMPUTED_VALUE"""),482.18)</f>
        <v>482.18</v>
      </c>
      <c r="C502" s="1">
        <f>IFERROR(__xludf.DUMMYFUNCTION("""COMPUTED_VALUE"""),486.46)</f>
        <v>486.46</v>
      </c>
      <c r="D502" s="1">
        <f>IFERROR(__xludf.DUMMYFUNCTION("""COMPUTED_VALUE"""),477.43)</f>
        <v>477.43</v>
      </c>
      <c r="E502" s="1">
        <f>IFERROR(__xludf.DUMMYFUNCTION("""COMPUTED_VALUE"""),484.08)</f>
        <v>484.08</v>
      </c>
      <c r="F502" s="1">
        <f>IFERROR(__xludf.DUMMYFUNCTION("""COMPUTED_VALUE"""),1.2743265E7)</f>
        <v>12743265</v>
      </c>
    </row>
    <row r="503" ht="15.75" customHeight="1">
      <c r="A503" s="2">
        <f>IFERROR(__xludf.DUMMYFUNCTION("""COMPUTED_VALUE"""),44494.66666666667)</f>
        <v>44494.66667</v>
      </c>
      <c r="B503" s="1">
        <f>IFERROR(__xludf.DUMMYFUNCTION("""COMPUTED_VALUE"""),480.28)</f>
        <v>480.28</v>
      </c>
      <c r="C503" s="1">
        <f>IFERROR(__xludf.DUMMYFUNCTION("""COMPUTED_VALUE"""),484.56)</f>
        <v>484.56</v>
      </c>
      <c r="D503" s="1">
        <f>IFERROR(__xludf.DUMMYFUNCTION("""COMPUTED_VALUE"""),476.01)</f>
        <v>476.01</v>
      </c>
      <c r="E503" s="1">
        <f>IFERROR(__xludf.DUMMYFUNCTION("""COMPUTED_VALUE"""),479.81)</f>
        <v>479.81</v>
      </c>
      <c r="F503" s="1">
        <f>IFERROR(__xludf.DUMMYFUNCTION("""COMPUTED_VALUE"""),1.2257502E7)</f>
        <v>12257502</v>
      </c>
    </row>
    <row r="504" ht="15.75" customHeight="1">
      <c r="A504" s="2">
        <f>IFERROR(__xludf.DUMMYFUNCTION("""COMPUTED_VALUE"""),44495.66666666667)</f>
        <v>44495.66667</v>
      </c>
      <c r="B504" s="1">
        <f>IFERROR(__xludf.DUMMYFUNCTION("""COMPUTED_VALUE"""),482.18)</f>
        <v>482.18</v>
      </c>
      <c r="C504" s="1">
        <f>IFERROR(__xludf.DUMMYFUNCTION("""COMPUTED_VALUE"""),482.66)</f>
        <v>482.66</v>
      </c>
      <c r="D504" s="1">
        <f>IFERROR(__xludf.DUMMYFUNCTION("""COMPUTED_VALUE"""),470.88)</f>
        <v>470.88</v>
      </c>
      <c r="E504" s="1">
        <f>IFERROR(__xludf.DUMMYFUNCTION("""COMPUTED_VALUE"""),476.96)</f>
        <v>476.96</v>
      </c>
      <c r="F504" s="1">
        <f>IFERROR(__xludf.DUMMYFUNCTION("""COMPUTED_VALUE"""),1.5309144E7)</f>
        <v>15309144</v>
      </c>
    </row>
    <row r="505" ht="15.75" customHeight="1">
      <c r="A505" s="2">
        <f>IFERROR(__xludf.DUMMYFUNCTION("""COMPUTED_VALUE"""),44496.66666666667)</f>
        <v>44496.66667</v>
      </c>
      <c r="B505" s="1">
        <f>IFERROR(__xludf.DUMMYFUNCTION("""COMPUTED_VALUE"""),466.32)</f>
        <v>466.32</v>
      </c>
      <c r="C505" s="1">
        <f>IFERROR(__xludf.DUMMYFUNCTION("""COMPUTED_VALUE"""),467.08)</f>
        <v>467.08</v>
      </c>
      <c r="D505" s="1">
        <f>IFERROR(__xludf.DUMMYFUNCTION("""COMPUTED_VALUE"""),458.14)</f>
        <v>458.14</v>
      </c>
      <c r="E505" s="1">
        <f>IFERROR(__xludf.DUMMYFUNCTION("""COMPUTED_VALUE"""),462.7)</f>
        <v>462.7</v>
      </c>
      <c r="F505" s="1">
        <f>IFERROR(__xludf.DUMMYFUNCTION("""COMPUTED_VALUE"""),1.8715924E7)</f>
        <v>18715924</v>
      </c>
    </row>
    <row r="506" ht="15.75" customHeight="1">
      <c r="A506" s="2">
        <f>IFERROR(__xludf.DUMMYFUNCTION("""COMPUTED_VALUE"""),44497.66666666667)</f>
        <v>44497.66667</v>
      </c>
      <c r="B506" s="1">
        <f>IFERROR(__xludf.DUMMYFUNCTION("""COMPUTED_VALUE"""),461.56)</f>
        <v>461.56</v>
      </c>
      <c r="C506" s="1">
        <f>IFERROR(__xludf.DUMMYFUNCTION("""COMPUTED_VALUE"""),469.36)</f>
        <v>469.36</v>
      </c>
      <c r="D506" s="1">
        <f>IFERROR(__xludf.DUMMYFUNCTION("""COMPUTED_VALUE"""),461.56)</f>
        <v>461.56</v>
      </c>
      <c r="E506" s="1">
        <f>IFERROR(__xludf.DUMMYFUNCTION("""COMPUTED_VALUE"""),463.84)</f>
        <v>463.84</v>
      </c>
      <c r="F506" s="1">
        <f>IFERROR(__xludf.DUMMYFUNCTION("""COMPUTED_VALUE"""),1.3673231E7)</f>
        <v>13673231</v>
      </c>
    </row>
    <row r="507" ht="15.75" customHeight="1">
      <c r="A507" s="2">
        <f>IFERROR(__xludf.DUMMYFUNCTION("""COMPUTED_VALUE"""),44498.66666666667)</f>
        <v>44498.66667</v>
      </c>
      <c r="B507" s="1">
        <f>IFERROR(__xludf.DUMMYFUNCTION("""COMPUTED_VALUE"""),462.51)</f>
        <v>462.51</v>
      </c>
      <c r="C507" s="1">
        <f>IFERROR(__xludf.DUMMYFUNCTION("""COMPUTED_VALUE"""),464.03)</f>
        <v>464.03</v>
      </c>
      <c r="D507" s="1">
        <f>IFERROR(__xludf.DUMMYFUNCTION("""COMPUTED_VALUE"""),457.0)</f>
        <v>457</v>
      </c>
      <c r="E507" s="1">
        <f>IFERROR(__xludf.DUMMYFUNCTION("""COMPUTED_VALUE"""),457.0)</f>
        <v>457</v>
      </c>
      <c r="F507" s="1">
        <f>IFERROR(__xludf.DUMMYFUNCTION("""COMPUTED_VALUE"""),1.6440521E7)</f>
        <v>16440521</v>
      </c>
    </row>
    <row r="508" ht="15.75" customHeight="1">
      <c r="A508" s="2">
        <f>IFERROR(__xludf.DUMMYFUNCTION("""COMPUTED_VALUE"""),44501.66666666667)</f>
        <v>44501.66667</v>
      </c>
      <c r="B508" s="1">
        <f>IFERROR(__xludf.DUMMYFUNCTION("""COMPUTED_VALUE"""),452.63)</f>
        <v>452.63</v>
      </c>
      <c r="C508" s="1">
        <f>IFERROR(__xludf.DUMMYFUNCTION("""COMPUTED_VALUE"""),453.01)</f>
        <v>453.01</v>
      </c>
      <c r="D508" s="1">
        <f>IFERROR(__xludf.DUMMYFUNCTION("""COMPUTED_VALUE"""),441.8)</f>
        <v>441.8</v>
      </c>
      <c r="E508" s="1">
        <f>IFERROR(__xludf.DUMMYFUNCTION("""COMPUTED_VALUE"""),446.17)</f>
        <v>446.17</v>
      </c>
      <c r="F508" s="1">
        <f>IFERROR(__xludf.DUMMYFUNCTION("""COMPUTED_VALUE"""),2.2649546E7)</f>
        <v>22649546</v>
      </c>
    </row>
    <row r="509" ht="15.75" customHeight="1">
      <c r="A509" s="2">
        <f>IFERROR(__xludf.DUMMYFUNCTION("""COMPUTED_VALUE"""),44502.66666666667)</f>
        <v>44502.66667</v>
      </c>
      <c r="B509" s="1">
        <f>IFERROR(__xludf.DUMMYFUNCTION("""COMPUTED_VALUE"""),454.72)</f>
        <v>454.72</v>
      </c>
      <c r="C509" s="1">
        <f>IFERROR(__xludf.DUMMYFUNCTION("""COMPUTED_VALUE"""),457.95)</f>
        <v>457.95</v>
      </c>
      <c r="D509" s="1">
        <f>IFERROR(__xludf.DUMMYFUNCTION("""COMPUTED_VALUE"""),437.24)</f>
        <v>437.24</v>
      </c>
      <c r="E509" s="1">
        <f>IFERROR(__xludf.DUMMYFUNCTION("""COMPUTED_VALUE"""),440.85)</f>
        <v>440.85</v>
      </c>
      <c r="F509" s="1">
        <f>IFERROR(__xludf.DUMMYFUNCTION("""COMPUTED_VALUE"""),3.3005998E7)</f>
        <v>33005998</v>
      </c>
    </row>
    <row r="510" ht="15.75" customHeight="1">
      <c r="A510" s="2">
        <f>IFERROR(__xludf.DUMMYFUNCTION("""COMPUTED_VALUE"""),44503.66666666667)</f>
        <v>44503.66667</v>
      </c>
      <c r="B510" s="1">
        <f>IFERROR(__xludf.DUMMYFUNCTION("""COMPUTED_VALUE"""),438.95)</f>
        <v>438.95</v>
      </c>
      <c r="C510" s="1">
        <f>IFERROR(__xludf.DUMMYFUNCTION("""COMPUTED_VALUE"""),446.55)</f>
        <v>446.55</v>
      </c>
      <c r="D510" s="1">
        <f>IFERROR(__xludf.DUMMYFUNCTION("""COMPUTED_VALUE"""),434.96)</f>
        <v>434.96</v>
      </c>
      <c r="E510" s="1">
        <f>IFERROR(__xludf.DUMMYFUNCTION("""COMPUTED_VALUE"""),445.6)</f>
        <v>445.6</v>
      </c>
      <c r="F510" s="1">
        <f>IFERROR(__xludf.DUMMYFUNCTION("""COMPUTED_VALUE"""),1.9362664E7)</f>
        <v>19362664</v>
      </c>
    </row>
    <row r="511" ht="15.75" customHeight="1">
      <c r="A511" s="2">
        <f>IFERROR(__xludf.DUMMYFUNCTION("""COMPUTED_VALUE"""),44504.66666666667)</f>
        <v>44504.66667</v>
      </c>
      <c r="B511" s="1">
        <f>IFERROR(__xludf.DUMMYFUNCTION("""COMPUTED_VALUE"""),451.49)</f>
        <v>451.49</v>
      </c>
      <c r="C511" s="1">
        <f>IFERROR(__xludf.DUMMYFUNCTION("""COMPUTED_VALUE"""),457.76)</f>
        <v>457.76</v>
      </c>
      <c r="D511" s="1">
        <f>IFERROR(__xludf.DUMMYFUNCTION("""COMPUTED_VALUE"""),450.16)</f>
        <v>450.16</v>
      </c>
      <c r="E511" s="1">
        <f>IFERROR(__xludf.DUMMYFUNCTION("""COMPUTED_VALUE"""),456.81)</f>
        <v>456.81</v>
      </c>
      <c r="F511" s="1">
        <f>IFERROR(__xludf.DUMMYFUNCTION("""COMPUTED_VALUE"""),1.6440685E7)</f>
        <v>16440685</v>
      </c>
    </row>
    <row r="512" ht="15.75" customHeight="1">
      <c r="A512" s="2">
        <f>IFERROR(__xludf.DUMMYFUNCTION("""COMPUTED_VALUE"""),44505.66666666667)</f>
        <v>44505.66667</v>
      </c>
      <c r="B512" s="1">
        <f>IFERROR(__xludf.DUMMYFUNCTION("""COMPUTED_VALUE"""),448.45)</f>
        <v>448.45</v>
      </c>
      <c r="C512" s="1">
        <f>IFERROR(__xludf.DUMMYFUNCTION("""COMPUTED_VALUE"""),450.54)</f>
        <v>450.54</v>
      </c>
      <c r="D512" s="1">
        <f>IFERROR(__xludf.DUMMYFUNCTION("""COMPUTED_VALUE"""),441.99)</f>
        <v>441.99</v>
      </c>
      <c r="E512" s="1">
        <f>IFERROR(__xludf.DUMMYFUNCTION("""COMPUTED_VALUE"""),444.08)</f>
        <v>444.08</v>
      </c>
      <c r="F512" s="1">
        <f>IFERROR(__xludf.DUMMYFUNCTION("""COMPUTED_VALUE"""),2.0019234E7)</f>
        <v>20019234</v>
      </c>
    </row>
    <row r="513" ht="15.75" customHeight="1">
      <c r="A513" s="2">
        <f>IFERROR(__xludf.DUMMYFUNCTION("""COMPUTED_VALUE"""),44508.66666666667)</f>
        <v>44508.66667</v>
      </c>
      <c r="B513" s="1">
        <f>IFERROR(__xludf.DUMMYFUNCTION("""COMPUTED_VALUE"""),437.24)</f>
        <v>437.24</v>
      </c>
      <c r="C513" s="1">
        <f>IFERROR(__xludf.DUMMYFUNCTION("""COMPUTED_VALUE"""),440.85)</f>
        <v>440.85</v>
      </c>
      <c r="D513" s="1">
        <f>IFERROR(__xludf.DUMMYFUNCTION("""COMPUTED_VALUE"""),430.78)</f>
        <v>430.78</v>
      </c>
      <c r="E513" s="1">
        <f>IFERROR(__xludf.DUMMYFUNCTION("""COMPUTED_VALUE"""),440.66)</f>
        <v>440.66</v>
      </c>
      <c r="F513" s="1">
        <f>IFERROR(__xludf.DUMMYFUNCTION("""COMPUTED_VALUE"""),2.2340751E7)</f>
        <v>22340751</v>
      </c>
    </row>
    <row r="514" ht="15.75" customHeight="1">
      <c r="A514" s="2">
        <f>IFERROR(__xludf.DUMMYFUNCTION("""COMPUTED_VALUE"""),44509.66666666667)</f>
        <v>44509.66667</v>
      </c>
      <c r="B514" s="1">
        <f>IFERROR(__xludf.DUMMYFUNCTION("""COMPUTED_VALUE"""),445.6)</f>
        <v>445.6</v>
      </c>
      <c r="C514" s="1">
        <f>IFERROR(__xludf.DUMMYFUNCTION("""COMPUTED_VALUE"""),447.5)</f>
        <v>447.5</v>
      </c>
      <c r="D514" s="1">
        <f>IFERROR(__xludf.DUMMYFUNCTION("""COMPUTED_VALUE"""),436.67)</f>
        <v>436.67</v>
      </c>
      <c r="E514" s="1">
        <f>IFERROR(__xludf.DUMMYFUNCTION("""COMPUTED_VALUE"""),440.85)</f>
        <v>440.85</v>
      </c>
      <c r="F514" s="1">
        <f>IFERROR(__xludf.DUMMYFUNCTION("""COMPUTED_VALUE"""),1.3607437E7)</f>
        <v>13607437</v>
      </c>
    </row>
    <row r="515" ht="15.75" customHeight="1">
      <c r="A515" s="2">
        <f>IFERROR(__xludf.DUMMYFUNCTION("""COMPUTED_VALUE"""),44510.66666666667)</f>
        <v>44510.66667</v>
      </c>
      <c r="B515" s="1">
        <f>IFERROR(__xludf.DUMMYFUNCTION("""COMPUTED_VALUE"""),445.6)</f>
        <v>445.6</v>
      </c>
      <c r="C515" s="1">
        <f>IFERROR(__xludf.DUMMYFUNCTION("""COMPUTED_VALUE"""),462.51)</f>
        <v>462.51</v>
      </c>
      <c r="D515" s="1">
        <f>IFERROR(__xludf.DUMMYFUNCTION("""COMPUTED_VALUE"""),442.75)</f>
        <v>442.75</v>
      </c>
      <c r="E515" s="1">
        <f>IFERROR(__xludf.DUMMYFUNCTION("""COMPUTED_VALUE"""),459.47)</f>
        <v>459.47</v>
      </c>
      <c r="F515" s="1">
        <f>IFERROR(__xludf.DUMMYFUNCTION("""COMPUTED_VALUE"""),3.061744E7)</f>
        <v>30617440</v>
      </c>
    </row>
    <row r="516" ht="15.75" customHeight="1">
      <c r="A516" s="2">
        <f>IFERROR(__xludf.DUMMYFUNCTION("""COMPUTED_VALUE"""),44511.66666666667)</f>
        <v>44511.66667</v>
      </c>
      <c r="B516" s="1">
        <f>IFERROR(__xludf.DUMMYFUNCTION("""COMPUTED_VALUE"""),454.15)</f>
        <v>454.15</v>
      </c>
      <c r="C516" s="1">
        <f>IFERROR(__xludf.DUMMYFUNCTION("""COMPUTED_VALUE"""),456.24)</f>
        <v>456.24</v>
      </c>
      <c r="D516" s="1">
        <f>IFERROR(__xludf.DUMMYFUNCTION("""COMPUTED_VALUE"""),443.7)</f>
        <v>443.7</v>
      </c>
      <c r="E516" s="1">
        <f>IFERROR(__xludf.DUMMYFUNCTION("""COMPUTED_VALUE"""),453.77)</f>
        <v>453.77</v>
      </c>
      <c r="F516" s="1">
        <f>IFERROR(__xludf.DUMMYFUNCTION("""COMPUTED_VALUE"""),3.6035177E7)</f>
        <v>36035177</v>
      </c>
    </row>
    <row r="517" ht="15.75" customHeight="1">
      <c r="A517" s="2">
        <f>IFERROR(__xludf.DUMMYFUNCTION("""COMPUTED_VALUE"""),44512.66666666667)</f>
        <v>44512.66667</v>
      </c>
      <c r="B517" s="1">
        <f>IFERROR(__xludf.DUMMYFUNCTION("""COMPUTED_VALUE"""),463.46)</f>
        <v>463.46</v>
      </c>
      <c r="C517" s="1">
        <f>IFERROR(__xludf.DUMMYFUNCTION("""COMPUTED_VALUE"""),466.89)</f>
        <v>466.89</v>
      </c>
      <c r="D517" s="1">
        <f>IFERROR(__xludf.DUMMYFUNCTION("""COMPUTED_VALUE"""),457.76)</f>
        <v>457.76</v>
      </c>
      <c r="E517" s="1">
        <f>IFERROR(__xludf.DUMMYFUNCTION("""COMPUTED_VALUE"""),460.99)</f>
        <v>460.99</v>
      </c>
      <c r="F517" s="1">
        <f>IFERROR(__xludf.DUMMYFUNCTION("""COMPUTED_VALUE"""),2.382966E7)</f>
        <v>23829660</v>
      </c>
    </row>
    <row r="518" ht="15.75" customHeight="1">
      <c r="A518" s="2">
        <f>IFERROR(__xludf.DUMMYFUNCTION("""COMPUTED_VALUE"""),44515.66666666667)</f>
        <v>44515.66667</v>
      </c>
      <c r="B518" s="1">
        <f>IFERROR(__xludf.DUMMYFUNCTION("""COMPUTED_VALUE"""),467.46)</f>
        <v>467.46</v>
      </c>
      <c r="C518" s="1">
        <f>IFERROR(__xludf.DUMMYFUNCTION("""COMPUTED_VALUE"""),470.12)</f>
        <v>470.12</v>
      </c>
      <c r="D518" s="1">
        <f>IFERROR(__xludf.DUMMYFUNCTION("""COMPUTED_VALUE"""),464.6)</f>
        <v>464.6</v>
      </c>
      <c r="E518" s="1">
        <f>IFERROR(__xludf.DUMMYFUNCTION("""COMPUTED_VALUE"""),467.27)</f>
        <v>467.27</v>
      </c>
      <c r="F518" s="1">
        <f>IFERROR(__xludf.DUMMYFUNCTION("""COMPUTED_VALUE"""),1.9394604E7)</f>
        <v>19394604</v>
      </c>
    </row>
    <row r="519" ht="15.75" customHeight="1">
      <c r="A519" s="2">
        <f>IFERROR(__xludf.DUMMYFUNCTION("""COMPUTED_VALUE"""),44516.66666666667)</f>
        <v>44516.66667</v>
      </c>
      <c r="B519" s="1">
        <f>IFERROR(__xludf.DUMMYFUNCTION("""COMPUTED_VALUE"""),472.59)</f>
        <v>472.59</v>
      </c>
      <c r="C519" s="1">
        <f>IFERROR(__xludf.DUMMYFUNCTION("""COMPUTED_VALUE"""),483.61)</f>
        <v>483.61</v>
      </c>
      <c r="D519" s="1">
        <f>IFERROR(__xludf.DUMMYFUNCTION("""COMPUTED_VALUE"""),469.55)</f>
        <v>469.55</v>
      </c>
      <c r="E519" s="1">
        <f>IFERROR(__xludf.DUMMYFUNCTION("""COMPUTED_VALUE"""),477.43)</f>
        <v>477.43</v>
      </c>
      <c r="F519" s="1">
        <f>IFERROR(__xludf.DUMMYFUNCTION("""COMPUTED_VALUE"""),2.826321E7)</f>
        <v>28263210</v>
      </c>
    </row>
    <row r="520" ht="15.75" customHeight="1">
      <c r="A520" s="2">
        <f>IFERROR(__xludf.DUMMYFUNCTION("""COMPUTED_VALUE"""),44517.66666666667)</f>
        <v>44517.66667</v>
      </c>
      <c r="B520" s="1">
        <f>IFERROR(__xludf.DUMMYFUNCTION("""COMPUTED_VALUE"""),478.86)</f>
        <v>478.86</v>
      </c>
      <c r="C520" s="1">
        <f>IFERROR(__xludf.DUMMYFUNCTION("""COMPUTED_VALUE"""),483.61)</f>
        <v>483.61</v>
      </c>
      <c r="D520" s="1">
        <f>IFERROR(__xludf.DUMMYFUNCTION("""COMPUTED_VALUE"""),473.73)</f>
        <v>473.73</v>
      </c>
      <c r="E520" s="1">
        <f>IFERROR(__xludf.DUMMYFUNCTION("""COMPUTED_VALUE"""),483.61)</f>
        <v>483.61</v>
      </c>
      <c r="F520" s="1">
        <f>IFERROR(__xludf.DUMMYFUNCTION("""COMPUTED_VALUE"""),2.144452E7)</f>
        <v>21444520</v>
      </c>
    </row>
    <row r="521" ht="15.75" customHeight="1">
      <c r="A521" s="2">
        <f>IFERROR(__xludf.DUMMYFUNCTION("""COMPUTED_VALUE"""),44518.66666666667)</f>
        <v>44518.66667</v>
      </c>
      <c r="B521" s="1">
        <f>IFERROR(__xludf.DUMMYFUNCTION("""COMPUTED_VALUE"""),476.96)</f>
        <v>476.96</v>
      </c>
      <c r="C521" s="1">
        <f>IFERROR(__xludf.DUMMYFUNCTION("""COMPUTED_VALUE"""),478.38)</f>
        <v>478.38</v>
      </c>
      <c r="D521" s="1">
        <f>IFERROR(__xludf.DUMMYFUNCTION("""COMPUTED_VALUE"""),468.22)</f>
        <v>468.22</v>
      </c>
      <c r="E521" s="1">
        <f>IFERROR(__xludf.DUMMYFUNCTION("""COMPUTED_VALUE"""),472.02)</f>
        <v>472.02</v>
      </c>
      <c r="F521" s="1">
        <f>IFERROR(__xludf.DUMMYFUNCTION("""COMPUTED_VALUE"""),1.9321893E7)</f>
        <v>19321893</v>
      </c>
    </row>
    <row r="522" ht="15.75" customHeight="1">
      <c r="A522" s="2">
        <f>IFERROR(__xludf.DUMMYFUNCTION("""COMPUTED_VALUE"""),44519.66666666667)</f>
        <v>44519.66667</v>
      </c>
      <c r="B522" s="1">
        <f>IFERROR(__xludf.DUMMYFUNCTION("""COMPUTED_VALUE"""),462.32)</f>
        <v>462.32</v>
      </c>
      <c r="C522" s="1">
        <f>IFERROR(__xludf.DUMMYFUNCTION("""COMPUTED_VALUE"""),471.83)</f>
        <v>471.83</v>
      </c>
      <c r="D522" s="1">
        <f>IFERROR(__xludf.DUMMYFUNCTION("""COMPUTED_VALUE"""),460.8)</f>
        <v>460.8</v>
      </c>
      <c r="E522" s="1">
        <f>IFERROR(__xludf.DUMMYFUNCTION("""COMPUTED_VALUE"""),471.26)</f>
        <v>471.26</v>
      </c>
      <c r="F522" s="1">
        <f>IFERROR(__xludf.DUMMYFUNCTION("""COMPUTED_VALUE"""),1.5212834E7)</f>
        <v>15212834</v>
      </c>
    </row>
    <row r="523" ht="15.75" customHeight="1">
      <c r="A523" s="2">
        <f>IFERROR(__xludf.DUMMYFUNCTION("""COMPUTED_VALUE"""),44522.66666666667)</f>
        <v>44522.66667</v>
      </c>
      <c r="B523" s="1">
        <f>IFERROR(__xludf.DUMMYFUNCTION("""COMPUTED_VALUE"""),473.16)</f>
        <v>473.16</v>
      </c>
      <c r="C523" s="1">
        <f>IFERROR(__xludf.DUMMYFUNCTION("""COMPUTED_VALUE"""),476.48)</f>
        <v>476.48</v>
      </c>
      <c r="D523" s="1">
        <f>IFERROR(__xludf.DUMMYFUNCTION("""COMPUTED_VALUE"""),466.51)</f>
        <v>466.51</v>
      </c>
      <c r="E523" s="1">
        <f>IFERROR(__xludf.DUMMYFUNCTION("""COMPUTED_VALUE"""),469.74)</f>
        <v>469.74</v>
      </c>
      <c r="F523" s="1">
        <f>IFERROR(__xludf.DUMMYFUNCTION("""COMPUTED_VALUE"""),1.4686779E7)</f>
        <v>14686779</v>
      </c>
    </row>
    <row r="524" ht="15.75" customHeight="1">
      <c r="A524" s="2">
        <f>IFERROR(__xludf.DUMMYFUNCTION("""COMPUTED_VALUE"""),44523.66666666667)</f>
        <v>44523.66667</v>
      </c>
      <c r="B524" s="1">
        <f>IFERROR(__xludf.DUMMYFUNCTION("""COMPUTED_VALUE"""),459.85)</f>
        <v>459.85</v>
      </c>
      <c r="C524" s="1">
        <f>IFERROR(__xludf.DUMMYFUNCTION("""COMPUTED_VALUE"""),461.56)</f>
        <v>461.56</v>
      </c>
      <c r="D524" s="1">
        <f>IFERROR(__xludf.DUMMYFUNCTION("""COMPUTED_VALUE"""),455.1)</f>
        <v>455.1</v>
      </c>
      <c r="E524" s="1">
        <f>IFERROR(__xludf.DUMMYFUNCTION("""COMPUTED_VALUE"""),457.19)</f>
        <v>457.19</v>
      </c>
      <c r="F524" s="1">
        <f>IFERROR(__xludf.DUMMYFUNCTION("""COMPUTED_VALUE"""),1.872594E7)</f>
        <v>18725940</v>
      </c>
    </row>
    <row r="525" ht="15.75" customHeight="1">
      <c r="A525" s="2">
        <f>IFERROR(__xludf.DUMMYFUNCTION("""COMPUTED_VALUE"""),44524.66666666667)</f>
        <v>44524.66667</v>
      </c>
      <c r="B525" s="1">
        <f>IFERROR(__xludf.DUMMYFUNCTION("""COMPUTED_VALUE"""),449.59)</f>
        <v>449.59</v>
      </c>
      <c r="C525" s="1">
        <f>IFERROR(__xludf.DUMMYFUNCTION("""COMPUTED_VALUE"""),456.81)</f>
        <v>456.81</v>
      </c>
      <c r="D525" s="1">
        <f>IFERROR(__xludf.DUMMYFUNCTION("""COMPUTED_VALUE"""),444.08)</f>
        <v>444.08</v>
      </c>
      <c r="E525" s="1">
        <f>IFERROR(__xludf.DUMMYFUNCTION("""COMPUTED_VALUE"""),448.64)</f>
        <v>448.64</v>
      </c>
      <c r="F525" s="1">
        <f>IFERROR(__xludf.DUMMYFUNCTION("""COMPUTED_VALUE"""),2.6021973E7)</f>
        <v>26021973</v>
      </c>
    </row>
    <row r="526" ht="15.75" customHeight="1">
      <c r="A526" s="2">
        <f>IFERROR(__xludf.DUMMYFUNCTION("""COMPUTED_VALUE"""),44525.66666666667)</f>
        <v>44525.66667</v>
      </c>
      <c r="B526" s="1">
        <f>IFERROR(__xludf.DUMMYFUNCTION("""COMPUTED_VALUE"""),448.64)</f>
        <v>448.64</v>
      </c>
      <c r="C526" s="1">
        <f>IFERROR(__xludf.DUMMYFUNCTION("""COMPUTED_VALUE"""),458.33)</f>
        <v>458.33</v>
      </c>
      <c r="D526" s="1">
        <f>IFERROR(__xludf.DUMMYFUNCTION("""COMPUTED_VALUE"""),447.5)</f>
        <v>447.5</v>
      </c>
      <c r="E526" s="1">
        <f>IFERROR(__xludf.DUMMYFUNCTION("""COMPUTED_VALUE"""),453.96)</f>
        <v>453.96</v>
      </c>
      <c r="F526" s="1">
        <f>IFERROR(__xludf.DUMMYFUNCTION("""COMPUTED_VALUE"""),1.6939716E7)</f>
        <v>16939716</v>
      </c>
    </row>
    <row r="527" ht="15.75" customHeight="1">
      <c r="A527" s="2">
        <f>IFERROR(__xludf.DUMMYFUNCTION("""COMPUTED_VALUE"""),44526.66666666667)</f>
        <v>44526.66667</v>
      </c>
      <c r="B527" s="1">
        <f>IFERROR(__xludf.DUMMYFUNCTION("""COMPUTED_VALUE"""),449.02)</f>
        <v>449.02</v>
      </c>
      <c r="C527" s="1">
        <f>IFERROR(__xludf.DUMMYFUNCTION("""COMPUTED_VALUE"""),449.02)</f>
        <v>449.02</v>
      </c>
      <c r="D527" s="1">
        <f>IFERROR(__xludf.DUMMYFUNCTION("""COMPUTED_VALUE"""),437.05)</f>
        <v>437.05</v>
      </c>
      <c r="E527" s="1">
        <f>IFERROR(__xludf.DUMMYFUNCTION("""COMPUTED_VALUE"""),440.28)</f>
        <v>440.28</v>
      </c>
      <c r="F527" s="1">
        <f>IFERROR(__xludf.DUMMYFUNCTION("""COMPUTED_VALUE"""),3.2885505E7)</f>
        <v>32885505</v>
      </c>
    </row>
    <row r="528" ht="15.75" customHeight="1">
      <c r="A528" s="2">
        <f>IFERROR(__xludf.DUMMYFUNCTION("""COMPUTED_VALUE"""),44529.66666666667)</f>
        <v>44529.66667</v>
      </c>
      <c r="B528" s="1">
        <f>IFERROR(__xludf.DUMMYFUNCTION("""COMPUTED_VALUE"""),438.95)</f>
        <v>438.95</v>
      </c>
      <c r="C528" s="1">
        <f>IFERROR(__xludf.DUMMYFUNCTION("""COMPUTED_VALUE"""),447.69)</f>
        <v>447.69</v>
      </c>
      <c r="D528" s="1">
        <f>IFERROR(__xludf.DUMMYFUNCTION("""COMPUTED_VALUE"""),438.38)</f>
        <v>438.38</v>
      </c>
      <c r="E528" s="1">
        <f>IFERROR(__xludf.DUMMYFUNCTION("""COMPUTED_VALUE"""),439.33)</f>
        <v>439.33</v>
      </c>
      <c r="F528" s="1">
        <f>IFERROR(__xludf.DUMMYFUNCTION("""COMPUTED_VALUE"""),1.9509506E7)</f>
        <v>19509506</v>
      </c>
    </row>
    <row r="529" ht="15.75" customHeight="1">
      <c r="A529" s="2">
        <f>IFERROR(__xludf.DUMMYFUNCTION("""COMPUTED_VALUE"""),44530.66666666667)</f>
        <v>44530.66667</v>
      </c>
      <c r="B529" s="1">
        <f>IFERROR(__xludf.DUMMYFUNCTION("""COMPUTED_VALUE"""),434.77)</f>
        <v>434.77</v>
      </c>
      <c r="C529" s="1">
        <f>IFERROR(__xludf.DUMMYFUNCTION("""COMPUTED_VALUE"""),437.24)</f>
        <v>437.24</v>
      </c>
      <c r="D529" s="1">
        <f>IFERROR(__xludf.DUMMYFUNCTION("""COMPUTED_VALUE"""),426.6)</f>
        <v>426.6</v>
      </c>
      <c r="E529" s="1">
        <f>IFERROR(__xludf.DUMMYFUNCTION("""COMPUTED_VALUE"""),436.48)</f>
        <v>436.48</v>
      </c>
      <c r="F529" s="1">
        <f>IFERROR(__xludf.DUMMYFUNCTION("""COMPUTED_VALUE"""),3.5586276E7)</f>
        <v>35586276</v>
      </c>
    </row>
    <row r="530" ht="15.75" customHeight="1">
      <c r="A530" s="2">
        <f>IFERROR(__xludf.DUMMYFUNCTION("""COMPUTED_VALUE"""),44531.66666666667)</f>
        <v>44531.66667</v>
      </c>
      <c r="B530" s="1">
        <f>IFERROR(__xludf.DUMMYFUNCTION("""COMPUTED_VALUE"""),439.52)</f>
        <v>439.52</v>
      </c>
      <c r="C530" s="1">
        <f>IFERROR(__xludf.DUMMYFUNCTION("""COMPUTED_VALUE"""),449.97)</f>
        <v>449.97</v>
      </c>
      <c r="D530" s="1">
        <f>IFERROR(__xludf.DUMMYFUNCTION("""COMPUTED_VALUE"""),438.38)</f>
        <v>438.38</v>
      </c>
      <c r="E530" s="1">
        <f>IFERROR(__xludf.DUMMYFUNCTION("""COMPUTED_VALUE"""),445.41)</f>
        <v>445.41</v>
      </c>
      <c r="F530" s="1">
        <f>IFERROR(__xludf.DUMMYFUNCTION("""COMPUTED_VALUE"""),2.034112E7)</f>
        <v>20341120</v>
      </c>
    </row>
    <row r="531" ht="15.75" customHeight="1">
      <c r="A531" s="2">
        <f>IFERROR(__xludf.DUMMYFUNCTION("""COMPUTED_VALUE"""),44532.66666666667)</f>
        <v>44532.66667</v>
      </c>
      <c r="B531" s="1">
        <f>IFERROR(__xludf.DUMMYFUNCTION("""COMPUTED_VALUE"""),443.7)</f>
        <v>443.7</v>
      </c>
      <c r="C531" s="1">
        <f>IFERROR(__xludf.DUMMYFUNCTION("""COMPUTED_VALUE"""),449.97)</f>
        <v>449.97</v>
      </c>
      <c r="D531" s="1">
        <f>IFERROR(__xludf.DUMMYFUNCTION("""COMPUTED_VALUE"""),440.47)</f>
        <v>440.47</v>
      </c>
      <c r="E531" s="1">
        <f>IFERROR(__xludf.DUMMYFUNCTION("""COMPUTED_VALUE"""),449.97)</f>
        <v>449.97</v>
      </c>
      <c r="F531" s="1">
        <f>IFERROR(__xludf.DUMMYFUNCTION("""COMPUTED_VALUE"""),1.7719866E7)</f>
        <v>17719866</v>
      </c>
    </row>
    <row r="532" ht="15.75" customHeight="1">
      <c r="A532" s="2">
        <f>IFERROR(__xludf.DUMMYFUNCTION("""COMPUTED_VALUE"""),44533.66666666667)</f>
        <v>44533.66667</v>
      </c>
      <c r="B532" s="1">
        <f>IFERROR(__xludf.DUMMYFUNCTION("""COMPUTED_VALUE"""),445.41)</f>
        <v>445.41</v>
      </c>
      <c r="C532" s="1">
        <f>IFERROR(__xludf.DUMMYFUNCTION("""COMPUTED_VALUE"""),445.41)</f>
        <v>445.41</v>
      </c>
      <c r="D532" s="1">
        <f>IFERROR(__xludf.DUMMYFUNCTION("""COMPUTED_VALUE"""),434.77)</f>
        <v>434.77</v>
      </c>
      <c r="E532" s="1">
        <f>IFERROR(__xludf.DUMMYFUNCTION("""COMPUTED_VALUE"""),439.52)</f>
        <v>439.52</v>
      </c>
      <c r="F532" s="1">
        <f>IFERROR(__xludf.DUMMYFUNCTION("""COMPUTED_VALUE"""),2.2496991E7)</f>
        <v>22496991</v>
      </c>
    </row>
    <row r="533" ht="15.75" customHeight="1">
      <c r="A533" s="2">
        <f>IFERROR(__xludf.DUMMYFUNCTION("""COMPUTED_VALUE"""),44536.66666666667)</f>
        <v>44536.66667</v>
      </c>
      <c r="B533" s="1">
        <f>IFERROR(__xludf.DUMMYFUNCTION("""COMPUTED_VALUE"""),426.41)</f>
        <v>426.41</v>
      </c>
      <c r="C533" s="1">
        <f>IFERROR(__xludf.DUMMYFUNCTION("""COMPUTED_VALUE"""),436.67)</f>
        <v>436.67</v>
      </c>
      <c r="D533" s="1">
        <f>IFERROR(__xludf.DUMMYFUNCTION("""COMPUTED_VALUE"""),425.27)</f>
        <v>425.27</v>
      </c>
      <c r="E533" s="1">
        <f>IFERROR(__xludf.DUMMYFUNCTION("""COMPUTED_VALUE"""),425.46)</f>
        <v>425.46</v>
      </c>
      <c r="F533" s="1">
        <f>IFERROR(__xludf.DUMMYFUNCTION("""COMPUTED_VALUE"""),3.0958158E7)</f>
        <v>30958158</v>
      </c>
    </row>
    <row r="534" ht="15.75" customHeight="1">
      <c r="A534" s="2">
        <f>IFERROR(__xludf.DUMMYFUNCTION("""COMPUTED_VALUE"""),44537.66666666667)</f>
        <v>44537.66667</v>
      </c>
      <c r="B534" s="1">
        <f>IFERROR(__xludf.DUMMYFUNCTION("""COMPUTED_VALUE"""),434.96)</f>
        <v>434.96</v>
      </c>
      <c r="C534" s="1">
        <f>IFERROR(__xludf.DUMMYFUNCTION("""COMPUTED_VALUE"""),440.85)</f>
        <v>440.85</v>
      </c>
      <c r="D534" s="1">
        <f>IFERROR(__xludf.DUMMYFUNCTION("""COMPUTED_VALUE"""),429.07)</f>
        <v>429.07</v>
      </c>
      <c r="E534" s="1">
        <f>IFERROR(__xludf.DUMMYFUNCTION("""COMPUTED_VALUE"""),440.66)</f>
        <v>440.66</v>
      </c>
      <c r="F534" s="1">
        <f>IFERROR(__xludf.DUMMYFUNCTION("""COMPUTED_VALUE"""),2.3235595E7)</f>
        <v>23235595</v>
      </c>
    </row>
    <row r="535" ht="15.75" customHeight="1">
      <c r="A535" s="2">
        <f>IFERROR(__xludf.DUMMYFUNCTION("""COMPUTED_VALUE"""),44538.66666666667)</f>
        <v>44538.66667</v>
      </c>
      <c r="B535" s="1">
        <f>IFERROR(__xludf.DUMMYFUNCTION("""COMPUTED_VALUE"""),444.27)</f>
        <v>444.27</v>
      </c>
      <c r="C535" s="1">
        <f>IFERROR(__xludf.DUMMYFUNCTION("""COMPUTED_VALUE"""),446.93)</f>
        <v>446.93</v>
      </c>
      <c r="D535" s="1">
        <f>IFERROR(__xludf.DUMMYFUNCTION("""COMPUTED_VALUE"""),441.8)</f>
        <v>441.8</v>
      </c>
      <c r="E535" s="1">
        <f>IFERROR(__xludf.DUMMYFUNCTION("""COMPUTED_VALUE"""),443.7)</f>
        <v>443.7</v>
      </c>
      <c r="F535" s="1">
        <f>IFERROR(__xludf.DUMMYFUNCTION("""COMPUTED_VALUE"""),1.5173269E7)</f>
        <v>15173269</v>
      </c>
    </row>
    <row r="536" ht="15.75" customHeight="1">
      <c r="A536" s="2">
        <f>IFERROR(__xludf.DUMMYFUNCTION("""COMPUTED_VALUE"""),44539.66666666667)</f>
        <v>44539.66667</v>
      </c>
      <c r="B536" s="1">
        <f>IFERROR(__xludf.DUMMYFUNCTION("""COMPUTED_VALUE"""),450.73)</f>
        <v>450.73</v>
      </c>
      <c r="C536" s="1">
        <f>IFERROR(__xludf.DUMMYFUNCTION("""COMPUTED_VALUE"""),450.73)</f>
        <v>450.73</v>
      </c>
      <c r="D536" s="1">
        <f>IFERROR(__xludf.DUMMYFUNCTION("""COMPUTED_VALUE"""),447.5)</f>
        <v>447.5</v>
      </c>
      <c r="E536" s="1">
        <f>IFERROR(__xludf.DUMMYFUNCTION("""COMPUTED_VALUE"""),449.02)</f>
        <v>449.02</v>
      </c>
      <c r="F536" s="1">
        <f>IFERROR(__xludf.DUMMYFUNCTION("""COMPUTED_VALUE"""),1.3353686E7)</f>
        <v>13353686</v>
      </c>
    </row>
    <row r="537" ht="15.75" customHeight="1">
      <c r="A537" s="2">
        <f>IFERROR(__xludf.DUMMYFUNCTION("""COMPUTED_VALUE"""),44540.66666666667)</f>
        <v>44540.66667</v>
      </c>
      <c r="B537" s="1">
        <f>IFERROR(__xludf.DUMMYFUNCTION("""COMPUTED_VALUE"""),447.5)</f>
        <v>447.5</v>
      </c>
      <c r="C537" s="1">
        <f>IFERROR(__xludf.DUMMYFUNCTION("""COMPUTED_VALUE"""),450.35)</f>
        <v>450.35</v>
      </c>
      <c r="D537" s="1">
        <f>IFERROR(__xludf.DUMMYFUNCTION("""COMPUTED_VALUE"""),438.57)</f>
        <v>438.57</v>
      </c>
      <c r="E537" s="1">
        <f>IFERROR(__xludf.DUMMYFUNCTION("""COMPUTED_VALUE"""),440.28)</f>
        <v>440.28</v>
      </c>
      <c r="F537" s="1">
        <f>IFERROR(__xludf.DUMMYFUNCTION("""COMPUTED_VALUE"""),1.5230505E7)</f>
        <v>15230505</v>
      </c>
    </row>
    <row r="538" ht="15.75" customHeight="1">
      <c r="A538" s="2">
        <f>IFERROR(__xludf.DUMMYFUNCTION("""COMPUTED_VALUE"""),44543.66666666667)</f>
        <v>44543.66667</v>
      </c>
      <c r="B538" s="1">
        <f>IFERROR(__xludf.DUMMYFUNCTION("""COMPUTED_VALUE"""),447.12)</f>
        <v>447.12</v>
      </c>
      <c r="C538" s="1">
        <f>IFERROR(__xludf.DUMMYFUNCTION("""COMPUTED_VALUE"""),457.0)</f>
        <v>457</v>
      </c>
      <c r="D538" s="1">
        <f>IFERROR(__xludf.DUMMYFUNCTION("""COMPUTED_VALUE"""),443.32)</f>
        <v>443.32</v>
      </c>
      <c r="E538" s="1">
        <f>IFERROR(__xludf.DUMMYFUNCTION("""COMPUTED_VALUE"""),443.32)</f>
        <v>443.32</v>
      </c>
      <c r="F538" s="1">
        <f>IFERROR(__xludf.DUMMYFUNCTION("""COMPUTED_VALUE"""),2.2239831E7)</f>
        <v>22239831</v>
      </c>
    </row>
    <row r="539" ht="15.75" customHeight="1">
      <c r="A539" s="2">
        <f>IFERROR(__xludf.DUMMYFUNCTION("""COMPUTED_VALUE"""),44544.66666666667)</f>
        <v>44544.66667</v>
      </c>
      <c r="B539" s="1">
        <f>IFERROR(__xludf.DUMMYFUNCTION("""COMPUTED_VALUE"""),437.05)</f>
        <v>437.05</v>
      </c>
      <c r="C539" s="1">
        <f>IFERROR(__xludf.DUMMYFUNCTION("""COMPUTED_VALUE"""),442.37)</f>
        <v>442.37</v>
      </c>
      <c r="D539" s="1">
        <f>IFERROR(__xludf.DUMMYFUNCTION("""COMPUTED_VALUE"""),434.58)</f>
        <v>434.58</v>
      </c>
      <c r="E539" s="1">
        <f>IFERROR(__xludf.DUMMYFUNCTION("""COMPUTED_VALUE"""),436.86)</f>
        <v>436.86</v>
      </c>
      <c r="F539" s="1">
        <f>IFERROR(__xludf.DUMMYFUNCTION("""COMPUTED_VALUE"""),1.3651585E7)</f>
        <v>13651585</v>
      </c>
    </row>
    <row r="540" ht="15.75" customHeight="1">
      <c r="A540" s="2">
        <f>IFERROR(__xludf.DUMMYFUNCTION("""COMPUTED_VALUE"""),44545.66666666667)</f>
        <v>44545.66667</v>
      </c>
      <c r="B540" s="1">
        <f>IFERROR(__xludf.DUMMYFUNCTION("""COMPUTED_VALUE"""),436.67)</f>
        <v>436.67</v>
      </c>
      <c r="C540" s="1">
        <f>IFERROR(__xludf.DUMMYFUNCTION("""COMPUTED_VALUE"""),441.23)</f>
        <v>441.23</v>
      </c>
      <c r="D540" s="1">
        <f>IFERROR(__xludf.DUMMYFUNCTION("""COMPUTED_VALUE"""),430.59)</f>
        <v>430.59</v>
      </c>
      <c r="E540" s="1">
        <f>IFERROR(__xludf.DUMMYFUNCTION("""COMPUTED_VALUE"""),433.06)</f>
        <v>433.06</v>
      </c>
      <c r="F540" s="1">
        <f>IFERROR(__xludf.DUMMYFUNCTION("""COMPUTED_VALUE"""),1.3371932E7)</f>
        <v>13371932</v>
      </c>
    </row>
    <row r="541" ht="15.75" customHeight="1">
      <c r="A541" s="2">
        <f>IFERROR(__xludf.DUMMYFUNCTION("""COMPUTED_VALUE"""),44546.66666666667)</f>
        <v>44546.66667</v>
      </c>
      <c r="B541" s="1">
        <f>IFERROR(__xludf.DUMMYFUNCTION("""COMPUTED_VALUE"""),429.45)</f>
        <v>429.45</v>
      </c>
      <c r="C541" s="1">
        <f>IFERROR(__xludf.DUMMYFUNCTION("""COMPUTED_VALUE"""),432.49)</f>
        <v>432.49</v>
      </c>
      <c r="D541" s="1">
        <f>IFERROR(__xludf.DUMMYFUNCTION("""COMPUTED_VALUE"""),425.84)</f>
        <v>425.84</v>
      </c>
      <c r="E541" s="1">
        <f>IFERROR(__xludf.DUMMYFUNCTION("""COMPUTED_VALUE"""),430.02)</f>
        <v>430.02</v>
      </c>
      <c r="F541" s="1">
        <f>IFERROR(__xludf.DUMMYFUNCTION("""COMPUTED_VALUE"""),2.1029463E7)</f>
        <v>21029463</v>
      </c>
    </row>
    <row r="542" ht="15.75" customHeight="1">
      <c r="A542" s="2">
        <f>IFERROR(__xludf.DUMMYFUNCTION("""COMPUTED_VALUE"""),44547.66666666667)</f>
        <v>44547.66667</v>
      </c>
      <c r="B542" s="1">
        <f>IFERROR(__xludf.DUMMYFUNCTION("""COMPUTED_VALUE"""),424.7)</f>
        <v>424.7</v>
      </c>
      <c r="C542" s="1">
        <f>IFERROR(__xludf.DUMMYFUNCTION("""COMPUTED_VALUE"""),424.89)</f>
        <v>424.89</v>
      </c>
      <c r="D542" s="1">
        <f>IFERROR(__xludf.DUMMYFUNCTION("""COMPUTED_VALUE"""),416.15)</f>
        <v>416.15</v>
      </c>
      <c r="E542" s="1">
        <f>IFERROR(__xludf.DUMMYFUNCTION("""COMPUTED_VALUE"""),416.15)</f>
        <v>416.15</v>
      </c>
      <c r="F542" s="1">
        <f>IFERROR(__xludf.DUMMYFUNCTION("""COMPUTED_VALUE"""),2.8284431E7)</f>
        <v>28284431</v>
      </c>
    </row>
    <row r="543" ht="15.75" customHeight="1">
      <c r="A543" s="2">
        <f>IFERROR(__xludf.DUMMYFUNCTION("""COMPUTED_VALUE"""),44550.66666666667)</f>
        <v>44550.66667</v>
      </c>
      <c r="B543" s="1">
        <f>IFERROR(__xludf.DUMMYFUNCTION("""COMPUTED_VALUE"""),415.58)</f>
        <v>415.58</v>
      </c>
      <c r="C543" s="1">
        <f>IFERROR(__xludf.DUMMYFUNCTION("""COMPUTED_VALUE"""),417.67)</f>
        <v>417.67</v>
      </c>
      <c r="D543" s="1">
        <f>IFERROR(__xludf.DUMMYFUNCTION("""COMPUTED_VALUE"""),407.6)</f>
        <v>407.6</v>
      </c>
      <c r="E543" s="1">
        <f>IFERROR(__xludf.DUMMYFUNCTION("""COMPUTED_VALUE"""),408.55)</f>
        <v>408.55</v>
      </c>
      <c r="F543" s="1">
        <f>IFERROR(__xludf.DUMMYFUNCTION("""COMPUTED_VALUE"""),2.0413076E7)</f>
        <v>20413076</v>
      </c>
    </row>
    <row r="544" ht="15.75" customHeight="1">
      <c r="A544" s="2">
        <f>IFERROR(__xludf.DUMMYFUNCTION("""COMPUTED_VALUE"""),44551.66666666667)</f>
        <v>44551.66667</v>
      </c>
      <c r="B544" s="1">
        <f>IFERROR(__xludf.DUMMYFUNCTION("""COMPUTED_VALUE"""),408.55)</f>
        <v>408.55</v>
      </c>
      <c r="C544" s="1">
        <f>IFERROR(__xludf.DUMMYFUNCTION("""COMPUTED_VALUE"""),424.51)</f>
        <v>424.51</v>
      </c>
      <c r="D544" s="1">
        <f>IFERROR(__xludf.DUMMYFUNCTION("""COMPUTED_VALUE"""),407.98)</f>
        <v>407.98</v>
      </c>
      <c r="E544" s="1">
        <f>IFERROR(__xludf.DUMMYFUNCTION("""COMPUTED_VALUE"""),418.81)</f>
        <v>418.81</v>
      </c>
      <c r="F544" s="1">
        <f>IFERROR(__xludf.DUMMYFUNCTION("""COMPUTED_VALUE"""),1.7226545E7)</f>
        <v>17226545</v>
      </c>
    </row>
    <row r="545" ht="15.75" customHeight="1">
      <c r="A545" s="2">
        <f>IFERROR(__xludf.DUMMYFUNCTION("""COMPUTED_VALUE"""),44552.66666666667)</f>
        <v>44552.66667</v>
      </c>
      <c r="B545" s="1">
        <f>IFERROR(__xludf.DUMMYFUNCTION("""COMPUTED_VALUE"""),427.55)</f>
        <v>427.55</v>
      </c>
      <c r="C545" s="1">
        <f>IFERROR(__xludf.DUMMYFUNCTION("""COMPUTED_VALUE"""),428.31)</f>
        <v>428.31</v>
      </c>
      <c r="D545" s="1">
        <f>IFERROR(__xludf.DUMMYFUNCTION("""COMPUTED_VALUE"""),418.43)</f>
        <v>418.43</v>
      </c>
      <c r="E545" s="1">
        <f>IFERROR(__xludf.DUMMYFUNCTION("""COMPUTED_VALUE"""),420.9)</f>
        <v>420.9</v>
      </c>
      <c r="F545" s="1">
        <f>IFERROR(__xludf.DUMMYFUNCTION("""COMPUTED_VALUE"""),1.3839639E7)</f>
        <v>13839639</v>
      </c>
    </row>
    <row r="546" ht="15.75" customHeight="1">
      <c r="A546" s="2">
        <f>IFERROR(__xludf.DUMMYFUNCTION("""COMPUTED_VALUE"""),44553.66666666667)</f>
        <v>44553.66667</v>
      </c>
      <c r="B546" s="1">
        <f>IFERROR(__xludf.DUMMYFUNCTION("""COMPUTED_VALUE"""),431.35)</f>
        <v>431.35</v>
      </c>
      <c r="C546" s="1">
        <f>IFERROR(__xludf.DUMMYFUNCTION("""COMPUTED_VALUE"""),445.41)</f>
        <v>445.41</v>
      </c>
      <c r="D546" s="1">
        <f>IFERROR(__xludf.DUMMYFUNCTION("""COMPUTED_VALUE"""),426.79)</f>
        <v>426.79</v>
      </c>
      <c r="E546" s="1">
        <f>IFERROR(__xludf.DUMMYFUNCTION("""COMPUTED_VALUE"""),438.76)</f>
        <v>438.76</v>
      </c>
      <c r="F546" s="1">
        <f>IFERROR(__xludf.DUMMYFUNCTION("""COMPUTED_VALUE"""),3.2952274E7)</f>
        <v>32952274</v>
      </c>
    </row>
    <row r="547" ht="15.75" customHeight="1">
      <c r="A547" s="2">
        <f>IFERROR(__xludf.DUMMYFUNCTION("""COMPUTED_VALUE"""),44554.504166666666)</f>
        <v>44554.50417</v>
      </c>
      <c r="B547" s="1">
        <f>IFERROR(__xludf.DUMMYFUNCTION("""COMPUTED_VALUE"""),445.22)</f>
        <v>445.22</v>
      </c>
      <c r="C547" s="1">
        <f>IFERROR(__xludf.DUMMYFUNCTION("""COMPUTED_VALUE"""),445.22)</f>
        <v>445.22</v>
      </c>
      <c r="D547" s="1">
        <f>IFERROR(__xludf.DUMMYFUNCTION("""COMPUTED_VALUE"""),436.1)</f>
        <v>436.1</v>
      </c>
      <c r="E547" s="1">
        <f>IFERROR(__xludf.DUMMYFUNCTION("""COMPUTED_VALUE"""),437.24)</f>
        <v>437.24</v>
      </c>
      <c r="F547" s="1">
        <f>IFERROR(__xludf.DUMMYFUNCTION("""COMPUTED_VALUE"""),9507329.0)</f>
        <v>9507329</v>
      </c>
    </row>
    <row r="548" ht="15.75" customHeight="1">
      <c r="A548" s="2">
        <f>IFERROR(__xludf.DUMMYFUNCTION("""COMPUTED_VALUE"""),44558.66666666667)</f>
        <v>44558.66667</v>
      </c>
      <c r="B548" s="1">
        <f>IFERROR(__xludf.DUMMYFUNCTION("""COMPUTED_VALUE"""),434.96)</f>
        <v>434.96</v>
      </c>
      <c r="C548" s="1">
        <f>IFERROR(__xludf.DUMMYFUNCTION("""COMPUTED_VALUE"""),436.29)</f>
        <v>436.29</v>
      </c>
      <c r="D548" s="1">
        <f>IFERROR(__xludf.DUMMYFUNCTION("""COMPUTED_VALUE"""),422.8)</f>
        <v>422.8</v>
      </c>
      <c r="E548" s="1">
        <f>IFERROR(__xludf.DUMMYFUNCTION("""COMPUTED_VALUE"""),427.93)</f>
        <v>427.93</v>
      </c>
      <c r="F548" s="1">
        <f>IFERROR(__xludf.DUMMYFUNCTION("""COMPUTED_VALUE"""),1.8949609E7)</f>
        <v>18949609</v>
      </c>
    </row>
    <row r="549" ht="15.75" customHeight="1">
      <c r="A549" s="2">
        <f>IFERROR(__xludf.DUMMYFUNCTION("""COMPUTED_VALUE"""),44559.66666666667)</f>
        <v>44559.66667</v>
      </c>
      <c r="B549" s="1">
        <f>IFERROR(__xludf.DUMMYFUNCTION("""COMPUTED_VALUE"""),421.47)</f>
        <v>421.47</v>
      </c>
      <c r="C549" s="1">
        <f>IFERROR(__xludf.DUMMYFUNCTION("""COMPUTED_VALUE"""),423.37)</f>
        <v>423.37</v>
      </c>
      <c r="D549" s="1">
        <f>IFERROR(__xludf.DUMMYFUNCTION("""COMPUTED_VALUE"""),418.43)</f>
        <v>418.43</v>
      </c>
      <c r="E549" s="1">
        <f>IFERROR(__xludf.DUMMYFUNCTION("""COMPUTED_VALUE"""),422.61)</f>
        <v>422.61</v>
      </c>
      <c r="F549" s="1">
        <f>IFERROR(__xludf.DUMMYFUNCTION("""COMPUTED_VALUE"""),9589399.0)</f>
        <v>9589399</v>
      </c>
    </row>
    <row r="550" ht="15.75" customHeight="1">
      <c r="A550" s="2">
        <f>IFERROR(__xludf.DUMMYFUNCTION("""COMPUTED_VALUE"""),44560.66666666667)</f>
        <v>44560.66667</v>
      </c>
      <c r="B550" s="1">
        <f>IFERROR(__xludf.DUMMYFUNCTION("""COMPUTED_VALUE"""),424.13)</f>
        <v>424.13</v>
      </c>
      <c r="C550" s="1">
        <f>IFERROR(__xludf.DUMMYFUNCTION("""COMPUTED_VALUE"""),428.31)</f>
        <v>428.31</v>
      </c>
      <c r="D550" s="1">
        <f>IFERROR(__xludf.DUMMYFUNCTION("""COMPUTED_VALUE"""),419.95)</f>
        <v>419.95</v>
      </c>
      <c r="E550" s="1">
        <f>IFERROR(__xludf.DUMMYFUNCTION("""COMPUTED_VALUE"""),421.28)</f>
        <v>421.28</v>
      </c>
      <c r="F550" s="1">
        <f>IFERROR(__xludf.DUMMYFUNCTION("""COMPUTED_VALUE"""),7664650.0)</f>
        <v>7664650</v>
      </c>
    </row>
    <row r="551" ht="15.75" customHeight="1">
      <c r="A551" s="2">
        <f>IFERROR(__xludf.DUMMYFUNCTION("""COMPUTED_VALUE"""),44561.504166666666)</f>
        <v>44561.50417</v>
      </c>
      <c r="B551" s="1">
        <f>IFERROR(__xludf.DUMMYFUNCTION("""COMPUTED_VALUE"""),438.95)</f>
        <v>438.95</v>
      </c>
      <c r="C551" s="1">
        <f>IFERROR(__xludf.DUMMYFUNCTION("""COMPUTED_VALUE"""),438.95)</f>
        <v>438.95</v>
      </c>
      <c r="D551" s="1">
        <f>IFERROR(__xludf.DUMMYFUNCTION("""COMPUTED_VALUE"""),432.49)</f>
        <v>432.49</v>
      </c>
      <c r="E551" s="1">
        <f>IFERROR(__xludf.DUMMYFUNCTION("""COMPUTED_VALUE"""),434.01)</f>
        <v>434.01</v>
      </c>
      <c r="F551" s="1">
        <f>IFERROR(__xludf.DUMMYFUNCTION("""COMPUTED_VALUE"""),9875225.0)</f>
        <v>9875225</v>
      </c>
    </row>
    <row r="552" ht="15.75" customHeight="1">
      <c r="A552" s="2">
        <f>IFERROR(__xludf.DUMMYFUNCTION("""COMPUTED_VALUE"""),44564.66666666667)</f>
        <v>44564.66667</v>
      </c>
      <c r="B552" s="1">
        <f>IFERROR(__xludf.DUMMYFUNCTION("""COMPUTED_VALUE"""),436.86)</f>
        <v>436.86</v>
      </c>
      <c r="C552" s="1">
        <f>IFERROR(__xludf.DUMMYFUNCTION("""COMPUTED_VALUE"""),439.9)</f>
        <v>439.9</v>
      </c>
      <c r="D552" s="1">
        <f>IFERROR(__xludf.DUMMYFUNCTION("""COMPUTED_VALUE"""),430.4)</f>
        <v>430.4</v>
      </c>
      <c r="E552" s="1">
        <f>IFERROR(__xludf.DUMMYFUNCTION("""COMPUTED_VALUE"""),431.16)</f>
        <v>431.16</v>
      </c>
      <c r="F552" s="1">
        <f>IFERROR(__xludf.DUMMYFUNCTION("""COMPUTED_VALUE"""),6021146.0)</f>
        <v>6021146</v>
      </c>
    </row>
    <row r="553" ht="15.75" customHeight="1">
      <c r="A553" s="2">
        <f>IFERROR(__xludf.DUMMYFUNCTION("""COMPUTED_VALUE"""),44565.66666666667)</f>
        <v>44565.66667</v>
      </c>
      <c r="B553" s="1">
        <f>IFERROR(__xludf.DUMMYFUNCTION("""COMPUTED_VALUE"""),432.68)</f>
        <v>432.68</v>
      </c>
      <c r="C553" s="1">
        <f>IFERROR(__xludf.DUMMYFUNCTION("""COMPUTED_VALUE"""),435.15)</f>
        <v>435.15</v>
      </c>
      <c r="D553" s="1">
        <f>IFERROR(__xludf.DUMMYFUNCTION("""COMPUTED_VALUE"""),423.18)</f>
        <v>423.18</v>
      </c>
      <c r="E553" s="1">
        <f>IFERROR(__xludf.DUMMYFUNCTION("""COMPUTED_VALUE"""),427.55)</f>
        <v>427.55</v>
      </c>
      <c r="F553" s="1">
        <f>IFERROR(__xludf.DUMMYFUNCTION("""COMPUTED_VALUE"""),1.3562081E7)</f>
        <v>13562081</v>
      </c>
    </row>
    <row r="554" ht="15.75" customHeight="1">
      <c r="A554" s="2">
        <f>IFERROR(__xludf.DUMMYFUNCTION("""COMPUTED_VALUE"""),44566.66666666667)</f>
        <v>44566.66667</v>
      </c>
      <c r="B554" s="1">
        <f>IFERROR(__xludf.DUMMYFUNCTION("""COMPUTED_VALUE"""),420.33)</f>
        <v>420.33</v>
      </c>
      <c r="C554" s="1">
        <f>IFERROR(__xludf.DUMMYFUNCTION("""COMPUTED_VALUE"""),421.85)</f>
        <v>421.85</v>
      </c>
      <c r="D554" s="1">
        <f>IFERROR(__xludf.DUMMYFUNCTION("""COMPUTED_VALUE"""),407.6)</f>
        <v>407.6</v>
      </c>
      <c r="E554" s="1">
        <f>IFERROR(__xludf.DUMMYFUNCTION("""COMPUTED_VALUE"""),409.12)</f>
        <v>409.12</v>
      </c>
      <c r="F554" s="1">
        <f>IFERROR(__xludf.DUMMYFUNCTION("""COMPUTED_VALUE"""),3.1926972E7)</f>
        <v>31926972</v>
      </c>
    </row>
    <row r="555" ht="15.75" customHeight="1">
      <c r="A555" s="2">
        <f>IFERROR(__xludf.DUMMYFUNCTION("""COMPUTED_VALUE"""),44567.66666666667)</f>
        <v>44567.66667</v>
      </c>
      <c r="B555" s="1">
        <f>IFERROR(__xludf.DUMMYFUNCTION("""COMPUTED_VALUE"""),400.0)</f>
        <v>400</v>
      </c>
      <c r="C555" s="1">
        <f>IFERROR(__xludf.DUMMYFUNCTION("""COMPUTED_VALUE"""),415.39)</f>
        <v>415.39</v>
      </c>
      <c r="D555" s="1">
        <f>IFERROR(__xludf.DUMMYFUNCTION("""COMPUTED_VALUE"""),400.0)</f>
        <v>400</v>
      </c>
      <c r="E555" s="1">
        <f>IFERROR(__xludf.DUMMYFUNCTION("""COMPUTED_VALUE"""),415.2)</f>
        <v>415.2</v>
      </c>
      <c r="F555" s="1">
        <f>IFERROR(__xludf.DUMMYFUNCTION("""COMPUTED_VALUE"""),2.2394447E7)</f>
        <v>22394447</v>
      </c>
    </row>
    <row r="556" ht="15.75" customHeight="1">
      <c r="A556" s="2">
        <f>IFERROR(__xludf.DUMMYFUNCTION("""COMPUTED_VALUE"""),44568.66666666667)</f>
        <v>44568.66667</v>
      </c>
      <c r="B556" s="1">
        <f>IFERROR(__xludf.DUMMYFUNCTION("""COMPUTED_VALUE"""),422.8)</f>
        <v>422.8</v>
      </c>
      <c r="C556" s="1">
        <f>IFERROR(__xludf.DUMMYFUNCTION("""COMPUTED_VALUE"""),426.03)</f>
        <v>426.03</v>
      </c>
      <c r="D556" s="1">
        <f>IFERROR(__xludf.DUMMYFUNCTION("""COMPUTED_VALUE"""),416.53)</f>
        <v>416.53</v>
      </c>
      <c r="E556" s="1">
        <f>IFERROR(__xludf.DUMMYFUNCTION("""COMPUTED_VALUE"""),420.9)</f>
        <v>420.9</v>
      </c>
      <c r="F556" s="1">
        <f>IFERROR(__xludf.DUMMYFUNCTION("""COMPUTED_VALUE"""),2.0813417E7)</f>
        <v>20813417</v>
      </c>
    </row>
    <row r="557" ht="15.75" customHeight="1">
      <c r="A557" s="2">
        <f>IFERROR(__xludf.DUMMYFUNCTION("""COMPUTED_VALUE"""),44571.66666666667)</f>
        <v>44571.66667</v>
      </c>
      <c r="B557" s="1">
        <f>IFERROR(__xludf.DUMMYFUNCTION("""COMPUTED_VALUE"""),425.65)</f>
        <v>425.65</v>
      </c>
      <c r="C557" s="1">
        <f>IFERROR(__xludf.DUMMYFUNCTION("""COMPUTED_VALUE"""),434.39)</f>
        <v>434.39</v>
      </c>
      <c r="D557" s="1">
        <f>IFERROR(__xludf.DUMMYFUNCTION("""COMPUTED_VALUE"""),420.33)</f>
        <v>420.33</v>
      </c>
      <c r="E557" s="1">
        <f>IFERROR(__xludf.DUMMYFUNCTION("""COMPUTED_VALUE"""),430.59)</f>
        <v>430.59</v>
      </c>
      <c r="F557" s="1">
        <f>IFERROR(__xludf.DUMMYFUNCTION("""COMPUTED_VALUE"""),1.9560762E7)</f>
        <v>19560762</v>
      </c>
    </row>
    <row r="558" ht="15.75" customHeight="1">
      <c r="A558" s="2">
        <f>IFERROR(__xludf.DUMMYFUNCTION("""COMPUTED_VALUE"""),44572.66666666667)</f>
        <v>44572.66667</v>
      </c>
      <c r="B558" s="1">
        <f>IFERROR(__xludf.DUMMYFUNCTION("""COMPUTED_VALUE"""),435.15)</f>
        <v>435.15</v>
      </c>
      <c r="C558" s="1">
        <f>IFERROR(__xludf.DUMMYFUNCTION("""COMPUTED_VALUE"""),438.95)</f>
        <v>438.95</v>
      </c>
      <c r="D558" s="1">
        <f>IFERROR(__xludf.DUMMYFUNCTION("""COMPUTED_VALUE"""),431.54)</f>
        <v>431.54</v>
      </c>
      <c r="E558" s="1">
        <f>IFERROR(__xludf.DUMMYFUNCTION("""COMPUTED_VALUE"""),437.05)</f>
        <v>437.05</v>
      </c>
      <c r="F558" s="1">
        <f>IFERROR(__xludf.DUMMYFUNCTION("""COMPUTED_VALUE"""),1.6405167E7)</f>
        <v>16405167</v>
      </c>
    </row>
    <row r="559" ht="15.75" customHeight="1">
      <c r="A559" s="2">
        <f>IFERROR(__xludf.DUMMYFUNCTION("""COMPUTED_VALUE"""),44573.66666666667)</f>
        <v>44573.66667</v>
      </c>
      <c r="B559" s="1">
        <f>IFERROR(__xludf.DUMMYFUNCTION("""COMPUTED_VALUE"""),448.26)</f>
        <v>448.26</v>
      </c>
      <c r="C559" s="1">
        <f>IFERROR(__xludf.DUMMYFUNCTION("""COMPUTED_VALUE"""),456.81)</f>
        <v>456.81</v>
      </c>
      <c r="D559" s="1">
        <f>IFERROR(__xludf.DUMMYFUNCTION("""COMPUTED_VALUE"""),445.79)</f>
        <v>445.79</v>
      </c>
      <c r="E559" s="1">
        <f>IFERROR(__xludf.DUMMYFUNCTION("""COMPUTED_VALUE"""),456.81)</f>
        <v>456.81</v>
      </c>
      <c r="F559" s="1">
        <f>IFERROR(__xludf.DUMMYFUNCTION("""COMPUTED_VALUE"""),2.8274536E7)</f>
        <v>28274536</v>
      </c>
    </row>
    <row r="560" ht="15.75" customHeight="1">
      <c r="A560" s="2">
        <f>IFERROR(__xludf.DUMMYFUNCTION("""COMPUTED_VALUE"""),44574.66666666667)</f>
        <v>44574.66667</v>
      </c>
      <c r="B560" s="1">
        <f>IFERROR(__xludf.DUMMYFUNCTION("""COMPUTED_VALUE"""),461.75)</f>
        <v>461.75</v>
      </c>
      <c r="C560" s="1">
        <f>IFERROR(__xludf.DUMMYFUNCTION("""COMPUTED_VALUE"""),461.75)</f>
        <v>461.75</v>
      </c>
      <c r="D560" s="1">
        <f>IFERROR(__xludf.DUMMYFUNCTION("""COMPUTED_VALUE"""),448.83)</f>
        <v>448.83</v>
      </c>
      <c r="E560" s="1">
        <f>IFERROR(__xludf.DUMMYFUNCTION("""COMPUTED_VALUE"""),451.49)</f>
        <v>451.49</v>
      </c>
      <c r="F560" s="1">
        <f>IFERROR(__xludf.DUMMYFUNCTION("""COMPUTED_VALUE"""),1.8308659E7)</f>
        <v>18308659</v>
      </c>
    </row>
    <row r="561" ht="15.75" customHeight="1">
      <c r="A561" s="2">
        <f>IFERROR(__xludf.DUMMYFUNCTION("""COMPUTED_VALUE"""),44575.66666666667)</f>
        <v>44575.66667</v>
      </c>
      <c r="B561" s="1">
        <f>IFERROR(__xludf.DUMMYFUNCTION("""COMPUTED_VALUE"""),438.95)</f>
        <v>438.95</v>
      </c>
      <c r="C561" s="1">
        <f>IFERROR(__xludf.DUMMYFUNCTION("""COMPUTED_VALUE"""),450.54)</f>
        <v>450.54</v>
      </c>
      <c r="D561" s="1">
        <f>IFERROR(__xludf.DUMMYFUNCTION("""COMPUTED_VALUE"""),438.95)</f>
        <v>438.95</v>
      </c>
      <c r="E561" s="1">
        <f>IFERROR(__xludf.DUMMYFUNCTION("""COMPUTED_VALUE"""),449.78)</f>
        <v>449.78</v>
      </c>
      <c r="F561" s="1">
        <f>IFERROR(__xludf.DUMMYFUNCTION("""COMPUTED_VALUE"""),1.372278E7)</f>
        <v>13722780</v>
      </c>
    </row>
    <row r="562" ht="15.75" customHeight="1">
      <c r="A562" s="2">
        <f>IFERROR(__xludf.DUMMYFUNCTION("""COMPUTED_VALUE"""),44578.66666666667)</f>
        <v>44578.66667</v>
      </c>
      <c r="B562" s="1">
        <f>IFERROR(__xludf.DUMMYFUNCTION("""COMPUTED_VALUE"""),448.45)</f>
        <v>448.45</v>
      </c>
      <c r="C562" s="1">
        <f>IFERROR(__xludf.DUMMYFUNCTION("""COMPUTED_VALUE"""),450.16)</f>
        <v>450.16</v>
      </c>
      <c r="D562" s="1">
        <f>IFERROR(__xludf.DUMMYFUNCTION("""COMPUTED_VALUE"""),440.85)</f>
        <v>440.85</v>
      </c>
      <c r="E562" s="1">
        <f>IFERROR(__xludf.DUMMYFUNCTION("""COMPUTED_VALUE"""),442.37)</f>
        <v>442.37</v>
      </c>
      <c r="F562" s="1">
        <f>IFERROR(__xludf.DUMMYFUNCTION("""COMPUTED_VALUE"""),1.2682742E7)</f>
        <v>12682742</v>
      </c>
    </row>
    <row r="563" ht="15.75" customHeight="1">
      <c r="A563" s="2">
        <f>IFERROR(__xludf.DUMMYFUNCTION("""COMPUTED_VALUE"""),44579.66666666667)</f>
        <v>44579.66667</v>
      </c>
      <c r="B563" s="1">
        <f>IFERROR(__xludf.DUMMYFUNCTION("""COMPUTED_VALUE"""),444.46)</f>
        <v>444.46</v>
      </c>
      <c r="C563" s="1">
        <f>IFERROR(__xludf.DUMMYFUNCTION("""COMPUTED_VALUE"""),447.5)</f>
        <v>447.5</v>
      </c>
      <c r="D563" s="1">
        <f>IFERROR(__xludf.DUMMYFUNCTION("""COMPUTED_VALUE"""),428.31)</f>
        <v>428.31</v>
      </c>
      <c r="E563" s="1">
        <f>IFERROR(__xludf.DUMMYFUNCTION("""COMPUTED_VALUE"""),430.21)</f>
        <v>430.21</v>
      </c>
      <c r="F563" s="1">
        <f>IFERROR(__xludf.DUMMYFUNCTION("""COMPUTED_VALUE"""),2.3537795E7)</f>
        <v>23537795</v>
      </c>
    </row>
    <row r="564" ht="15.75" customHeight="1">
      <c r="A564" s="2">
        <f>IFERROR(__xludf.DUMMYFUNCTION("""COMPUTED_VALUE"""),44580.66666666667)</f>
        <v>44580.66667</v>
      </c>
      <c r="B564" s="1">
        <f>IFERROR(__xludf.DUMMYFUNCTION("""COMPUTED_VALUE"""),430.4)</f>
        <v>430.4</v>
      </c>
      <c r="C564" s="1">
        <f>IFERROR(__xludf.DUMMYFUNCTION("""COMPUTED_VALUE"""),435.15)</f>
        <v>435.15</v>
      </c>
      <c r="D564" s="1">
        <f>IFERROR(__xludf.DUMMYFUNCTION("""COMPUTED_VALUE"""),427.55)</f>
        <v>427.55</v>
      </c>
      <c r="E564" s="1">
        <f>IFERROR(__xludf.DUMMYFUNCTION("""COMPUTED_VALUE"""),433.06)</f>
        <v>433.06</v>
      </c>
      <c r="F564" s="1">
        <f>IFERROR(__xludf.DUMMYFUNCTION("""COMPUTED_VALUE"""),1.7490032E7)</f>
        <v>17490032</v>
      </c>
    </row>
    <row r="565" ht="15.75" customHeight="1">
      <c r="A565" s="2">
        <f>IFERROR(__xludf.DUMMYFUNCTION("""COMPUTED_VALUE"""),44581.66666666667)</f>
        <v>44581.66667</v>
      </c>
      <c r="B565" s="1">
        <f>IFERROR(__xludf.DUMMYFUNCTION("""COMPUTED_VALUE"""),419.95)</f>
        <v>419.95</v>
      </c>
      <c r="C565" s="1">
        <f>IFERROR(__xludf.DUMMYFUNCTION("""COMPUTED_VALUE"""),448.45)</f>
        <v>448.45</v>
      </c>
      <c r="D565" s="1">
        <f>IFERROR(__xludf.DUMMYFUNCTION("""COMPUTED_VALUE"""),419.95)</f>
        <v>419.95</v>
      </c>
      <c r="E565" s="1">
        <f>IFERROR(__xludf.DUMMYFUNCTION("""COMPUTED_VALUE"""),448.07)</f>
        <v>448.07</v>
      </c>
      <c r="F565" s="1">
        <f>IFERROR(__xludf.DUMMYFUNCTION("""COMPUTED_VALUE"""),2.9536303E7)</f>
        <v>29536303</v>
      </c>
    </row>
    <row r="566" ht="15.75" customHeight="1">
      <c r="A566" s="2">
        <f>IFERROR(__xludf.DUMMYFUNCTION("""COMPUTED_VALUE"""),44582.66666666667)</f>
        <v>44582.66667</v>
      </c>
      <c r="B566" s="1">
        <f>IFERROR(__xludf.DUMMYFUNCTION("""COMPUTED_VALUE"""),445.41)</f>
        <v>445.41</v>
      </c>
      <c r="C566" s="1">
        <f>IFERROR(__xludf.DUMMYFUNCTION("""COMPUTED_VALUE"""),454.53)</f>
        <v>454.53</v>
      </c>
      <c r="D566" s="1">
        <f>IFERROR(__xludf.DUMMYFUNCTION("""COMPUTED_VALUE"""),443.7)</f>
        <v>443.7</v>
      </c>
      <c r="E566" s="1">
        <f>IFERROR(__xludf.DUMMYFUNCTION("""COMPUTED_VALUE"""),451.11)</f>
        <v>451.11</v>
      </c>
      <c r="F566" s="1">
        <f>IFERROR(__xludf.DUMMYFUNCTION("""COMPUTED_VALUE"""),2.6820113E7)</f>
        <v>26820113</v>
      </c>
    </row>
    <row r="567" ht="15.75" customHeight="1">
      <c r="A567" s="2">
        <f>IFERROR(__xludf.DUMMYFUNCTION("""COMPUTED_VALUE"""),44585.66666666667)</f>
        <v>44585.66667</v>
      </c>
      <c r="B567" s="1">
        <f>IFERROR(__xludf.DUMMYFUNCTION("""COMPUTED_VALUE"""),446.55)</f>
        <v>446.55</v>
      </c>
      <c r="C567" s="1">
        <f>IFERROR(__xludf.DUMMYFUNCTION("""COMPUTED_VALUE"""),449.97)</f>
        <v>449.97</v>
      </c>
      <c r="D567" s="1">
        <f>IFERROR(__xludf.DUMMYFUNCTION("""COMPUTED_VALUE"""),442.56)</f>
        <v>442.56</v>
      </c>
      <c r="E567" s="1">
        <f>IFERROR(__xludf.DUMMYFUNCTION("""COMPUTED_VALUE"""),446.17)</f>
        <v>446.17</v>
      </c>
      <c r="F567" s="1">
        <f>IFERROR(__xludf.DUMMYFUNCTION("""COMPUTED_VALUE"""),1.4677184E7)</f>
        <v>14677184</v>
      </c>
    </row>
    <row r="568" ht="15.75" customHeight="1">
      <c r="A568" s="2">
        <f>IFERROR(__xludf.DUMMYFUNCTION("""COMPUTED_VALUE"""),44586.66666666667)</f>
        <v>44586.66667</v>
      </c>
      <c r="B568" s="1">
        <f>IFERROR(__xludf.DUMMYFUNCTION("""COMPUTED_VALUE"""),436.48)</f>
        <v>436.48</v>
      </c>
      <c r="C568" s="1">
        <f>IFERROR(__xludf.DUMMYFUNCTION("""COMPUTED_VALUE"""),444.65)</f>
        <v>444.65</v>
      </c>
      <c r="D568" s="1">
        <f>IFERROR(__xludf.DUMMYFUNCTION("""COMPUTED_VALUE"""),436.48)</f>
        <v>436.48</v>
      </c>
      <c r="E568" s="1">
        <f>IFERROR(__xludf.DUMMYFUNCTION("""COMPUTED_VALUE"""),443.51)</f>
        <v>443.51</v>
      </c>
      <c r="F568" s="1">
        <f>IFERROR(__xludf.DUMMYFUNCTION("""COMPUTED_VALUE"""),2.4998708E7)</f>
        <v>24998708</v>
      </c>
    </row>
    <row r="569" ht="15.75" customHeight="1">
      <c r="A569" s="2">
        <f>IFERROR(__xludf.DUMMYFUNCTION("""COMPUTED_VALUE"""),44587.66666666667)</f>
        <v>44587.66667</v>
      </c>
      <c r="B569" s="1">
        <f>IFERROR(__xludf.DUMMYFUNCTION("""COMPUTED_VALUE"""),446.55)</f>
        <v>446.55</v>
      </c>
      <c r="C569" s="1">
        <f>IFERROR(__xludf.DUMMYFUNCTION("""COMPUTED_VALUE"""),452.82)</f>
        <v>452.82</v>
      </c>
      <c r="D569" s="1">
        <f>IFERROR(__xludf.DUMMYFUNCTION("""COMPUTED_VALUE"""),442.75)</f>
        <v>442.75</v>
      </c>
      <c r="E569" s="1">
        <f>IFERROR(__xludf.DUMMYFUNCTION("""COMPUTED_VALUE"""),449.97)</f>
        <v>449.97</v>
      </c>
      <c r="F569" s="1">
        <f>IFERROR(__xludf.DUMMYFUNCTION("""COMPUTED_VALUE"""),2.161927E7)</f>
        <v>21619270</v>
      </c>
    </row>
    <row r="570" ht="15.75" customHeight="1">
      <c r="A570" s="2">
        <f>IFERROR(__xludf.DUMMYFUNCTION("""COMPUTED_VALUE"""),44588.66666666667)</f>
        <v>44588.66667</v>
      </c>
      <c r="B570" s="1">
        <f>IFERROR(__xludf.DUMMYFUNCTION("""COMPUTED_VALUE"""),441.8)</f>
        <v>441.8</v>
      </c>
      <c r="C570" s="1">
        <f>IFERROR(__xludf.DUMMYFUNCTION("""COMPUTED_VALUE"""),443.7)</f>
        <v>443.7</v>
      </c>
      <c r="D570" s="1">
        <f>IFERROR(__xludf.DUMMYFUNCTION("""COMPUTED_VALUE"""),434.96)</f>
        <v>434.96</v>
      </c>
      <c r="E570" s="1">
        <f>IFERROR(__xludf.DUMMYFUNCTION("""COMPUTED_VALUE"""),439.9)</f>
        <v>439.9</v>
      </c>
      <c r="F570" s="1">
        <f>IFERROR(__xludf.DUMMYFUNCTION("""COMPUTED_VALUE"""),2.0507145E7)</f>
        <v>20507145</v>
      </c>
    </row>
    <row r="571" ht="15.75" customHeight="1">
      <c r="A571" s="2">
        <f>IFERROR(__xludf.DUMMYFUNCTION("""COMPUTED_VALUE"""),44589.66666666667)</f>
        <v>44589.66667</v>
      </c>
      <c r="B571" s="1">
        <f>IFERROR(__xludf.DUMMYFUNCTION("""COMPUTED_VALUE"""),439.9)</f>
        <v>439.9</v>
      </c>
      <c r="C571" s="1">
        <f>IFERROR(__xludf.DUMMYFUNCTION("""COMPUTED_VALUE"""),440.85)</f>
        <v>440.85</v>
      </c>
      <c r="D571" s="1">
        <f>IFERROR(__xludf.DUMMYFUNCTION("""COMPUTED_VALUE"""),432.87)</f>
        <v>432.87</v>
      </c>
      <c r="E571" s="1">
        <f>IFERROR(__xludf.DUMMYFUNCTION("""COMPUTED_VALUE"""),437.05)</f>
        <v>437.05</v>
      </c>
      <c r="F571" s="1">
        <f>IFERROR(__xludf.DUMMYFUNCTION("""COMPUTED_VALUE"""),1.5027473E7)</f>
        <v>15027473</v>
      </c>
    </row>
    <row r="572" ht="15.75" customHeight="1">
      <c r="A572" s="2">
        <f>IFERROR(__xludf.DUMMYFUNCTION("""COMPUTED_VALUE"""),44592.504166666666)</f>
        <v>44592.50417</v>
      </c>
      <c r="B572" s="1">
        <f>IFERROR(__xludf.DUMMYFUNCTION("""COMPUTED_VALUE"""),438.38)</f>
        <v>438.38</v>
      </c>
      <c r="C572" s="1">
        <f>IFERROR(__xludf.DUMMYFUNCTION("""COMPUTED_VALUE"""),448.83)</f>
        <v>448.83</v>
      </c>
      <c r="D572" s="1">
        <f>IFERROR(__xludf.DUMMYFUNCTION("""COMPUTED_VALUE"""),436.1)</f>
        <v>436.1</v>
      </c>
      <c r="E572" s="1">
        <f>IFERROR(__xludf.DUMMYFUNCTION("""COMPUTED_VALUE"""),448.45)</f>
        <v>448.45</v>
      </c>
      <c r="F572" s="1">
        <f>IFERROR(__xludf.DUMMYFUNCTION("""COMPUTED_VALUE"""),1.1429491E7)</f>
        <v>11429491</v>
      </c>
    </row>
    <row r="573" ht="15.75" customHeight="1">
      <c r="A573" s="2">
        <f>IFERROR(__xludf.DUMMYFUNCTION("""COMPUTED_VALUE"""),44596.66666666667)</f>
        <v>44596.66667</v>
      </c>
      <c r="B573" s="1">
        <f>IFERROR(__xludf.DUMMYFUNCTION("""COMPUTED_VALUE"""),458.9)</f>
        <v>458.9</v>
      </c>
      <c r="C573" s="1">
        <f>IFERROR(__xludf.DUMMYFUNCTION("""COMPUTED_VALUE"""),458.9)</f>
        <v>458.9</v>
      </c>
      <c r="D573" s="1">
        <f>IFERROR(__xludf.DUMMYFUNCTION("""COMPUTED_VALUE"""),447.5)</f>
        <v>447.5</v>
      </c>
      <c r="E573" s="1">
        <f>IFERROR(__xludf.DUMMYFUNCTION("""COMPUTED_VALUE"""),455.1)</f>
        <v>455.1</v>
      </c>
      <c r="F573" s="1">
        <f>IFERROR(__xludf.DUMMYFUNCTION("""COMPUTED_VALUE"""),1.5930509E7)</f>
        <v>15930509</v>
      </c>
    </row>
    <row r="574" ht="15.75" customHeight="1">
      <c r="A574" s="2">
        <f>IFERROR(__xludf.DUMMYFUNCTION("""COMPUTED_VALUE"""),44599.66666666667)</f>
        <v>44599.66667</v>
      </c>
      <c r="B574" s="1">
        <f>IFERROR(__xludf.DUMMYFUNCTION("""COMPUTED_VALUE"""),457.95)</f>
        <v>457.95</v>
      </c>
      <c r="C574" s="1">
        <f>IFERROR(__xludf.DUMMYFUNCTION("""COMPUTED_VALUE"""),457.95)</f>
        <v>457.95</v>
      </c>
      <c r="D574" s="1">
        <f>IFERROR(__xludf.DUMMYFUNCTION("""COMPUTED_VALUE"""),446.74)</f>
        <v>446.74</v>
      </c>
      <c r="E574" s="1">
        <f>IFERROR(__xludf.DUMMYFUNCTION("""COMPUTED_VALUE"""),454.15)</f>
        <v>454.15</v>
      </c>
      <c r="F574" s="1">
        <f>IFERROR(__xludf.DUMMYFUNCTION("""COMPUTED_VALUE"""),1.5382223E7)</f>
        <v>15382223</v>
      </c>
    </row>
    <row r="575" ht="15.75" customHeight="1">
      <c r="A575" s="2">
        <f>IFERROR(__xludf.DUMMYFUNCTION("""COMPUTED_VALUE"""),44600.66666666667)</f>
        <v>44600.66667</v>
      </c>
      <c r="B575" s="1">
        <f>IFERROR(__xludf.DUMMYFUNCTION("""COMPUTED_VALUE"""),450.92)</f>
        <v>450.92</v>
      </c>
      <c r="C575" s="1">
        <f>IFERROR(__xludf.DUMMYFUNCTION("""COMPUTED_VALUE"""),452.25)</f>
        <v>452.25</v>
      </c>
      <c r="D575" s="1">
        <f>IFERROR(__xludf.DUMMYFUNCTION("""COMPUTED_VALUE"""),445.6)</f>
        <v>445.6</v>
      </c>
      <c r="E575" s="1">
        <f>IFERROR(__xludf.DUMMYFUNCTION("""COMPUTED_VALUE"""),446.55)</f>
        <v>446.55</v>
      </c>
      <c r="F575" s="1">
        <f>IFERROR(__xludf.DUMMYFUNCTION("""COMPUTED_VALUE"""),1.8754239E7)</f>
        <v>18754239</v>
      </c>
    </row>
    <row r="576" ht="15.75" customHeight="1">
      <c r="A576" s="2">
        <f>IFERROR(__xludf.DUMMYFUNCTION("""COMPUTED_VALUE"""),44601.66666666667)</f>
        <v>44601.66667</v>
      </c>
      <c r="B576" s="1">
        <f>IFERROR(__xludf.DUMMYFUNCTION("""COMPUTED_VALUE"""),456.05)</f>
        <v>456.05</v>
      </c>
      <c r="C576" s="1">
        <f>IFERROR(__xludf.DUMMYFUNCTION("""COMPUTED_VALUE"""),459.47)</f>
        <v>459.47</v>
      </c>
      <c r="D576" s="1">
        <f>IFERROR(__xludf.DUMMYFUNCTION("""COMPUTED_VALUE"""),452.82)</f>
        <v>452.82</v>
      </c>
      <c r="E576" s="1">
        <f>IFERROR(__xludf.DUMMYFUNCTION("""COMPUTED_VALUE"""),458.71)</f>
        <v>458.71</v>
      </c>
      <c r="F576" s="1">
        <f>IFERROR(__xludf.DUMMYFUNCTION("""COMPUTED_VALUE"""),2.3365228E7)</f>
        <v>23365228</v>
      </c>
    </row>
    <row r="577" ht="15.75" customHeight="1">
      <c r="A577" s="2">
        <f>IFERROR(__xludf.DUMMYFUNCTION("""COMPUTED_VALUE"""),44602.66666666667)</f>
        <v>44602.66667</v>
      </c>
      <c r="B577" s="1">
        <f>IFERROR(__xludf.DUMMYFUNCTION("""COMPUTED_VALUE"""),463.65)</f>
        <v>463.65</v>
      </c>
      <c r="C577" s="1">
        <f>IFERROR(__xludf.DUMMYFUNCTION("""COMPUTED_VALUE"""),463.65)</f>
        <v>463.65</v>
      </c>
      <c r="D577" s="1">
        <f>IFERROR(__xludf.DUMMYFUNCTION("""COMPUTED_VALUE"""),452.06)</f>
        <v>452.06</v>
      </c>
      <c r="E577" s="1">
        <f>IFERROR(__xludf.DUMMYFUNCTION("""COMPUTED_VALUE"""),460.23)</f>
        <v>460.23</v>
      </c>
      <c r="F577" s="1">
        <f>IFERROR(__xludf.DUMMYFUNCTION("""COMPUTED_VALUE"""),1.8808693E7)</f>
        <v>18808693</v>
      </c>
    </row>
    <row r="578" ht="15.75" customHeight="1">
      <c r="A578" s="2">
        <f>IFERROR(__xludf.DUMMYFUNCTION("""COMPUTED_VALUE"""),44603.66666666667)</f>
        <v>44603.66667</v>
      </c>
      <c r="B578" s="1">
        <f>IFERROR(__xludf.DUMMYFUNCTION("""COMPUTED_VALUE"""),454.91)</f>
        <v>454.91</v>
      </c>
      <c r="C578" s="1">
        <f>IFERROR(__xludf.DUMMYFUNCTION("""COMPUTED_VALUE"""),459.47)</f>
        <v>459.47</v>
      </c>
      <c r="D578" s="1">
        <f>IFERROR(__xludf.DUMMYFUNCTION("""COMPUTED_VALUE"""),448.83)</f>
        <v>448.83</v>
      </c>
      <c r="E578" s="1">
        <f>IFERROR(__xludf.DUMMYFUNCTION("""COMPUTED_VALUE"""),453.2)</f>
        <v>453.2</v>
      </c>
      <c r="F578" s="1">
        <f>IFERROR(__xludf.DUMMYFUNCTION("""COMPUTED_VALUE"""),1.5523403E7)</f>
        <v>15523403</v>
      </c>
    </row>
    <row r="579" ht="15.75" customHeight="1">
      <c r="A579" s="2">
        <f>IFERROR(__xludf.DUMMYFUNCTION("""COMPUTED_VALUE"""),44606.66666666667)</f>
        <v>44606.66667</v>
      </c>
      <c r="B579" s="1">
        <f>IFERROR(__xludf.DUMMYFUNCTION("""COMPUTED_VALUE"""),446.74)</f>
        <v>446.74</v>
      </c>
      <c r="C579" s="1">
        <f>IFERROR(__xludf.DUMMYFUNCTION("""COMPUTED_VALUE"""),449.02)</f>
        <v>449.02</v>
      </c>
      <c r="D579" s="1">
        <f>IFERROR(__xludf.DUMMYFUNCTION("""COMPUTED_VALUE"""),442.18)</f>
        <v>442.18</v>
      </c>
      <c r="E579" s="1">
        <f>IFERROR(__xludf.DUMMYFUNCTION("""COMPUTED_VALUE"""),448.45)</f>
        <v>448.45</v>
      </c>
      <c r="F579" s="1">
        <f>IFERROR(__xludf.DUMMYFUNCTION("""COMPUTED_VALUE"""),1.286126E7)</f>
        <v>12861260</v>
      </c>
    </row>
    <row r="580" ht="15.75" customHeight="1">
      <c r="A580" s="2">
        <f>IFERROR(__xludf.DUMMYFUNCTION("""COMPUTED_VALUE"""),44607.66666666667)</f>
        <v>44607.66667</v>
      </c>
      <c r="B580" s="1">
        <f>IFERROR(__xludf.DUMMYFUNCTION("""COMPUTED_VALUE"""),448.45)</f>
        <v>448.45</v>
      </c>
      <c r="C580" s="1">
        <f>IFERROR(__xludf.DUMMYFUNCTION("""COMPUTED_VALUE"""),450.92)</f>
        <v>450.92</v>
      </c>
      <c r="D580" s="1">
        <f>IFERROR(__xludf.DUMMYFUNCTION("""COMPUTED_VALUE"""),443.13)</f>
        <v>443.13</v>
      </c>
      <c r="E580" s="1">
        <f>IFERROR(__xludf.DUMMYFUNCTION("""COMPUTED_VALUE"""),446.55)</f>
        <v>446.55</v>
      </c>
      <c r="F580" s="1">
        <f>IFERROR(__xludf.DUMMYFUNCTION("""COMPUTED_VALUE"""),1.3889441E7)</f>
        <v>13889441</v>
      </c>
    </row>
    <row r="581" ht="15.75" customHeight="1">
      <c r="A581" s="2">
        <f>IFERROR(__xludf.DUMMYFUNCTION("""COMPUTED_VALUE"""),44608.66666666667)</f>
        <v>44608.66667</v>
      </c>
      <c r="B581" s="1">
        <f>IFERROR(__xludf.DUMMYFUNCTION("""COMPUTED_VALUE"""),453.2)</f>
        <v>453.2</v>
      </c>
      <c r="C581" s="1">
        <f>IFERROR(__xludf.DUMMYFUNCTION("""COMPUTED_VALUE"""),453.2)</f>
        <v>453.2</v>
      </c>
      <c r="D581" s="1">
        <f>IFERROR(__xludf.DUMMYFUNCTION("""COMPUTED_VALUE"""),447.69)</f>
        <v>447.69</v>
      </c>
      <c r="E581" s="1">
        <f>IFERROR(__xludf.DUMMYFUNCTION("""COMPUTED_VALUE"""),452.44)</f>
        <v>452.44</v>
      </c>
      <c r="F581" s="1">
        <f>IFERROR(__xludf.DUMMYFUNCTION("""COMPUTED_VALUE"""),1.2209598E7)</f>
        <v>12209598</v>
      </c>
    </row>
    <row r="582" ht="15.75" customHeight="1">
      <c r="A582" s="2">
        <f>IFERROR(__xludf.DUMMYFUNCTION("""COMPUTED_VALUE"""),44609.66666666667)</f>
        <v>44609.66667</v>
      </c>
      <c r="B582" s="1">
        <f>IFERROR(__xludf.DUMMYFUNCTION("""COMPUTED_VALUE"""),452.44)</f>
        <v>452.44</v>
      </c>
      <c r="C582" s="1">
        <f>IFERROR(__xludf.DUMMYFUNCTION("""COMPUTED_VALUE"""),455.67)</f>
        <v>455.67</v>
      </c>
      <c r="D582" s="1">
        <f>IFERROR(__xludf.DUMMYFUNCTION("""COMPUTED_VALUE"""),448.45)</f>
        <v>448.45</v>
      </c>
      <c r="E582" s="1">
        <f>IFERROR(__xludf.DUMMYFUNCTION("""COMPUTED_VALUE"""),455.1)</f>
        <v>455.1</v>
      </c>
      <c r="F582" s="1">
        <f>IFERROR(__xludf.DUMMYFUNCTION("""COMPUTED_VALUE"""),1.2923901E7)</f>
        <v>12923901</v>
      </c>
    </row>
    <row r="583" ht="15.75" customHeight="1">
      <c r="A583" s="2">
        <f>IFERROR(__xludf.DUMMYFUNCTION("""COMPUTED_VALUE"""),44610.66666666667)</f>
        <v>44610.66667</v>
      </c>
      <c r="B583" s="1">
        <f>IFERROR(__xludf.DUMMYFUNCTION("""COMPUTED_VALUE"""),455.1)</f>
        <v>455.1</v>
      </c>
      <c r="C583" s="1">
        <f>IFERROR(__xludf.DUMMYFUNCTION("""COMPUTED_VALUE"""),458.71)</f>
        <v>458.71</v>
      </c>
      <c r="D583" s="1">
        <f>IFERROR(__xludf.DUMMYFUNCTION("""COMPUTED_VALUE"""),444.65)</f>
        <v>444.65</v>
      </c>
      <c r="E583" s="1">
        <f>IFERROR(__xludf.DUMMYFUNCTION("""COMPUTED_VALUE"""),446.55)</f>
        <v>446.55</v>
      </c>
      <c r="F583" s="1">
        <f>IFERROR(__xludf.DUMMYFUNCTION("""COMPUTED_VALUE"""),2.403295E7)</f>
        <v>24032950</v>
      </c>
    </row>
    <row r="584" ht="15.75" customHeight="1">
      <c r="A584" s="2">
        <f>IFERROR(__xludf.DUMMYFUNCTION("""COMPUTED_VALUE"""),44613.66666666667)</f>
        <v>44613.66667</v>
      </c>
      <c r="B584" s="1">
        <f>IFERROR(__xludf.DUMMYFUNCTION("""COMPUTED_VALUE"""),441.04)</f>
        <v>441.04</v>
      </c>
      <c r="C584" s="1">
        <f>IFERROR(__xludf.DUMMYFUNCTION("""COMPUTED_VALUE"""),443.51)</f>
        <v>443.51</v>
      </c>
      <c r="D584" s="1">
        <f>IFERROR(__xludf.DUMMYFUNCTION("""COMPUTED_VALUE"""),418.62)</f>
        <v>418.62</v>
      </c>
      <c r="E584" s="1">
        <f>IFERROR(__xludf.DUMMYFUNCTION("""COMPUTED_VALUE"""),423.18)</f>
        <v>423.18</v>
      </c>
      <c r="F584" s="1">
        <f>IFERROR(__xludf.DUMMYFUNCTION("""COMPUTED_VALUE"""),4.6042457E7)</f>
        <v>46042457</v>
      </c>
    </row>
    <row r="585" ht="15.75" customHeight="1">
      <c r="A585" s="2">
        <f>IFERROR(__xludf.DUMMYFUNCTION("""COMPUTED_VALUE"""),44614.66666666667)</f>
        <v>44614.66667</v>
      </c>
      <c r="B585" s="1">
        <f>IFERROR(__xludf.DUMMYFUNCTION("""COMPUTED_VALUE"""),410.64)</f>
        <v>410.64</v>
      </c>
      <c r="C585" s="1">
        <f>IFERROR(__xludf.DUMMYFUNCTION("""COMPUTED_VALUE"""),422.99)</f>
        <v>422.99</v>
      </c>
      <c r="D585" s="1">
        <f>IFERROR(__xludf.DUMMYFUNCTION("""COMPUTED_VALUE"""),410.64)</f>
        <v>410.64</v>
      </c>
      <c r="E585" s="1">
        <f>IFERROR(__xludf.DUMMYFUNCTION("""COMPUTED_VALUE"""),422.61)</f>
        <v>422.61</v>
      </c>
      <c r="F585" s="1">
        <f>IFERROR(__xludf.DUMMYFUNCTION("""COMPUTED_VALUE"""),3.0562929E7)</f>
        <v>30562929</v>
      </c>
    </row>
    <row r="586" ht="15.75" customHeight="1">
      <c r="A586" s="2">
        <f>IFERROR(__xludf.DUMMYFUNCTION("""COMPUTED_VALUE"""),44615.66666666667)</f>
        <v>44615.66667</v>
      </c>
      <c r="B586" s="1">
        <f>IFERROR(__xludf.DUMMYFUNCTION("""COMPUTED_VALUE"""),420.33)</f>
        <v>420.33</v>
      </c>
      <c r="C586" s="1">
        <f>IFERROR(__xludf.DUMMYFUNCTION("""COMPUTED_VALUE"""),428.88)</f>
        <v>428.88</v>
      </c>
      <c r="D586" s="1">
        <f>IFERROR(__xludf.DUMMYFUNCTION("""COMPUTED_VALUE"""),420.33)</f>
        <v>420.33</v>
      </c>
      <c r="E586" s="1">
        <f>IFERROR(__xludf.DUMMYFUNCTION("""COMPUTED_VALUE"""),422.8)</f>
        <v>422.8</v>
      </c>
      <c r="F586" s="1">
        <f>IFERROR(__xludf.DUMMYFUNCTION("""COMPUTED_VALUE"""),2.0241593E7)</f>
        <v>20241593</v>
      </c>
    </row>
    <row r="587" ht="15.75" customHeight="1">
      <c r="A587" s="2">
        <f>IFERROR(__xludf.DUMMYFUNCTION("""COMPUTED_VALUE"""),44616.66666666667)</f>
        <v>44616.66667</v>
      </c>
      <c r="B587" s="1">
        <f>IFERROR(__xludf.DUMMYFUNCTION("""COMPUTED_VALUE"""),414.44)</f>
        <v>414.44</v>
      </c>
      <c r="C587" s="1">
        <f>IFERROR(__xludf.DUMMYFUNCTION("""COMPUTED_VALUE"""),417.67)</f>
        <v>417.67</v>
      </c>
      <c r="D587" s="1">
        <f>IFERROR(__xludf.DUMMYFUNCTION("""COMPUTED_VALUE"""),402.47)</f>
        <v>402.47</v>
      </c>
      <c r="E587" s="1">
        <f>IFERROR(__xludf.DUMMYFUNCTION("""COMPUTED_VALUE"""),406.46)</f>
        <v>406.46</v>
      </c>
      <c r="F587" s="1">
        <f>IFERROR(__xludf.DUMMYFUNCTION("""COMPUTED_VALUE"""),3.3972108E7)</f>
        <v>33972108</v>
      </c>
    </row>
    <row r="588" ht="15.75" customHeight="1">
      <c r="A588" s="2">
        <f>IFERROR(__xludf.DUMMYFUNCTION("""COMPUTED_VALUE"""),44617.66666666667)</f>
        <v>44617.66667</v>
      </c>
      <c r="B588" s="1">
        <f>IFERROR(__xludf.DUMMYFUNCTION("""COMPUTED_VALUE"""),410.83)</f>
        <v>410.83</v>
      </c>
      <c r="C588" s="1">
        <f>IFERROR(__xludf.DUMMYFUNCTION("""COMPUTED_VALUE"""),417.1)</f>
        <v>417.1</v>
      </c>
      <c r="D588" s="1">
        <f>IFERROR(__xludf.DUMMYFUNCTION("""COMPUTED_VALUE"""),399.24)</f>
        <v>399.24</v>
      </c>
      <c r="E588" s="1">
        <f>IFERROR(__xludf.DUMMYFUNCTION("""COMPUTED_VALUE"""),402.85)</f>
        <v>402.85</v>
      </c>
      <c r="F588" s="1">
        <f>IFERROR(__xludf.DUMMYFUNCTION("""COMPUTED_VALUE"""),2.5527592E7)</f>
        <v>25527592</v>
      </c>
    </row>
    <row r="589" ht="15.75" customHeight="1">
      <c r="A589" s="2">
        <f>IFERROR(__xludf.DUMMYFUNCTION("""COMPUTED_VALUE"""),44620.66666666667)</f>
        <v>44620.66667</v>
      </c>
      <c r="B589" s="1">
        <f>IFERROR(__xludf.DUMMYFUNCTION("""COMPUTED_VALUE"""),399.05)</f>
        <v>399.05</v>
      </c>
      <c r="C589" s="1">
        <f>IFERROR(__xludf.DUMMYFUNCTION("""COMPUTED_VALUE"""),404.18)</f>
        <v>404.18</v>
      </c>
      <c r="D589" s="1">
        <f>IFERROR(__xludf.DUMMYFUNCTION("""COMPUTED_VALUE"""),393.73)</f>
        <v>393.73</v>
      </c>
      <c r="E589" s="1">
        <f>IFERROR(__xludf.DUMMYFUNCTION("""COMPUTED_VALUE"""),400.19)</f>
        <v>400.19</v>
      </c>
      <c r="F589" s="1">
        <f>IFERROR(__xludf.DUMMYFUNCTION("""COMPUTED_VALUE"""),2.6849319E7)</f>
        <v>26849319</v>
      </c>
    </row>
    <row r="590" ht="15.75" customHeight="1">
      <c r="A590" s="2">
        <f>IFERROR(__xludf.DUMMYFUNCTION("""COMPUTED_VALUE"""),44621.66666666667)</f>
        <v>44621.66667</v>
      </c>
      <c r="B590" s="1">
        <f>IFERROR(__xludf.DUMMYFUNCTION("""COMPUTED_VALUE"""),400.19)</f>
        <v>400.19</v>
      </c>
      <c r="C590" s="1">
        <f>IFERROR(__xludf.DUMMYFUNCTION("""COMPUTED_VALUE"""),417.1)</f>
        <v>417.1</v>
      </c>
      <c r="D590" s="1">
        <f>IFERROR(__xludf.DUMMYFUNCTION("""COMPUTED_VALUE"""),399.43)</f>
        <v>399.43</v>
      </c>
      <c r="E590" s="1">
        <f>IFERROR(__xludf.DUMMYFUNCTION("""COMPUTED_VALUE"""),409.5)</f>
        <v>409.5</v>
      </c>
      <c r="F590" s="1">
        <f>IFERROR(__xludf.DUMMYFUNCTION("""COMPUTED_VALUE"""),1.9308969E7)</f>
        <v>19308969</v>
      </c>
    </row>
    <row r="591" ht="15.75" customHeight="1">
      <c r="A591" s="2">
        <f>IFERROR(__xludf.DUMMYFUNCTION("""COMPUTED_VALUE"""),44622.66666666667)</f>
        <v>44622.66667</v>
      </c>
      <c r="B591" s="1">
        <f>IFERROR(__xludf.DUMMYFUNCTION("""COMPUTED_VALUE"""),405.7)</f>
        <v>405.7</v>
      </c>
      <c r="C591" s="1">
        <f>IFERROR(__xludf.DUMMYFUNCTION("""COMPUTED_VALUE"""),413.11)</f>
        <v>413.11</v>
      </c>
      <c r="D591" s="1">
        <f>IFERROR(__xludf.DUMMYFUNCTION("""COMPUTED_VALUE"""),401.71)</f>
        <v>401.71</v>
      </c>
      <c r="E591" s="1">
        <f>IFERROR(__xludf.DUMMYFUNCTION("""COMPUTED_VALUE"""),402.28)</f>
        <v>402.28</v>
      </c>
      <c r="F591" s="1">
        <f>IFERROR(__xludf.DUMMYFUNCTION("""COMPUTED_VALUE"""),1.4011686E7)</f>
        <v>14011686</v>
      </c>
    </row>
    <row r="592" ht="15.75" customHeight="1">
      <c r="A592" s="2">
        <f>IFERROR(__xludf.DUMMYFUNCTION("""COMPUTED_VALUE"""),44623.66666666667)</f>
        <v>44623.66667</v>
      </c>
      <c r="B592" s="1">
        <f>IFERROR(__xludf.DUMMYFUNCTION("""COMPUTED_VALUE"""),401.71)</f>
        <v>401.71</v>
      </c>
      <c r="C592" s="1">
        <f>IFERROR(__xludf.DUMMYFUNCTION("""COMPUTED_VALUE"""),405.13)</f>
        <v>405.13</v>
      </c>
      <c r="D592" s="1">
        <f>IFERROR(__xludf.DUMMYFUNCTION("""COMPUTED_VALUE"""),394.68)</f>
        <v>394.68</v>
      </c>
      <c r="E592" s="1">
        <f>IFERROR(__xludf.DUMMYFUNCTION("""COMPUTED_VALUE"""),397.91)</f>
        <v>397.91</v>
      </c>
      <c r="F592" s="1">
        <f>IFERROR(__xludf.DUMMYFUNCTION("""COMPUTED_VALUE"""),1.9870075E7)</f>
        <v>19870075</v>
      </c>
    </row>
    <row r="593" ht="15.75" customHeight="1">
      <c r="A593" s="2">
        <f>IFERROR(__xludf.DUMMYFUNCTION("""COMPUTED_VALUE"""),44624.66666666667)</f>
        <v>44624.66667</v>
      </c>
      <c r="B593" s="1">
        <f>IFERROR(__xludf.DUMMYFUNCTION("""COMPUTED_VALUE"""),382.9)</f>
        <v>382.9</v>
      </c>
      <c r="C593" s="1">
        <f>IFERROR(__xludf.DUMMYFUNCTION("""COMPUTED_VALUE"""),385.94)</f>
        <v>385.94</v>
      </c>
      <c r="D593" s="1">
        <f>IFERROR(__xludf.DUMMYFUNCTION("""COMPUTED_VALUE"""),380.04)</f>
        <v>380.04</v>
      </c>
      <c r="E593" s="1">
        <f>IFERROR(__xludf.DUMMYFUNCTION("""COMPUTED_VALUE"""),383.09)</f>
        <v>383.09</v>
      </c>
      <c r="F593" s="1">
        <f>IFERROR(__xludf.DUMMYFUNCTION("""COMPUTED_VALUE"""),4.1553093E7)</f>
        <v>41553093</v>
      </c>
    </row>
    <row r="594" ht="15.75" customHeight="1">
      <c r="A594" s="2">
        <f>IFERROR(__xludf.DUMMYFUNCTION("""COMPUTED_VALUE"""),44627.66666666667)</f>
        <v>44627.66667</v>
      </c>
      <c r="B594" s="1">
        <f>IFERROR(__xludf.DUMMYFUNCTION("""COMPUTED_VALUE"""),369.59)</f>
        <v>369.59</v>
      </c>
      <c r="C594" s="1">
        <f>IFERROR(__xludf.DUMMYFUNCTION("""COMPUTED_VALUE"""),377.38)</f>
        <v>377.38</v>
      </c>
      <c r="D594" s="1">
        <f>IFERROR(__xludf.DUMMYFUNCTION("""COMPUTED_VALUE"""),361.99)</f>
        <v>361.99</v>
      </c>
      <c r="E594" s="1">
        <f>IFERROR(__xludf.DUMMYFUNCTION("""COMPUTED_VALUE"""),368.64)</f>
        <v>368.64</v>
      </c>
      <c r="F594" s="1">
        <f>IFERROR(__xludf.DUMMYFUNCTION("""COMPUTED_VALUE"""),3.9878587E7)</f>
        <v>39878587</v>
      </c>
    </row>
    <row r="595" ht="15.75" customHeight="1">
      <c r="A595" s="2">
        <f>IFERROR(__xludf.DUMMYFUNCTION("""COMPUTED_VALUE"""),44628.66666666667)</f>
        <v>44628.66667</v>
      </c>
      <c r="B595" s="1">
        <f>IFERROR(__xludf.DUMMYFUNCTION("""COMPUTED_VALUE"""),369.59)</f>
        <v>369.59</v>
      </c>
      <c r="C595" s="1">
        <f>IFERROR(__xludf.DUMMYFUNCTION("""COMPUTED_VALUE"""),376.62)</f>
        <v>376.62</v>
      </c>
      <c r="D595" s="1">
        <f>IFERROR(__xludf.DUMMYFUNCTION("""COMPUTED_VALUE"""),361.42)</f>
        <v>361.42</v>
      </c>
      <c r="E595" s="1">
        <f>IFERROR(__xludf.DUMMYFUNCTION("""COMPUTED_VALUE"""),364.08)</f>
        <v>364.08</v>
      </c>
      <c r="F595" s="1">
        <f>IFERROR(__xludf.DUMMYFUNCTION("""COMPUTED_VALUE"""),3.226071E7)</f>
        <v>32260710</v>
      </c>
    </row>
    <row r="596" ht="15.75" customHeight="1">
      <c r="A596" s="2">
        <f>IFERROR(__xludf.DUMMYFUNCTION("""COMPUTED_VALUE"""),44629.66666666667)</f>
        <v>44629.66667</v>
      </c>
      <c r="B596" s="1">
        <f>IFERROR(__xludf.DUMMYFUNCTION("""COMPUTED_VALUE"""),364.08)</f>
        <v>364.08</v>
      </c>
      <c r="C596" s="1">
        <f>IFERROR(__xludf.DUMMYFUNCTION("""COMPUTED_VALUE"""),371.3)</f>
        <v>371.3</v>
      </c>
      <c r="D596" s="1">
        <f>IFERROR(__xludf.DUMMYFUNCTION("""COMPUTED_VALUE"""),351.54)</f>
        <v>351.54</v>
      </c>
      <c r="E596" s="1">
        <f>IFERROR(__xludf.DUMMYFUNCTION("""COMPUTED_VALUE"""),365.6)</f>
        <v>365.6</v>
      </c>
      <c r="F596" s="1">
        <f>IFERROR(__xludf.DUMMYFUNCTION("""COMPUTED_VALUE"""),3.3209737E7)</f>
        <v>33209737</v>
      </c>
    </row>
    <row r="597" ht="15.75" customHeight="1">
      <c r="A597" s="2">
        <f>IFERROR(__xludf.DUMMYFUNCTION("""COMPUTED_VALUE"""),44630.66666666667)</f>
        <v>44630.66667</v>
      </c>
      <c r="B597" s="1">
        <f>IFERROR(__xludf.DUMMYFUNCTION("""COMPUTED_VALUE"""),375.67)</f>
        <v>375.67</v>
      </c>
      <c r="C597" s="1">
        <f>IFERROR(__xludf.DUMMYFUNCTION("""COMPUTED_VALUE"""),378.9)</f>
        <v>378.9</v>
      </c>
      <c r="D597" s="1">
        <f>IFERROR(__xludf.DUMMYFUNCTION("""COMPUTED_VALUE"""),362.18)</f>
        <v>362.18</v>
      </c>
      <c r="E597" s="1">
        <f>IFERROR(__xludf.DUMMYFUNCTION("""COMPUTED_VALUE"""),365.79)</f>
        <v>365.79</v>
      </c>
      <c r="F597" s="1">
        <f>IFERROR(__xludf.DUMMYFUNCTION("""COMPUTED_VALUE"""),2.4062703E7)</f>
        <v>24062703</v>
      </c>
    </row>
    <row r="598" ht="15.75" customHeight="1">
      <c r="A598" s="2">
        <f>IFERROR(__xludf.DUMMYFUNCTION("""COMPUTED_VALUE"""),44631.66666666667)</f>
        <v>44631.66667</v>
      </c>
      <c r="B598" s="1">
        <f>IFERROR(__xludf.DUMMYFUNCTION("""COMPUTED_VALUE"""),350.59)</f>
        <v>350.59</v>
      </c>
      <c r="C598" s="1">
        <f>IFERROR(__xludf.DUMMYFUNCTION("""COMPUTED_VALUE"""),356.67)</f>
        <v>356.67</v>
      </c>
      <c r="D598" s="1">
        <f>IFERROR(__xludf.DUMMYFUNCTION("""COMPUTED_VALUE"""),342.04)</f>
        <v>342.04</v>
      </c>
      <c r="E598" s="1">
        <f>IFERROR(__xludf.DUMMYFUNCTION("""COMPUTED_VALUE"""),349.45)</f>
        <v>349.45</v>
      </c>
      <c r="F598" s="1">
        <f>IFERROR(__xludf.DUMMYFUNCTION("""COMPUTED_VALUE"""),4.8435608E7)</f>
        <v>48435608</v>
      </c>
    </row>
    <row r="599" ht="15.75" customHeight="1">
      <c r="A599" s="2">
        <f>IFERROR(__xludf.DUMMYFUNCTION("""COMPUTED_VALUE"""),44634.66666666667)</f>
        <v>44634.66667</v>
      </c>
      <c r="B599" s="1">
        <f>IFERROR(__xludf.DUMMYFUNCTION("""COMPUTED_VALUE"""),335.39)</f>
        <v>335.39</v>
      </c>
      <c r="C599" s="1">
        <f>IFERROR(__xludf.DUMMYFUNCTION("""COMPUTED_VALUE"""),341.66)</f>
        <v>341.66</v>
      </c>
      <c r="D599" s="1">
        <f>IFERROR(__xludf.DUMMYFUNCTION("""COMPUTED_VALUE"""),313.54)</f>
        <v>313.54</v>
      </c>
      <c r="E599" s="1">
        <f>IFERROR(__xludf.DUMMYFUNCTION("""COMPUTED_VALUE"""),315.25)</f>
        <v>315.25</v>
      </c>
      <c r="F599" s="1">
        <f>IFERROR(__xludf.DUMMYFUNCTION("""COMPUTED_VALUE"""),6.6910165E7)</f>
        <v>66910165</v>
      </c>
    </row>
    <row r="600" ht="15.75" customHeight="1">
      <c r="A600" s="2">
        <f>IFERROR(__xludf.DUMMYFUNCTION("""COMPUTED_VALUE"""),44635.66666666667)</f>
        <v>44635.66667</v>
      </c>
      <c r="B600" s="1">
        <f>IFERROR(__xludf.DUMMYFUNCTION("""COMPUTED_VALUE"""),289.97)</f>
        <v>289.97</v>
      </c>
      <c r="C600" s="1">
        <f>IFERROR(__xludf.DUMMYFUNCTION("""COMPUTED_VALUE"""),316.58)</f>
        <v>316.58</v>
      </c>
      <c r="D600" s="1">
        <f>IFERROR(__xludf.DUMMYFUNCTION("""COMPUTED_VALUE"""),282.18)</f>
        <v>282.18</v>
      </c>
      <c r="E600" s="1">
        <f>IFERROR(__xludf.DUMMYFUNCTION("""COMPUTED_VALUE"""),283.13)</f>
        <v>283.13</v>
      </c>
      <c r="F600" s="1">
        <f>IFERROR(__xludf.DUMMYFUNCTION("""COMPUTED_VALUE"""),1.18398276E8)</f>
        <v>118398276</v>
      </c>
    </row>
    <row r="601" ht="15.75" customHeight="1">
      <c r="A601" s="2">
        <f>IFERROR(__xludf.DUMMYFUNCTION("""COMPUTED_VALUE"""),44636.66666666667)</f>
        <v>44636.66667</v>
      </c>
      <c r="B601" s="1">
        <f>IFERROR(__xludf.DUMMYFUNCTION("""COMPUTED_VALUE"""),299.48)</f>
        <v>299.48</v>
      </c>
      <c r="C601" s="1">
        <f>IFERROR(__xludf.DUMMYFUNCTION("""COMPUTED_VALUE"""),352.3)</f>
        <v>352.3</v>
      </c>
      <c r="D601" s="1">
        <f>IFERROR(__xludf.DUMMYFUNCTION("""COMPUTED_VALUE"""),294.91)</f>
        <v>294.91</v>
      </c>
      <c r="E601" s="1">
        <f>IFERROR(__xludf.DUMMYFUNCTION("""COMPUTED_VALUE"""),348.69)</f>
        <v>348.69</v>
      </c>
      <c r="F601" s="1">
        <f>IFERROR(__xludf.DUMMYFUNCTION("""COMPUTED_VALUE"""),1.07736861E8)</f>
        <v>107736861</v>
      </c>
    </row>
    <row r="602" ht="15.75" customHeight="1">
      <c r="A602" s="2">
        <f>IFERROR(__xludf.DUMMYFUNCTION("""COMPUTED_VALUE"""),44637.66666666667)</f>
        <v>44637.66667</v>
      </c>
      <c r="B602" s="1">
        <f>IFERROR(__xludf.DUMMYFUNCTION("""COMPUTED_VALUE"""),381.0)</f>
        <v>381</v>
      </c>
      <c r="C602" s="1">
        <f>IFERROR(__xludf.DUMMYFUNCTION("""COMPUTED_VALUE"""),381.0)</f>
        <v>381</v>
      </c>
      <c r="D602" s="1">
        <f>IFERROR(__xludf.DUMMYFUNCTION("""COMPUTED_VALUE"""),354.96)</f>
        <v>354.96</v>
      </c>
      <c r="E602" s="1">
        <f>IFERROR(__xludf.DUMMYFUNCTION("""COMPUTED_VALUE"""),370.54)</f>
        <v>370.54</v>
      </c>
      <c r="F602" s="1">
        <f>IFERROR(__xludf.DUMMYFUNCTION("""COMPUTED_VALUE"""),6.9692613E7)</f>
        <v>69692613</v>
      </c>
    </row>
    <row r="603" ht="15.75" customHeight="1">
      <c r="A603" s="2">
        <f>IFERROR(__xludf.DUMMYFUNCTION("""COMPUTED_VALUE"""),44638.66666666667)</f>
        <v>44638.66667</v>
      </c>
      <c r="B603" s="1">
        <f>IFERROR(__xludf.DUMMYFUNCTION("""COMPUTED_VALUE"""),361.04)</f>
        <v>361.04</v>
      </c>
      <c r="C603" s="1">
        <f>IFERROR(__xludf.DUMMYFUNCTION("""COMPUTED_VALUE"""),373.2)</f>
        <v>373.2</v>
      </c>
      <c r="D603" s="1">
        <f>IFERROR(__xludf.DUMMYFUNCTION("""COMPUTED_VALUE"""),352.49)</f>
        <v>352.49</v>
      </c>
      <c r="E603" s="1">
        <f>IFERROR(__xludf.DUMMYFUNCTION("""COMPUTED_VALUE"""),361.99)</f>
        <v>361.99</v>
      </c>
      <c r="F603" s="1">
        <f>IFERROR(__xludf.DUMMYFUNCTION("""COMPUTED_VALUE"""),3.7714558E7)</f>
        <v>37714558</v>
      </c>
    </row>
    <row r="604" ht="15.75" customHeight="1">
      <c r="A604" s="2">
        <f>IFERROR(__xludf.DUMMYFUNCTION("""COMPUTED_VALUE"""),44641.66666666667)</f>
        <v>44641.66667</v>
      </c>
      <c r="B604" s="1">
        <f>IFERROR(__xludf.DUMMYFUNCTION("""COMPUTED_VALUE"""),372.63)</f>
        <v>372.63</v>
      </c>
      <c r="C604" s="1">
        <f>IFERROR(__xludf.DUMMYFUNCTION("""COMPUTED_VALUE"""),372.82)</f>
        <v>372.82</v>
      </c>
      <c r="D604" s="1">
        <f>IFERROR(__xludf.DUMMYFUNCTION("""COMPUTED_VALUE"""),351.92)</f>
        <v>351.92</v>
      </c>
      <c r="E604" s="1">
        <f>IFERROR(__xludf.DUMMYFUNCTION("""COMPUTED_VALUE"""),353.82)</f>
        <v>353.82</v>
      </c>
      <c r="F604" s="1">
        <f>IFERROR(__xludf.DUMMYFUNCTION("""COMPUTED_VALUE"""),3.0703044E7)</f>
        <v>30703044</v>
      </c>
    </row>
    <row r="605" ht="15.75" customHeight="1">
      <c r="A605" s="2">
        <f>IFERROR(__xludf.DUMMYFUNCTION("""COMPUTED_VALUE"""),44642.66666666667)</f>
        <v>44642.66667</v>
      </c>
      <c r="B605" s="1">
        <f>IFERROR(__xludf.DUMMYFUNCTION("""COMPUTED_VALUE"""),351.54)</f>
        <v>351.54</v>
      </c>
      <c r="C605" s="1">
        <f>IFERROR(__xludf.DUMMYFUNCTION("""COMPUTED_VALUE"""),369.59)</f>
        <v>369.59</v>
      </c>
      <c r="D605" s="1">
        <f>IFERROR(__xludf.DUMMYFUNCTION("""COMPUTED_VALUE"""),343.94)</f>
        <v>343.94</v>
      </c>
      <c r="E605" s="1">
        <f>IFERROR(__xludf.DUMMYFUNCTION("""COMPUTED_VALUE"""),368.64)</f>
        <v>368.64</v>
      </c>
      <c r="F605" s="1">
        <f>IFERROR(__xludf.DUMMYFUNCTION("""COMPUTED_VALUE"""),3.1006056E7)</f>
        <v>31006056</v>
      </c>
    </row>
    <row r="606" ht="15.75" customHeight="1">
      <c r="A606" s="2">
        <f>IFERROR(__xludf.DUMMYFUNCTION("""COMPUTED_VALUE"""),44643.66666666667)</f>
        <v>44643.66667</v>
      </c>
      <c r="B606" s="1">
        <f>IFERROR(__xludf.DUMMYFUNCTION("""COMPUTED_VALUE"""),379.09)</f>
        <v>379.09</v>
      </c>
      <c r="C606" s="1">
        <f>IFERROR(__xludf.DUMMYFUNCTION("""COMPUTED_VALUE"""),383.47)</f>
        <v>383.47</v>
      </c>
      <c r="D606" s="1">
        <f>IFERROR(__xludf.DUMMYFUNCTION("""COMPUTED_VALUE"""),365.98)</f>
        <v>365.98</v>
      </c>
      <c r="E606" s="1">
        <f>IFERROR(__xludf.DUMMYFUNCTION("""COMPUTED_VALUE"""),369.59)</f>
        <v>369.59</v>
      </c>
      <c r="F606" s="1">
        <f>IFERROR(__xludf.DUMMYFUNCTION("""COMPUTED_VALUE"""),4.2256861E7)</f>
        <v>42256861</v>
      </c>
    </row>
    <row r="607" ht="15.75" customHeight="1">
      <c r="A607" s="2">
        <f>IFERROR(__xludf.DUMMYFUNCTION("""COMPUTED_VALUE"""),44644.66666666667)</f>
        <v>44644.66667</v>
      </c>
      <c r="B607" s="1">
        <f>IFERROR(__xludf.DUMMYFUNCTION("""COMPUTED_VALUE"""),354.39)</f>
        <v>354.39</v>
      </c>
      <c r="C607" s="1">
        <f>IFERROR(__xludf.DUMMYFUNCTION("""COMPUTED_VALUE"""),362.56)</f>
        <v>362.56</v>
      </c>
      <c r="D607" s="1">
        <f>IFERROR(__xludf.DUMMYFUNCTION("""COMPUTED_VALUE"""),346.79)</f>
        <v>346.79</v>
      </c>
      <c r="E607" s="1">
        <f>IFERROR(__xludf.DUMMYFUNCTION("""COMPUTED_VALUE"""),347.74)</f>
        <v>347.74</v>
      </c>
      <c r="F607" s="1">
        <f>IFERROR(__xludf.DUMMYFUNCTION("""COMPUTED_VALUE"""),4.6931459E7)</f>
        <v>46931459</v>
      </c>
    </row>
    <row r="608" ht="15.75" customHeight="1">
      <c r="A608" s="2">
        <f>IFERROR(__xludf.DUMMYFUNCTION("""COMPUTED_VALUE"""),44645.66666666667)</f>
        <v>44645.66667</v>
      </c>
      <c r="B608" s="1">
        <f>IFERROR(__xludf.DUMMYFUNCTION("""COMPUTED_VALUE"""),340.71)</f>
        <v>340.71</v>
      </c>
      <c r="C608" s="1">
        <f>IFERROR(__xludf.DUMMYFUNCTION("""COMPUTED_VALUE"""),350.02)</f>
        <v>350.02</v>
      </c>
      <c r="D608" s="1">
        <f>IFERROR(__xludf.DUMMYFUNCTION("""COMPUTED_VALUE"""),333.49)</f>
        <v>333.49</v>
      </c>
      <c r="E608" s="1">
        <f>IFERROR(__xludf.DUMMYFUNCTION("""COMPUTED_VALUE"""),338.62)</f>
        <v>338.62</v>
      </c>
      <c r="F608" s="1">
        <f>IFERROR(__xludf.DUMMYFUNCTION("""COMPUTED_VALUE"""),3.829707E7)</f>
        <v>38297070</v>
      </c>
    </row>
    <row r="609" ht="15.75" customHeight="1">
      <c r="A609" s="2">
        <f>IFERROR(__xludf.DUMMYFUNCTION("""COMPUTED_VALUE"""),44648.66666666667)</f>
        <v>44648.66667</v>
      </c>
      <c r="B609" s="1">
        <f>IFERROR(__xludf.DUMMYFUNCTION("""COMPUTED_VALUE"""),340.14)</f>
        <v>340.14</v>
      </c>
      <c r="C609" s="1">
        <f>IFERROR(__xludf.DUMMYFUNCTION("""COMPUTED_VALUE"""),354.01)</f>
        <v>354.01</v>
      </c>
      <c r="D609" s="1">
        <f>IFERROR(__xludf.DUMMYFUNCTION("""COMPUTED_VALUE"""),336.34)</f>
        <v>336.34</v>
      </c>
      <c r="E609" s="1">
        <f>IFERROR(__xludf.DUMMYFUNCTION("""COMPUTED_VALUE"""),348.12)</f>
        <v>348.12</v>
      </c>
      <c r="F609" s="1">
        <f>IFERROR(__xludf.DUMMYFUNCTION("""COMPUTED_VALUE"""),2.693332E7)</f>
        <v>26933320</v>
      </c>
    </row>
    <row r="610" ht="15.75" customHeight="1">
      <c r="A610" s="2">
        <f>IFERROR(__xludf.DUMMYFUNCTION("""COMPUTED_VALUE"""),44649.66666666667)</f>
        <v>44649.66667</v>
      </c>
      <c r="B610" s="1">
        <f>IFERROR(__xludf.DUMMYFUNCTION("""COMPUTED_VALUE"""),352.49)</f>
        <v>352.49</v>
      </c>
      <c r="C610" s="1">
        <f>IFERROR(__xludf.DUMMYFUNCTION("""COMPUTED_VALUE"""),361.42)</f>
        <v>361.42</v>
      </c>
      <c r="D610" s="1">
        <f>IFERROR(__xludf.DUMMYFUNCTION("""COMPUTED_VALUE"""),351.54)</f>
        <v>351.54</v>
      </c>
      <c r="E610" s="1">
        <f>IFERROR(__xludf.DUMMYFUNCTION("""COMPUTED_VALUE"""),358.38)</f>
        <v>358.38</v>
      </c>
      <c r="F610" s="1">
        <f>IFERROR(__xludf.DUMMYFUNCTION("""COMPUTED_VALUE"""),2.0901992E7)</f>
        <v>20901992</v>
      </c>
    </row>
    <row r="611" ht="15.75" customHeight="1">
      <c r="A611" s="2">
        <f>IFERROR(__xludf.DUMMYFUNCTION("""COMPUTED_VALUE"""),44650.66666666667)</f>
        <v>44650.66667</v>
      </c>
      <c r="B611" s="1">
        <f>IFERROR(__xludf.DUMMYFUNCTION("""COMPUTED_VALUE"""),363.89)</f>
        <v>363.89</v>
      </c>
      <c r="C611" s="1">
        <f>IFERROR(__xludf.DUMMYFUNCTION("""COMPUTED_VALUE"""),369.21)</f>
        <v>369.21</v>
      </c>
      <c r="D611" s="1">
        <f>IFERROR(__xludf.DUMMYFUNCTION("""COMPUTED_VALUE"""),361.23)</f>
        <v>361.23</v>
      </c>
      <c r="E611" s="1">
        <f>IFERROR(__xludf.DUMMYFUNCTION("""COMPUTED_VALUE"""),361.61)</f>
        <v>361.61</v>
      </c>
      <c r="F611" s="1">
        <f>IFERROR(__xludf.DUMMYFUNCTION("""COMPUTED_VALUE"""),2.6951872E7)</f>
        <v>26951872</v>
      </c>
    </row>
    <row r="612" ht="15.75" customHeight="1">
      <c r="A612" s="2">
        <f>IFERROR(__xludf.DUMMYFUNCTION("""COMPUTED_VALUE"""),44651.66666666667)</f>
        <v>44651.66667</v>
      </c>
      <c r="B612" s="1">
        <f>IFERROR(__xludf.DUMMYFUNCTION("""COMPUTED_VALUE"""),363.32)</f>
        <v>363.32</v>
      </c>
      <c r="C612" s="1">
        <f>IFERROR(__xludf.DUMMYFUNCTION("""COMPUTED_VALUE"""),363.32)</f>
        <v>363.32</v>
      </c>
      <c r="D612" s="1">
        <f>IFERROR(__xludf.DUMMYFUNCTION("""COMPUTED_VALUE"""),354.01)</f>
        <v>354.01</v>
      </c>
      <c r="E612" s="1">
        <f>IFERROR(__xludf.DUMMYFUNCTION("""COMPUTED_VALUE"""),355.53)</f>
        <v>355.53</v>
      </c>
      <c r="F612" s="1">
        <f>IFERROR(__xludf.DUMMYFUNCTION("""COMPUTED_VALUE"""),1.4589554E7)</f>
        <v>14589554</v>
      </c>
    </row>
    <row r="613" ht="15.75" customHeight="1">
      <c r="A613" s="2">
        <f>IFERROR(__xludf.DUMMYFUNCTION("""COMPUTED_VALUE"""),44652.66666666667)</f>
        <v>44652.66667</v>
      </c>
      <c r="B613" s="1">
        <f>IFERROR(__xludf.DUMMYFUNCTION("""COMPUTED_VALUE"""),348.69)</f>
        <v>348.69</v>
      </c>
      <c r="C613" s="1">
        <f>IFERROR(__xludf.DUMMYFUNCTION("""COMPUTED_VALUE"""),359.9)</f>
        <v>359.9</v>
      </c>
      <c r="D613" s="1">
        <f>IFERROR(__xludf.DUMMYFUNCTION("""COMPUTED_VALUE"""),344.13)</f>
        <v>344.13</v>
      </c>
      <c r="E613" s="1">
        <f>IFERROR(__xludf.DUMMYFUNCTION("""COMPUTED_VALUE"""),359.9)</f>
        <v>359.9</v>
      </c>
      <c r="F613" s="1">
        <f>IFERROR(__xludf.DUMMYFUNCTION("""COMPUTED_VALUE"""),1.4496674E7)</f>
        <v>14496674</v>
      </c>
    </row>
    <row r="614" ht="15.75" customHeight="1">
      <c r="A614" s="2">
        <f>IFERROR(__xludf.DUMMYFUNCTION("""COMPUTED_VALUE"""),44655.66666666667)</f>
        <v>44655.66667</v>
      </c>
      <c r="B614" s="1">
        <f>IFERROR(__xludf.DUMMYFUNCTION("""COMPUTED_VALUE"""),369.4)</f>
        <v>369.4</v>
      </c>
      <c r="C614" s="1">
        <f>IFERROR(__xludf.DUMMYFUNCTION("""COMPUTED_VALUE"""),371.49)</f>
        <v>371.49</v>
      </c>
      <c r="D614" s="1">
        <f>IFERROR(__xludf.DUMMYFUNCTION("""COMPUTED_VALUE"""),364.65)</f>
        <v>364.65</v>
      </c>
      <c r="E614" s="1">
        <f>IFERROR(__xludf.DUMMYFUNCTION("""COMPUTED_VALUE"""),370.54)</f>
        <v>370.54</v>
      </c>
      <c r="F614" s="1">
        <f>IFERROR(__xludf.DUMMYFUNCTION("""COMPUTED_VALUE"""),1.5665556E7)</f>
        <v>15665556</v>
      </c>
    </row>
    <row r="615" ht="15.75" customHeight="1">
      <c r="A615" s="2">
        <f>IFERROR(__xludf.DUMMYFUNCTION("""COMPUTED_VALUE"""),44657.66666666667)</f>
        <v>44657.66667</v>
      </c>
      <c r="B615" s="1">
        <f>IFERROR(__xludf.DUMMYFUNCTION("""COMPUTED_VALUE"""),363.89)</f>
        <v>363.89</v>
      </c>
      <c r="C615" s="1">
        <f>IFERROR(__xludf.DUMMYFUNCTION("""COMPUTED_VALUE"""),365.79)</f>
        <v>365.79</v>
      </c>
      <c r="D615" s="1">
        <f>IFERROR(__xludf.DUMMYFUNCTION("""COMPUTED_VALUE"""),361.04)</f>
        <v>361.04</v>
      </c>
      <c r="E615" s="1">
        <f>IFERROR(__xludf.DUMMYFUNCTION("""COMPUTED_VALUE"""),361.99)</f>
        <v>361.99</v>
      </c>
      <c r="F615" s="1">
        <f>IFERROR(__xludf.DUMMYFUNCTION("""COMPUTED_VALUE"""),1.7127923E7)</f>
        <v>17127923</v>
      </c>
    </row>
    <row r="616" ht="15.75" customHeight="1">
      <c r="A616" s="2">
        <f>IFERROR(__xludf.DUMMYFUNCTION("""COMPUTED_VALUE"""),44658.66666666667)</f>
        <v>44658.66667</v>
      </c>
      <c r="B616" s="1">
        <f>IFERROR(__xludf.DUMMYFUNCTION("""COMPUTED_VALUE"""),356.86)</f>
        <v>356.86</v>
      </c>
      <c r="C616" s="1">
        <f>IFERROR(__xludf.DUMMYFUNCTION("""COMPUTED_VALUE"""),364.46)</f>
        <v>364.46</v>
      </c>
      <c r="D616" s="1">
        <f>IFERROR(__xludf.DUMMYFUNCTION("""COMPUTED_VALUE"""),355.15)</f>
        <v>355.15</v>
      </c>
      <c r="E616" s="1">
        <f>IFERROR(__xludf.DUMMYFUNCTION("""COMPUTED_VALUE"""),355.72)</f>
        <v>355.72</v>
      </c>
      <c r="F616" s="1">
        <f>IFERROR(__xludf.DUMMYFUNCTION("""COMPUTED_VALUE"""),1.5874056E7)</f>
        <v>15874056</v>
      </c>
    </row>
    <row r="617" ht="15.75" customHeight="1">
      <c r="A617" s="2">
        <f>IFERROR(__xludf.DUMMYFUNCTION("""COMPUTED_VALUE"""),44659.66666666667)</f>
        <v>44659.66667</v>
      </c>
      <c r="B617" s="1">
        <f>IFERROR(__xludf.DUMMYFUNCTION("""COMPUTED_VALUE"""),351.54)</f>
        <v>351.54</v>
      </c>
      <c r="C617" s="1">
        <f>IFERROR(__xludf.DUMMYFUNCTION("""COMPUTED_VALUE"""),353.63)</f>
        <v>353.63</v>
      </c>
      <c r="D617" s="1">
        <f>IFERROR(__xludf.DUMMYFUNCTION("""COMPUTED_VALUE"""),347.74)</f>
        <v>347.74</v>
      </c>
      <c r="E617" s="1">
        <f>IFERROR(__xludf.DUMMYFUNCTION("""COMPUTED_VALUE"""),351.16)</f>
        <v>351.16</v>
      </c>
      <c r="F617" s="1">
        <f>IFERROR(__xludf.DUMMYFUNCTION("""COMPUTED_VALUE"""),1.960087E7)</f>
        <v>19600870</v>
      </c>
    </row>
    <row r="618" ht="15.75" customHeight="1">
      <c r="A618" s="2">
        <f>IFERROR(__xludf.DUMMYFUNCTION("""COMPUTED_VALUE"""),44662.66666666667)</f>
        <v>44662.66667</v>
      </c>
      <c r="B618" s="1">
        <f>IFERROR(__xludf.DUMMYFUNCTION("""COMPUTED_VALUE"""),347.74)</f>
        <v>347.74</v>
      </c>
      <c r="C618" s="1">
        <f>IFERROR(__xludf.DUMMYFUNCTION("""COMPUTED_VALUE"""),347.93)</f>
        <v>347.93</v>
      </c>
      <c r="D618" s="1">
        <f>IFERROR(__xludf.DUMMYFUNCTION("""COMPUTED_VALUE"""),335.39)</f>
        <v>335.39</v>
      </c>
      <c r="E618" s="1">
        <f>IFERROR(__xludf.DUMMYFUNCTION("""COMPUTED_VALUE"""),335.96)</f>
        <v>335.96</v>
      </c>
      <c r="F618" s="1">
        <f>IFERROR(__xludf.DUMMYFUNCTION("""COMPUTED_VALUE"""),2.2788891E7)</f>
        <v>22788891</v>
      </c>
    </row>
    <row r="619" ht="15.75" customHeight="1">
      <c r="A619" s="2">
        <f>IFERROR(__xludf.DUMMYFUNCTION("""COMPUTED_VALUE"""),44663.66666666667)</f>
        <v>44663.66667</v>
      </c>
      <c r="B619" s="1">
        <f>IFERROR(__xludf.DUMMYFUNCTION("""COMPUTED_VALUE"""),345.65)</f>
        <v>345.65</v>
      </c>
      <c r="C619" s="1">
        <f>IFERROR(__xludf.DUMMYFUNCTION("""COMPUTED_VALUE"""),354.01)</f>
        <v>354.01</v>
      </c>
      <c r="D619" s="1">
        <f>IFERROR(__xludf.DUMMYFUNCTION("""COMPUTED_VALUE"""),340.71)</f>
        <v>340.71</v>
      </c>
      <c r="E619" s="1">
        <f>IFERROR(__xludf.DUMMYFUNCTION("""COMPUTED_VALUE"""),348.12)</f>
        <v>348.12</v>
      </c>
      <c r="F619" s="1">
        <f>IFERROR(__xludf.DUMMYFUNCTION("""COMPUTED_VALUE"""),2.6409818E7)</f>
        <v>26409818</v>
      </c>
    </row>
    <row r="620" ht="15.75" customHeight="1">
      <c r="A620" s="2">
        <f>IFERROR(__xludf.DUMMYFUNCTION("""COMPUTED_VALUE"""),44664.66666666667)</f>
        <v>44664.66667</v>
      </c>
      <c r="B620" s="1">
        <f>IFERROR(__xludf.DUMMYFUNCTION("""COMPUTED_VALUE"""),347.74)</f>
        <v>347.74</v>
      </c>
      <c r="C620" s="1">
        <f>IFERROR(__xludf.DUMMYFUNCTION("""COMPUTED_VALUE"""),360.09)</f>
        <v>360.09</v>
      </c>
      <c r="D620" s="1">
        <f>IFERROR(__xludf.DUMMYFUNCTION("""COMPUTED_VALUE"""),343.75)</f>
        <v>343.75</v>
      </c>
      <c r="E620" s="1">
        <f>IFERROR(__xludf.DUMMYFUNCTION("""COMPUTED_VALUE"""),354.96)</f>
        <v>354.96</v>
      </c>
      <c r="F620" s="1">
        <f>IFERROR(__xludf.DUMMYFUNCTION("""COMPUTED_VALUE"""),2.1642119E7)</f>
        <v>21642119</v>
      </c>
    </row>
    <row r="621" ht="15.75" customHeight="1">
      <c r="A621" s="2">
        <f>IFERROR(__xludf.DUMMYFUNCTION("""COMPUTED_VALUE"""),44665.66666666667)</f>
        <v>44665.66667</v>
      </c>
      <c r="B621" s="1">
        <f>IFERROR(__xludf.DUMMYFUNCTION("""COMPUTED_VALUE"""),359.9)</f>
        <v>359.9</v>
      </c>
      <c r="C621" s="1">
        <f>IFERROR(__xludf.DUMMYFUNCTION("""COMPUTED_VALUE"""),360.09)</f>
        <v>360.09</v>
      </c>
      <c r="D621" s="1">
        <f>IFERROR(__xludf.DUMMYFUNCTION("""COMPUTED_VALUE"""),354.01)</f>
        <v>354.01</v>
      </c>
      <c r="E621" s="1">
        <f>IFERROR(__xludf.DUMMYFUNCTION("""COMPUTED_VALUE"""),355.72)</f>
        <v>355.72</v>
      </c>
      <c r="F621" s="1">
        <f>IFERROR(__xludf.DUMMYFUNCTION("""COMPUTED_VALUE"""),1.5160373E7)</f>
        <v>15160373</v>
      </c>
    </row>
    <row r="622" ht="15.75" customHeight="1">
      <c r="A622" s="2">
        <f>IFERROR(__xludf.DUMMYFUNCTION("""COMPUTED_VALUE"""),44670.66666666667)</f>
        <v>44670.66667</v>
      </c>
      <c r="B622" s="1">
        <f>IFERROR(__xludf.DUMMYFUNCTION("""COMPUTED_VALUE"""),347.55)</f>
        <v>347.55</v>
      </c>
      <c r="C622" s="1">
        <f>IFERROR(__xludf.DUMMYFUNCTION("""COMPUTED_VALUE"""),349.26)</f>
        <v>349.26</v>
      </c>
      <c r="D622" s="1">
        <f>IFERROR(__xludf.DUMMYFUNCTION("""COMPUTED_VALUE"""),342.99)</f>
        <v>342.99</v>
      </c>
      <c r="E622" s="1">
        <f>IFERROR(__xludf.DUMMYFUNCTION("""COMPUTED_VALUE"""),345.84)</f>
        <v>345.84</v>
      </c>
      <c r="F622" s="1">
        <f>IFERROR(__xludf.DUMMYFUNCTION("""COMPUTED_VALUE"""),1.7741106E7)</f>
        <v>17741106</v>
      </c>
    </row>
    <row r="623" ht="15.75" customHeight="1">
      <c r="A623" s="2">
        <f>IFERROR(__xludf.DUMMYFUNCTION("""COMPUTED_VALUE"""),44671.66666666667)</f>
        <v>44671.66667</v>
      </c>
      <c r="B623" s="1">
        <f>IFERROR(__xludf.DUMMYFUNCTION("""COMPUTED_VALUE"""),346.41)</f>
        <v>346.41</v>
      </c>
      <c r="C623" s="1">
        <f>IFERROR(__xludf.DUMMYFUNCTION("""COMPUTED_VALUE"""),350.4)</f>
        <v>350.4</v>
      </c>
      <c r="D623" s="1">
        <f>IFERROR(__xludf.DUMMYFUNCTION("""COMPUTED_VALUE"""),343.56)</f>
        <v>343.56</v>
      </c>
      <c r="E623" s="1">
        <f>IFERROR(__xludf.DUMMYFUNCTION("""COMPUTED_VALUE"""),343.94)</f>
        <v>343.94</v>
      </c>
      <c r="F623" s="1">
        <f>IFERROR(__xludf.DUMMYFUNCTION("""COMPUTED_VALUE"""),1.0853604E7)</f>
        <v>10853604</v>
      </c>
    </row>
    <row r="624" ht="15.75" customHeight="1">
      <c r="A624" s="2">
        <f>IFERROR(__xludf.DUMMYFUNCTION("""COMPUTED_VALUE"""),44672.66666666667)</f>
        <v>44672.66667</v>
      </c>
      <c r="B624" s="1">
        <f>IFERROR(__xludf.DUMMYFUNCTION("""COMPUTED_VALUE"""),334.44)</f>
        <v>334.44</v>
      </c>
      <c r="C624" s="1">
        <f>IFERROR(__xludf.DUMMYFUNCTION("""COMPUTED_VALUE"""),338.43)</f>
        <v>338.43</v>
      </c>
      <c r="D624" s="1">
        <f>IFERROR(__xludf.DUMMYFUNCTION("""COMPUTED_VALUE"""),325.89)</f>
        <v>325.89</v>
      </c>
      <c r="E624" s="1">
        <f>IFERROR(__xludf.DUMMYFUNCTION("""COMPUTED_VALUE"""),330.64)</f>
        <v>330.64</v>
      </c>
      <c r="F624" s="1">
        <f>IFERROR(__xludf.DUMMYFUNCTION("""COMPUTED_VALUE"""),2.5738562E7)</f>
        <v>25738562</v>
      </c>
    </row>
    <row r="625" ht="15.75" customHeight="1">
      <c r="A625" s="2">
        <f>IFERROR(__xludf.DUMMYFUNCTION("""COMPUTED_VALUE"""),44673.66666666667)</f>
        <v>44673.66667</v>
      </c>
      <c r="B625" s="1">
        <f>IFERROR(__xludf.DUMMYFUNCTION("""COMPUTED_VALUE"""),318.1)</f>
        <v>318.1</v>
      </c>
      <c r="C625" s="1">
        <f>IFERROR(__xludf.DUMMYFUNCTION("""COMPUTED_VALUE"""),325.89)</f>
        <v>325.89</v>
      </c>
      <c r="D625" s="1">
        <f>IFERROR(__xludf.DUMMYFUNCTION("""COMPUTED_VALUE"""),317.53)</f>
        <v>317.53</v>
      </c>
      <c r="E625" s="1">
        <f>IFERROR(__xludf.DUMMYFUNCTION("""COMPUTED_VALUE"""),323.61)</f>
        <v>323.61</v>
      </c>
      <c r="F625" s="1">
        <f>IFERROR(__xludf.DUMMYFUNCTION("""COMPUTED_VALUE"""),2.8031299E7)</f>
        <v>28031299</v>
      </c>
    </row>
    <row r="626" ht="15.75" customHeight="1">
      <c r="A626" s="2">
        <f>IFERROR(__xludf.DUMMYFUNCTION("""COMPUTED_VALUE"""),44676.66666666667)</f>
        <v>44676.66667</v>
      </c>
      <c r="B626" s="1">
        <f>IFERROR(__xludf.DUMMYFUNCTION("""COMPUTED_VALUE"""),315.63)</f>
        <v>315.63</v>
      </c>
      <c r="C626" s="1">
        <f>IFERROR(__xludf.DUMMYFUNCTION("""COMPUTED_VALUE"""),321.71)</f>
        <v>321.71</v>
      </c>
      <c r="D626" s="1">
        <f>IFERROR(__xludf.DUMMYFUNCTION("""COMPUTED_VALUE"""),308.98)</f>
        <v>308.98</v>
      </c>
      <c r="E626" s="1">
        <f>IFERROR(__xludf.DUMMYFUNCTION("""COMPUTED_VALUE"""),311.07)</f>
        <v>311.07</v>
      </c>
      <c r="F626" s="1">
        <f>IFERROR(__xludf.DUMMYFUNCTION("""COMPUTED_VALUE"""),2.5788422E7)</f>
        <v>25788422</v>
      </c>
    </row>
    <row r="627" ht="15.75" customHeight="1">
      <c r="A627" s="2">
        <f>IFERROR(__xludf.DUMMYFUNCTION("""COMPUTED_VALUE"""),44677.66666666667)</f>
        <v>44677.66667</v>
      </c>
      <c r="B627" s="1">
        <f>IFERROR(__xludf.DUMMYFUNCTION("""COMPUTED_VALUE"""),315.63)</f>
        <v>315.63</v>
      </c>
      <c r="C627" s="1">
        <f>IFERROR(__xludf.DUMMYFUNCTION("""COMPUTED_VALUE"""),324.56)</f>
        <v>324.56</v>
      </c>
      <c r="D627" s="1">
        <f>IFERROR(__xludf.DUMMYFUNCTION("""COMPUTED_VALUE"""),314.11)</f>
        <v>314.11</v>
      </c>
      <c r="E627" s="1">
        <f>IFERROR(__xludf.DUMMYFUNCTION("""COMPUTED_VALUE"""),319.05)</f>
        <v>319.05</v>
      </c>
      <c r="F627" s="1">
        <f>IFERROR(__xludf.DUMMYFUNCTION("""COMPUTED_VALUE"""),2.7288328E7)</f>
        <v>27288328</v>
      </c>
    </row>
    <row r="628" ht="15.75" customHeight="1">
      <c r="A628" s="2">
        <f>IFERROR(__xludf.DUMMYFUNCTION("""COMPUTED_VALUE"""),44678.66666666667)</f>
        <v>44678.66667</v>
      </c>
      <c r="B628" s="1">
        <f>IFERROR(__xludf.DUMMYFUNCTION("""COMPUTED_VALUE"""),315.44)</f>
        <v>315.44</v>
      </c>
      <c r="C628" s="1">
        <f>IFERROR(__xludf.DUMMYFUNCTION("""COMPUTED_VALUE"""),321.71)</f>
        <v>321.71</v>
      </c>
      <c r="D628" s="1">
        <f>IFERROR(__xludf.DUMMYFUNCTION("""COMPUTED_VALUE"""),311.83)</f>
        <v>311.83</v>
      </c>
      <c r="E628" s="1">
        <f>IFERROR(__xludf.DUMMYFUNCTION("""COMPUTED_VALUE"""),318.1)</f>
        <v>318.1</v>
      </c>
      <c r="F628" s="1">
        <f>IFERROR(__xludf.DUMMYFUNCTION("""COMPUTED_VALUE"""),2.3408627E7)</f>
        <v>23408627</v>
      </c>
    </row>
    <row r="629" ht="15.75" customHeight="1">
      <c r="A629" s="2">
        <f>IFERROR(__xludf.DUMMYFUNCTION("""COMPUTED_VALUE"""),44679.66666666667)</f>
        <v>44679.66667</v>
      </c>
      <c r="B629" s="1">
        <f>IFERROR(__xludf.DUMMYFUNCTION("""COMPUTED_VALUE"""),323.61)</f>
        <v>323.61</v>
      </c>
      <c r="C629" s="1">
        <f>IFERROR(__xludf.DUMMYFUNCTION("""COMPUTED_VALUE"""),323.61)</f>
        <v>323.61</v>
      </c>
      <c r="D629" s="1">
        <f>IFERROR(__xludf.DUMMYFUNCTION("""COMPUTED_VALUE"""),314.68)</f>
        <v>314.68</v>
      </c>
      <c r="E629" s="1">
        <f>IFERROR(__xludf.DUMMYFUNCTION("""COMPUTED_VALUE"""),322.85)</f>
        <v>322.85</v>
      </c>
      <c r="F629" s="1">
        <f>IFERROR(__xludf.DUMMYFUNCTION("""COMPUTED_VALUE"""),2.1233188E7)</f>
        <v>21233188</v>
      </c>
    </row>
    <row r="630" ht="15.75" customHeight="1">
      <c r="A630" s="2">
        <f>IFERROR(__xludf.DUMMYFUNCTION("""COMPUTED_VALUE"""),44680.66666666667)</f>
        <v>44680.66667</v>
      </c>
      <c r="B630" s="1">
        <f>IFERROR(__xludf.DUMMYFUNCTION("""COMPUTED_VALUE"""),322.09)</f>
        <v>322.09</v>
      </c>
      <c r="C630" s="1">
        <f>IFERROR(__xludf.DUMMYFUNCTION("""COMPUTED_VALUE"""),368.64)</f>
        <v>368.64</v>
      </c>
      <c r="D630" s="1">
        <f>IFERROR(__xludf.DUMMYFUNCTION("""COMPUTED_VALUE"""),320.57)</f>
        <v>320.57</v>
      </c>
      <c r="E630" s="1">
        <f>IFERROR(__xludf.DUMMYFUNCTION("""COMPUTED_VALUE"""),358.57)</f>
        <v>358.57</v>
      </c>
      <c r="F630" s="1">
        <f>IFERROR(__xludf.DUMMYFUNCTION("""COMPUTED_VALUE"""),4.7467097E7)</f>
        <v>47467097</v>
      </c>
    </row>
    <row r="631" ht="15.75" customHeight="1">
      <c r="A631" s="2">
        <f>IFERROR(__xludf.DUMMYFUNCTION("""COMPUTED_VALUE"""),44684.66666666667)</f>
        <v>44684.66667</v>
      </c>
      <c r="B631" s="1">
        <f>IFERROR(__xludf.DUMMYFUNCTION("""COMPUTED_VALUE"""),360.09)</f>
        <v>360.09</v>
      </c>
      <c r="C631" s="1">
        <f>IFERROR(__xludf.DUMMYFUNCTION("""COMPUTED_VALUE"""),365.6)</f>
        <v>365.6</v>
      </c>
      <c r="D631" s="1">
        <f>IFERROR(__xludf.DUMMYFUNCTION("""COMPUTED_VALUE"""),347.17)</f>
        <v>347.17</v>
      </c>
      <c r="E631" s="1">
        <f>IFERROR(__xludf.DUMMYFUNCTION("""COMPUTED_VALUE"""),361.04)</f>
        <v>361.04</v>
      </c>
      <c r="F631" s="1">
        <f>IFERROR(__xludf.DUMMYFUNCTION("""COMPUTED_VALUE"""),2.5571291E7)</f>
        <v>25571291</v>
      </c>
    </row>
    <row r="632" ht="15.75" customHeight="1">
      <c r="A632" s="2">
        <f>IFERROR(__xludf.DUMMYFUNCTION("""COMPUTED_VALUE"""),44685.66666666667)</f>
        <v>44685.66667</v>
      </c>
      <c r="B632" s="1">
        <f>IFERROR(__xludf.DUMMYFUNCTION("""COMPUTED_VALUE"""),355.72)</f>
        <v>355.72</v>
      </c>
      <c r="C632" s="1">
        <f>IFERROR(__xludf.DUMMYFUNCTION("""COMPUTED_VALUE"""),357.05)</f>
        <v>357.05</v>
      </c>
      <c r="D632" s="1">
        <f>IFERROR(__xludf.DUMMYFUNCTION("""COMPUTED_VALUE"""),347.93)</f>
        <v>347.93</v>
      </c>
      <c r="E632" s="1">
        <f>IFERROR(__xludf.DUMMYFUNCTION("""COMPUTED_VALUE"""),350.02)</f>
        <v>350.02</v>
      </c>
      <c r="F632" s="1">
        <f>IFERROR(__xludf.DUMMYFUNCTION("""COMPUTED_VALUE"""),1.4101831E7)</f>
        <v>14101831</v>
      </c>
    </row>
    <row r="633" ht="15.75" customHeight="1">
      <c r="A633" s="2">
        <f>IFERROR(__xludf.DUMMYFUNCTION("""COMPUTED_VALUE"""),44686.66666666667)</f>
        <v>44686.66667</v>
      </c>
      <c r="B633" s="1">
        <f>IFERROR(__xludf.DUMMYFUNCTION("""COMPUTED_VALUE"""),357.05)</f>
        <v>357.05</v>
      </c>
      <c r="C633" s="1">
        <f>IFERROR(__xludf.DUMMYFUNCTION("""COMPUTED_VALUE"""),359.14)</f>
        <v>359.14</v>
      </c>
      <c r="D633" s="1">
        <f>IFERROR(__xludf.DUMMYFUNCTION("""COMPUTED_VALUE"""),348.12)</f>
        <v>348.12</v>
      </c>
      <c r="E633" s="1">
        <f>IFERROR(__xludf.DUMMYFUNCTION("""COMPUTED_VALUE"""),348.12)</f>
        <v>348.12</v>
      </c>
      <c r="F633" s="1">
        <f>IFERROR(__xludf.DUMMYFUNCTION("""COMPUTED_VALUE"""),2.1393922E7)</f>
        <v>21393922</v>
      </c>
    </row>
    <row r="634" ht="15.75" customHeight="1">
      <c r="A634" s="2">
        <f>IFERROR(__xludf.DUMMYFUNCTION("""COMPUTED_VALUE"""),44687.66666666667)</f>
        <v>44687.66667</v>
      </c>
      <c r="B634" s="1">
        <f>IFERROR(__xludf.DUMMYFUNCTION("""COMPUTED_VALUE"""),335.01)</f>
        <v>335.01</v>
      </c>
      <c r="C634" s="1">
        <f>IFERROR(__xludf.DUMMYFUNCTION("""COMPUTED_VALUE"""),337.67)</f>
        <v>337.67</v>
      </c>
      <c r="D634" s="1">
        <f>IFERROR(__xludf.DUMMYFUNCTION("""COMPUTED_VALUE"""),329.69)</f>
        <v>329.69</v>
      </c>
      <c r="E634" s="1">
        <f>IFERROR(__xludf.DUMMYFUNCTION("""COMPUTED_VALUE"""),331.78)</f>
        <v>331.78</v>
      </c>
      <c r="F634" s="1">
        <f>IFERROR(__xludf.DUMMYFUNCTION("""COMPUTED_VALUE"""),2.2923262E7)</f>
        <v>22923262</v>
      </c>
    </row>
    <row r="635" ht="15.75" customHeight="1">
      <c r="A635" s="2">
        <f>IFERROR(__xludf.DUMMYFUNCTION("""COMPUTED_VALUE"""),44691.66666666667)</f>
        <v>44691.66667</v>
      </c>
      <c r="B635" s="1">
        <f>IFERROR(__xludf.DUMMYFUNCTION("""COMPUTED_VALUE"""),315.44)</f>
        <v>315.44</v>
      </c>
      <c r="C635" s="1">
        <f>IFERROR(__xludf.DUMMYFUNCTION("""COMPUTED_VALUE"""),328.17)</f>
        <v>328.17</v>
      </c>
      <c r="D635" s="1">
        <f>IFERROR(__xludf.DUMMYFUNCTION("""COMPUTED_VALUE"""),313.54)</f>
        <v>313.54</v>
      </c>
      <c r="E635" s="1">
        <f>IFERROR(__xludf.DUMMYFUNCTION("""COMPUTED_VALUE"""),324.18)</f>
        <v>324.18</v>
      </c>
      <c r="F635" s="1">
        <f>IFERROR(__xludf.DUMMYFUNCTION("""COMPUTED_VALUE"""),2.8398736E7)</f>
        <v>28398736</v>
      </c>
    </row>
    <row r="636" ht="15.75" customHeight="1">
      <c r="A636" s="2">
        <f>IFERROR(__xludf.DUMMYFUNCTION("""COMPUTED_VALUE"""),44692.66666666667)</f>
        <v>44692.66667</v>
      </c>
      <c r="B636" s="1">
        <f>IFERROR(__xludf.DUMMYFUNCTION("""COMPUTED_VALUE"""),322.66)</f>
        <v>322.66</v>
      </c>
      <c r="C636" s="1">
        <f>IFERROR(__xludf.DUMMYFUNCTION("""COMPUTED_VALUE"""),343.94)</f>
        <v>343.94</v>
      </c>
      <c r="D636" s="1">
        <f>IFERROR(__xludf.DUMMYFUNCTION("""COMPUTED_VALUE"""),322.66)</f>
        <v>322.66</v>
      </c>
      <c r="E636" s="1">
        <f>IFERROR(__xludf.DUMMYFUNCTION("""COMPUTED_VALUE"""),332.92)</f>
        <v>332.92</v>
      </c>
      <c r="F636" s="1">
        <f>IFERROR(__xludf.DUMMYFUNCTION("""COMPUTED_VALUE"""),2.4348791E7)</f>
        <v>24348791</v>
      </c>
    </row>
    <row r="637" ht="15.75" customHeight="1">
      <c r="A637" s="2">
        <f>IFERROR(__xludf.DUMMYFUNCTION("""COMPUTED_VALUE"""),44693.66666666667)</f>
        <v>44693.66667</v>
      </c>
      <c r="B637" s="1">
        <f>IFERROR(__xludf.DUMMYFUNCTION("""COMPUTED_VALUE"""),325.7)</f>
        <v>325.7</v>
      </c>
      <c r="C637" s="1">
        <f>IFERROR(__xludf.DUMMYFUNCTION("""COMPUTED_VALUE"""),334.63)</f>
        <v>334.63</v>
      </c>
      <c r="D637" s="1">
        <f>IFERROR(__xludf.DUMMYFUNCTION("""COMPUTED_VALUE"""),324.75)</f>
        <v>324.75</v>
      </c>
      <c r="E637" s="1">
        <f>IFERROR(__xludf.DUMMYFUNCTION("""COMPUTED_VALUE"""),327.03)</f>
        <v>327.03</v>
      </c>
      <c r="F637" s="1">
        <f>IFERROR(__xludf.DUMMYFUNCTION("""COMPUTED_VALUE"""),2.0022898E7)</f>
        <v>20022898</v>
      </c>
    </row>
    <row r="638" ht="15.75" customHeight="1">
      <c r="A638" s="2">
        <f>IFERROR(__xludf.DUMMYFUNCTION("""COMPUTED_VALUE"""),44694.66666666667)</f>
        <v>44694.66667</v>
      </c>
      <c r="B638" s="1">
        <f>IFERROR(__xludf.DUMMYFUNCTION("""COMPUTED_VALUE"""),332.54)</f>
        <v>332.54</v>
      </c>
      <c r="C638" s="1">
        <f>IFERROR(__xludf.DUMMYFUNCTION("""COMPUTED_VALUE"""),339.38)</f>
        <v>339.38</v>
      </c>
      <c r="D638" s="1">
        <f>IFERROR(__xludf.DUMMYFUNCTION("""COMPUTED_VALUE"""),332.54)</f>
        <v>332.54</v>
      </c>
      <c r="E638" s="1">
        <f>IFERROR(__xludf.DUMMYFUNCTION("""COMPUTED_VALUE"""),336.72)</f>
        <v>336.72</v>
      </c>
      <c r="F638" s="1">
        <f>IFERROR(__xludf.DUMMYFUNCTION("""COMPUTED_VALUE"""),1.9487577E7)</f>
        <v>19487577</v>
      </c>
    </row>
    <row r="639" ht="15.75" customHeight="1">
      <c r="A639" s="2">
        <f>IFERROR(__xludf.DUMMYFUNCTION("""COMPUTED_VALUE"""),44697.66666666667)</f>
        <v>44697.66667</v>
      </c>
      <c r="B639" s="1">
        <f>IFERROR(__xludf.DUMMYFUNCTION("""COMPUTED_VALUE"""),342.04)</f>
        <v>342.04</v>
      </c>
      <c r="C639" s="1">
        <f>IFERROR(__xludf.DUMMYFUNCTION("""COMPUTED_VALUE"""),344.32)</f>
        <v>344.32</v>
      </c>
      <c r="D639" s="1">
        <f>IFERROR(__xludf.DUMMYFUNCTION("""COMPUTED_VALUE"""),329.88)</f>
        <v>329.88</v>
      </c>
      <c r="E639" s="1">
        <f>IFERROR(__xludf.DUMMYFUNCTION("""COMPUTED_VALUE"""),332.54)</f>
        <v>332.54</v>
      </c>
      <c r="F639" s="1">
        <f>IFERROR(__xludf.DUMMYFUNCTION("""COMPUTED_VALUE"""),1.5558023E7)</f>
        <v>15558023</v>
      </c>
    </row>
    <row r="640" ht="15.75" customHeight="1">
      <c r="A640" s="2">
        <f>IFERROR(__xludf.DUMMYFUNCTION("""COMPUTED_VALUE"""),44698.66666666667)</f>
        <v>44698.66667</v>
      </c>
      <c r="B640" s="1">
        <f>IFERROR(__xludf.DUMMYFUNCTION("""COMPUTED_VALUE"""),336.72)</f>
        <v>336.72</v>
      </c>
      <c r="C640" s="1">
        <f>IFERROR(__xludf.DUMMYFUNCTION("""COMPUTED_VALUE"""),350.97)</f>
        <v>350.97</v>
      </c>
      <c r="D640" s="1">
        <f>IFERROR(__xludf.DUMMYFUNCTION("""COMPUTED_VALUE"""),336.72)</f>
        <v>336.72</v>
      </c>
      <c r="E640" s="1">
        <f>IFERROR(__xludf.DUMMYFUNCTION("""COMPUTED_VALUE"""),350.02)</f>
        <v>350.02</v>
      </c>
      <c r="F640" s="1">
        <f>IFERROR(__xludf.DUMMYFUNCTION("""COMPUTED_VALUE"""),3.0117051E7)</f>
        <v>30117051</v>
      </c>
    </row>
    <row r="641" ht="15.75" customHeight="1">
      <c r="A641" s="2">
        <f>IFERROR(__xludf.DUMMYFUNCTION("""COMPUTED_VALUE"""),44699.66666666667)</f>
        <v>44699.66667</v>
      </c>
      <c r="B641" s="1">
        <f>IFERROR(__xludf.DUMMYFUNCTION("""COMPUTED_VALUE"""),356.48)</f>
        <v>356.48</v>
      </c>
      <c r="C641" s="1">
        <f>IFERROR(__xludf.DUMMYFUNCTION("""COMPUTED_VALUE"""),356.48)</f>
        <v>356.48</v>
      </c>
      <c r="D641" s="1">
        <f>IFERROR(__xludf.DUMMYFUNCTION("""COMPUTED_VALUE"""),340.14)</f>
        <v>340.14</v>
      </c>
      <c r="E641" s="1">
        <f>IFERROR(__xludf.DUMMYFUNCTION("""COMPUTED_VALUE"""),347.36)</f>
        <v>347.36</v>
      </c>
      <c r="F641" s="1">
        <f>IFERROR(__xludf.DUMMYFUNCTION("""COMPUTED_VALUE"""),2.834356E7)</f>
        <v>28343560</v>
      </c>
    </row>
    <row r="642" ht="15.75" customHeight="1">
      <c r="A642" s="2">
        <f>IFERROR(__xludf.DUMMYFUNCTION("""COMPUTED_VALUE"""),44700.66666666667)</f>
        <v>44700.66667</v>
      </c>
      <c r="B642" s="1">
        <f>IFERROR(__xludf.DUMMYFUNCTION("""COMPUTED_VALUE"""),324.94)</f>
        <v>324.94</v>
      </c>
      <c r="C642" s="1">
        <f>IFERROR(__xludf.DUMMYFUNCTION("""COMPUTED_VALUE"""),326.46)</f>
        <v>326.46</v>
      </c>
      <c r="D642" s="1">
        <f>IFERROR(__xludf.DUMMYFUNCTION("""COMPUTED_VALUE"""),317.34)</f>
        <v>317.34</v>
      </c>
      <c r="E642" s="1">
        <f>IFERROR(__xludf.DUMMYFUNCTION("""COMPUTED_VALUE"""),324.75)</f>
        <v>324.75</v>
      </c>
      <c r="F642" s="1">
        <f>IFERROR(__xludf.DUMMYFUNCTION("""COMPUTED_VALUE"""),6.0149532E7)</f>
        <v>60149532</v>
      </c>
    </row>
    <row r="643" ht="15.75" customHeight="1">
      <c r="A643" s="2">
        <f>IFERROR(__xludf.DUMMYFUNCTION("""COMPUTED_VALUE"""),44701.66666666667)</f>
        <v>44701.66667</v>
      </c>
      <c r="B643" s="1">
        <f>IFERROR(__xludf.DUMMYFUNCTION("""COMPUTED_VALUE"""),330.64)</f>
        <v>330.64</v>
      </c>
      <c r="C643" s="1">
        <f>IFERROR(__xludf.DUMMYFUNCTION("""COMPUTED_VALUE"""),337.1)</f>
        <v>337.1</v>
      </c>
      <c r="D643" s="1">
        <f>IFERROR(__xludf.DUMMYFUNCTION("""COMPUTED_VALUE"""),328.74)</f>
        <v>328.74</v>
      </c>
      <c r="E643" s="1">
        <f>IFERROR(__xludf.DUMMYFUNCTION("""COMPUTED_VALUE"""),334.63)</f>
        <v>334.63</v>
      </c>
      <c r="F643" s="1">
        <f>IFERROR(__xludf.DUMMYFUNCTION("""COMPUTED_VALUE"""),2.8325659E7)</f>
        <v>28325659</v>
      </c>
    </row>
    <row r="644" ht="15.75" customHeight="1">
      <c r="A644" s="2">
        <f>IFERROR(__xludf.DUMMYFUNCTION("""COMPUTED_VALUE"""),44704.66666666667)</f>
        <v>44704.66667</v>
      </c>
      <c r="B644" s="1">
        <f>IFERROR(__xludf.DUMMYFUNCTION("""COMPUTED_VALUE"""),332.16)</f>
        <v>332.16</v>
      </c>
      <c r="C644" s="1">
        <f>IFERROR(__xludf.DUMMYFUNCTION("""COMPUTED_VALUE"""),333.11)</f>
        <v>333.11</v>
      </c>
      <c r="D644" s="1">
        <f>IFERROR(__xludf.DUMMYFUNCTION("""COMPUTED_VALUE"""),324.94)</f>
        <v>324.94</v>
      </c>
      <c r="E644" s="1">
        <f>IFERROR(__xludf.DUMMYFUNCTION("""COMPUTED_VALUE"""),329.5)</f>
        <v>329.5</v>
      </c>
      <c r="F644" s="1">
        <f>IFERROR(__xludf.DUMMYFUNCTION("""COMPUTED_VALUE"""),1.7034672E7)</f>
        <v>17034672</v>
      </c>
    </row>
    <row r="645" ht="15.75" customHeight="1">
      <c r="A645" s="2">
        <f>IFERROR(__xludf.DUMMYFUNCTION("""COMPUTED_VALUE"""),44705.66666666667)</f>
        <v>44705.66667</v>
      </c>
      <c r="B645" s="1">
        <f>IFERROR(__xludf.DUMMYFUNCTION("""COMPUTED_VALUE"""),325.7)</f>
        <v>325.7</v>
      </c>
      <c r="C645" s="1">
        <f>IFERROR(__xludf.DUMMYFUNCTION("""COMPUTED_VALUE"""),330.26)</f>
        <v>330.26</v>
      </c>
      <c r="D645" s="1">
        <f>IFERROR(__xludf.DUMMYFUNCTION("""COMPUTED_VALUE"""),319.62)</f>
        <v>319.62</v>
      </c>
      <c r="E645" s="1">
        <f>IFERROR(__xludf.DUMMYFUNCTION("""COMPUTED_VALUE"""),321.14)</f>
        <v>321.14</v>
      </c>
      <c r="F645" s="1">
        <f>IFERROR(__xludf.DUMMYFUNCTION("""COMPUTED_VALUE"""),1.969996E7)</f>
        <v>19699960</v>
      </c>
    </row>
    <row r="646" ht="15.75" customHeight="1">
      <c r="A646" s="2">
        <f>IFERROR(__xludf.DUMMYFUNCTION("""COMPUTED_VALUE"""),44706.66666666667)</f>
        <v>44706.66667</v>
      </c>
      <c r="B646" s="1">
        <f>IFERROR(__xludf.DUMMYFUNCTION("""COMPUTED_VALUE"""),318.1)</f>
        <v>318.1</v>
      </c>
      <c r="C646" s="1">
        <f>IFERROR(__xludf.DUMMYFUNCTION("""COMPUTED_VALUE"""),322.85)</f>
        <v>322.85</v>
      </c>
      <c r="D646" s="1">
        <f>IFERROR(__xludf.DUMMYFUNCTION("""COMPUTED_VALUE"""),317.34)</f>
        <v>317.34</v>
      </c>
      <c r="E646" s="1">
        <f>IFERROR(__xludf.DUMMYFUNCTION("""COMPUTED_VALUE"""),317.34)</f>
        <v>317.34</v>
      </c>
      <c r="F646" s="1">
        <f>IFERROR(__xludf.DUMMYFUNCTION("""COMPUTED_VALUE"""),2.1553207E7)</f>
        <v>21553207</v>
      </c>
    </row>
    <row r="647" ht="15.75" customHeight="1">
      <c r="A647" s="2">
        <f>IFERROR(__xludf.DUMMYFUNCTION("""COMPUTED_VALUE"""),44707.66666666667)</f>
        <v>44707.66667</v>
      </c>
      <c r="B647" s="1">
        <f>IFERROR(__xludf.DUMMYFUNCTION("""COMPUTED_VALUE"""),318.29)</f>
        <v>318.29</v>
      </c>
      <c r="C647" s="1">
        <f>IFERROR(__xludf.DUMMYFUNCTION("""COMPUTED_VALUE"""),319.05)</f>
        <v>319.05</v>
      </c>
      <c r="D647" s="1">
        <f>IFERROR(__xludf.DUMMYFUNCTION("""COMPUTED_VALUE"""),313.54)</f>
        <v>313.54</v>
      </c>
      <c r="E647" s="1">
        <f>IFERROR(__xludf.DUMMYFUNCTION("""COMPUTED_VALUE"""),317.53)</f>
        <v>317.53</v>
      </c>
      <c r="F647" s="1">
        <f>IFERROR(__xludf.DUMMYFUNCTION("""COMPUTED_VALUE"""),1.8496371E7)</f>
        <v>18496371</v>
      </c>
    </row>
    <row r="648" ht="15.75" customHeight="1">
      <c r="A648" s="2">
        <f>IFERROR(__xludf.DUMMYFUNCTION("""COMPUTED_VALUE"""),44708.66666666667)</f>
        <v>44708.66667</v>
      </c>
      <c r="B648" s="1">
        <f>IFERROR(__xludf.DUMMYFUNCTION("""COMPUTED_VALUE"""),328.36)</f>
        <v>328.36</v>
      </c>
      <c r="C648" s="1">
        <f>IFERROR(__xludf.DUMMYFUNCTION("""COMPUTED_VALUE"""),330.45)</f>
        <v>330.45</v>
      </c>
      <c r="D648" s="1">
        <f>IFERROR(__xludf.DUMMYFUNCTION("""COMPUTED_VALUE"""),321.33)</f>
        <v>321.33</v>
      </c>
      <c r="E648" s="1">
        <f>IFERROR(__xludf.DUMMYFUNCTION("""COMPUTED_VALUE"""),324.75)</f>
        <v>324.75</v>
      </c>
      <c r="F648" s="1">
        <f>IFERROR(__xludf.DUMMYFUNCTION("""COMPUTED_VALUE"""),2.076081E7)</f>
        <v>20760810</v>
      </c>
    </row>
    <row r="649" ht="15.75" customHeight="1">
      <c r="A649" s="2">
        <f>IFERROR(__xludf.DUMMYFUNCTION("""COMPUTED_VALUE"""),44711.66666666667)</f>
        <v>44711.66667</v>
      </c>
      <c r="B649" s="1">
        <f>IFERROR(__xludf.DUMMYFUNCTION("""COMPUTED_VALUE"""),328.55)</f>
        <v>328.55</v>
      </c>
      <c r="C649" s="1">
        <f>IFERROR(__xludf.DUMMYFUNCTION("""COMPUTED_VALUE"""),333.68)</f>
        <v>333.68</v>
      </c>
      <c r="D649" s="1">
        <f>IFERROR(__xludf.DUMMYFUNCTION("""COMPUTED_VALUE"""),327.22)</f>
        <v>327.22</v>
      </c>
      <c r="E649" s="1">
        <f>IFERROR(__xludf.DUMMYFUNCTION("""COMPUTED_VALUE"""),332.54)</f>
        <v>332.54</v>
      </c>
      <c r="F649" s="1">
        <f>IFERROR(__xludf.DUMMYFUNCTION("""COMPUTED_VALUE"""),2.2298377E7)</f>
        <v>22298377</v>
      </c>
    </row>
    <row r="650" ht="15.75" customHeight="1">
      <c r="A650" s="2">
        <f>IFERROR(__xludf.DUMMYFUNCTION("""COMPUTED_VALUE"""),44712.66666666667)</f>
        <v>44712.66667</v>
      </c>
      <c r="B650" s="1">
        <f>IFERROR(__xludf.DUMMYFUNCTION("""COMPUTED_VALUE"""),331.59)</f>
        <v>331.59</v>
      </c>
      <c r="C650" s="1">
        <f>IFERROR(__xludf.DUMMYFUNCTION("""COMPUTED_VALUE"""),344.89)</f>
        <v>344.89</v>
      </c>
      <c r="D650" s="1">
        <f>IFERROR(__xludf.DUMMYFUNCTION("""COMPUTED_VALUE"""),329.12)</f>
        <v>329.12</v>
      </c>
      <c r="E650" s="1">
        <f>IFERROR(__xludf.DUMMYFUNCTION("""COMPUTED_VALUE"""),344.32)</f>
        <v>344.32</v>
      </c>
      <c r="F650" s="1">
        <f>IFERROR(__xludf.DUMMYFUNCTION("""COMPUTED_VALUE"""),6.4756621E7)</f>
        <v>64756621</v>
      </c>
    </row>
    <row r="651" ht="15.75" customHeight="1">
      <c r="A651" s="2">
        <f>IFERROR(__xludf.DUMMYFUNCTION("""COMPUTED_VALUE"""),44713.66666666667)</f>
        <v>44713.66667</v>
      </c>
      <c r="B651" s="1">
        <f>IFERROR(__xludf.DUMMYFUNCTION("""COMPUTED_VALUE"""),343.94)</f>
        <v>343.94</v>
      </c>
      <c r="C651" s="1">
        <f>IFERROR(__xludf.DUMMYFUNCTION("""COMPUTED_VALUE"""),347.93)</f>
        <v>347.93</v>
      </c>
      <c r="D651" s="1">
        <f>IFERROR(__xludf.DUMMYFUNCTION("""COMPUTED_VALUE"""),339.95)</f>
        <v>339.95</v>
      </c>
      <c r="E651" s="1">
        <f>IFERROR(__xludf.DUMMYFUNCTION("""COMPUTED_VALUE"""),342.42)</f>
        <v>342.42</v>
      </c>
      <c r="F651" s="1">
        <f>IFERROR(__xludf.DUMMYFUNCTION("""COMPUTED_VALUE"""),2.6920272E7)</f>
        <v>26920272</v>
      </c>
    </row>
    <row r="652" ht="15.75" customHeight="1">
      <c r="A652" s="2">
        <f>IFERROR(__xludf.DUMMYFUNCTION("""COMPUTED_VALUE"""),44714.66666666667)</f>
        <v>44714.66667</v>
      </c>
      <c r="B652" s="1">
        <f>IFERROR(__xludf.DUMMYFUNCTION("""COMPUTED_VALUE"""),337.29)</f>
        <v>337.29</v>
      </c>
      <c r="C652" s="1">
        <f>IFERROR(__xludf.DUMMYFUNCTION("""COMPUTED_VALUE"""),342.61)</f>
        <v>342.61</v>
      </c>
      <c r="D652" s="1">
        <f>IFERROR(__xludf.DUMMYFUNCTION("""COMPUTED_VALUE"""),336.15)</f>
        <v>336.15</v>
      </c>
      <c r="E652" s="1">
        <f>IFERROR(__xludf.DUMMYFUNCTION("""COMPUTED_VALUE"""),341.09)</f>
        <v>341.09</v>
      </c>
      <c r="F652" s="1">
        <f>IFERROR(__xludf.DUMMYFUNCTION("""COMPUTED_VALUE"""),1.4182488E7)</f>
        <v>14182488</v>
      </c>
    </row>
    <row r="653" ht="15.75" customHeight="1">
      <c r="A653" s="2">
        <f>IFERROR(__xludf.DUMMYFUNCTION("""COMPUTED_VALUE"""),44718.66666666667)</f>
        <v>44718.66667</v>
      </c>
      <c r="B653" s="1">
        <f>IFERROR(__xludf.DUMMYFUNCTION("""COMPUTED_VALUE"""),343.94)</f>
        <v>343.94</v>
      </c>
      <c r="C653" s="1">
        <f>IFERROR(__xludf.DUMMYFUNCTION("""COMPUTED_VALUE"""),350.97)</f>
        <v>350.97</v>
      </c>
      <c r="D653" s="1">
        <f>IFERROR(__xludf.DUMMYFUNCTION("""COMPUTED_VALUE"""),338.24)</f>
        <v>338.24</v>
      </c>
      <c r="E653" s="1">
        <f>IFERROR(__xludf.DUMMYFUNCTION("""COMPUTED_VALUE"""),349.26)</f>
        <v>349.26</v>
      </c>
      <c r="F653" s="1">
        <f>IFERROR(__xludf.DUMMYFUNCTION("""COMPUTED_VALUE"""),2.3900121E7)</f>
        <v>23900121</v>
      </c>
    </row>
    <row r="654" ht="15.75" customHeight="1">
      <c r="A654" s="2">
        <f>IFERROR(__xludf.DUMMYFUNCTION("""COMPUTED_VALUE"""),44719.66666666667)</f>
        <v>44719.66667</v>
      </c>
      <c r="B654" s="1">
        <f>IFERROR(__xludf.DUMMYFUNCTION("""COMPUTED_VALUE"""),353.44)</f>
        <v>353.44</v>
      </c>
      <c r="C654" s="1">
        <f>IFERROR(__xludf.DUMMYFUNCTION("""COMPUTED_VALUE"""),356.1)</f>
        <v>356.1</v>
      </c>
      <c r="D654" s="1">
        <f>IFERROR(__xludf.DUMMYFUNCTION("""COMPUTED_VALUE"""),344.89)</f>
        <v>344.89</v>
      </c>
      <c r="E654" s="1">
        <f>IFERROR(__xludf.DUMMYFUNCTION("""COMPUTED_VALUE"""),349.26)</f>
        <v>349.26</v>
      </c>
      <c r="F654" s="1">
        <f>IFERROR(__xludf.DUMMYFUNCTION("""COMPUTED_VALUE"""),2.7086986E7)</f>
        <v>27086986</v>
      </c>
    </row>
    <row r="655" ht="15.75" customHeight="1">
      <c r="A655" s="2">
        <f>IFERROR(__xludf.DUMMYFUNCTION("""COMPUTED_VALUE"""),44720.66666666667)</f>
        <v>44720.66667</v>
      </c>
      <c r="B655" s="1">
        <f>IFERROR(__xludf.DUMMYFUNCTION("""COMPUTED_VALUE"""),356.29)</f>
        <v>356.29</v>
      </c>
      <c r="C655" s="1">
        <f>IFERROR(__xludf.DUMMYFUNCTION("""COMPUTED_VALUE"""),371.87)</f>
        <v>371.87</v>
      </c>
      <c r="D655" s="1">
        <f>IFERROR(__xludf.DUMMYFUNCTION("""COMPUTED_VALUE"""),354.58)</f>
        <v>354.58</v>
      </c>
      <c r="E655" s="1">
        <f>IFERROR(__xludf.DUMMYFUNCTION("""COMPUTED_VALUE"""),371.87)</f>
        <v>371.87</v>
      </c>
      <c r="F655" s="1">
        <f>IFERROR(__xludf.DUMMYFUNCTION("""COMPUTED_VALUE"""),4.7476909E7)</f>
        <v>47476909</v>
      </c>
    </row>
    <row r="656" ht="15.75" customHeight="1">
      <c r="A656" s="2">
        <f>IFERROR(__xludf.DUMMYFUNCTION("""COMPUTED_VALUE"""),44721.66666666667)</f>
        <v>44721.66667</v>
      </c>
      <c r="B656" s="1">
        <f>IFERROR(__xludf.DUMMYFUNCTION("""COMPUTED_VALUE"""),383.85)</f>
        <v>383.85</v>
      </c>
      <c r="C656" s="1">
        <f>IFERROR(__xludf.DUMMYFUNCTION("""COMPUTED_VALUE"""),386.51)</f>
        <v>386.51</v>
      </c>
      <c r="D656" s="1">
        <f>IFERROR(__xludf.DUMMYFUNCTION("""COMPUTED_VALUE"""),369.59)</f>
        <v>369.59</v>
      </c>
      <c r="E656" s="1">
        <f>IFERROR(__xludf.DUMMYFUNCTION("""COMPUTED_VALUE"""),375.1)</f>
        <v>375.1</v>
      </c>
      <c r="F656" s="1">
        <f>IFERROR(__xludf.DUMMYFUNCTION("""COMPUTED_VALUE"""),3.91471E7)</f>
        <v>39147100</v>
      </c>
    </row>
    <row r="657" ht="15.75" customHeight="1">
      <c r="A657" s="2">
        <f>IFERROR(__xludf.DUMMYFUNCTION("""COMPUTED_VALUE"""),44722.66666666667)</f>
        <v>44722.66667</v>
      </c>
      <c r="B657" s="1">
        <f>IFERROR(__xludf.DUMMYFUNCTION("""COMPUTED_VALUE"""),365.22)</f>
        <v>365.22</v>
      </c>
      <c r="C657" s="1">
        <f>IFERROR(__xludf.DUMMYFUNCTION("""COMPUTED_VALUE"""),378.33)</f>
        <v>378.33</v>
      </c>
      <c r="D657" s="1">
        <f>IFERROR(__xludf.DUMMYFUNCTION("""COMPUTED_VALUE"""),363.89)</f>
        <v>363.89</v>
      </c>
      <c r="E657" s="1">
        <f>IFERROR(__xludf.DUMMYFUNCTION("""COMPUTED_VALUE"""),376.62)</f>
        <v>376.62</v>
      </c>
      <c r="F657" s="1">
        <f>IFERROR(__xludf.DUMMYFUNCTION("""COMPUTED_VALUE"""),2.9755765E7)</f>
        <v>29755765</v>
      </c>
    </row>
    <row r="658" ht="15.75" customHeight="1">
      <c r="A658" s="2">
        <f>IFERROR(__xludf.DUMMYFUNCTION("""COMPUTED_VALUE"""),44725.66666666667)</f>
        <v>44725.66667</v>
      </c>
      <c r="B658" s="1">
        <f>IFERROR(__xludf.DUMMYFUNCTION("""COMPUTED_VALUE"""),364.46)</f>
        <v>364.46</v>
      </c>
      <c r="C658" s="1">
        <f>IFERROR(__xludf.DUMMYFUNCTION("""COMPUTED_VALUE"""),367.5)</f>
        <v>367.5</v>
      </c>
      <c r="D658" s="1">
        <f>IFERROR(__xludf.DUMMYFUNCTION("""COMPUTED_VALUE"""),354.96)</f>
        <v>354.96</v>
      </c>
      <c r="E658" s="1">
        <f>IFERROR(__xludf.DUMMYFUNCTION("""COMPUTED_VALUE"""),358.19)</f>
        <v>358.19</v>
      </c>
      <c r="F658" s="1">
        <f>IFERROR(__xludf.DUMMYFUNCTION("""COMPUTED_VALUE"""),2.4938012E7)</f>
        <v>24938012</v>
      </c>
    </row>
    <row r="659" ht="15.75" customHeight="1">
      <c r="A659" s="2">
        <f>IFERROR(__xludf.DUMMYFUNCTION("""COMPUTED_VALUE"""),44726.66666666667)</f>
        <v>44726.66667</v>
      </c>
      <c r="B659" s="1">
        <f>IFERROR(__xludf.DUMMYFUNCTION("""COMPUTED_VALUE"""),349.07)</f>
        <v>349.07</v>
      </c>
      <c r="C659" s="1">
        <f>IFERROR(__xludf.DUMMYFUNCTION("""COMPUTED_VALUE"""),359.52)</f>
        <v>359.52</v>
      </c>
      <c r="D659" s="1">
        <f>IFERROR(__xludf.DUMMYFUNCTION("""COMPUTED_VALUE"""),349.07)</f>
        <v>349.07</v>
      </c>
      <c r="E659" s="1">
        <f>IFERROR(__xludf.DUMMYFUNCTION("""COMPUTED_VALUE"""),357.24)</f>
        <v>357.24</v>
      </c>
      <c r="F659" s="1">
        <f>IFERROR(__xludf.DUMMYFUNCTION("""COMPUTED_VALUE"""),1.6307664E7)</f>
        <v>16307664</v>
      </c>
    </row>
    <row r="660" ht="15.75" customHeight="1">
      <c r="A660" s="2">
        <f>IFERROR(__xludf.DUMMYFUNCTION("""COMPUTED_VALUE"""),44727.66666666667)</f>
        <v>44727.66667</v>
      </c>
      <c r="B660" s="1">
        <f>IFERROR(__xludf.DUMMYFUNCTION("""COMPUTED_VALUE"""),357.24)</f>
        <v>357.24</v>
      </c>
      <c r="C660" s="1">
        <f>IFERROR(__xludf.DUMMYFUNCTION("""COMPUTED_VALUE"""),363.13)</f>
        <v>363.13</v>
      </c>
      <c r="D660" s="1">
        <f>IFERROR(__xludf.DUMMYFUNCTION("""COMPUTED_VALUE"""),356.48)</f>
        <v>356.48</v>
      </c>
      <c r="E660" s="1">
        <f>IFERROR(__xludf.DUMMYFUNCTION("""COMPUTED_VALUE"""),360.85)</f>
        <v>360.85</v>
      </c>
      <c r="F660" s="1">
        <f>IFERROR(__xludf.DUMMYFUNCTION("""COMPUTED_VALUE"""),2.1242678E7)</f>
        <v>21242678</v>
      </c>
    </row>
    <row r="661" ht="15.75" customHeight="1">
      <c r="A661" s="2">
        <f>IFERROR(__xludf.DUMMYFUNCTION("""COMPUTED_VALUE"""),44728.66666666667)</f>
        <v>44728.66667</v>
      </c>
      <c r="B661" s="1">
        <f>IFERROR(__xludf.DUMMYFUNCTION("""COMPUTED_VALUE"""),361.04)</f>
        <v>361.04</v>
      </c>
      <c r="C661" s="1">
        <f>IFERROR(__xludf.DUMMYFUNCTION("""COMPUTED_VALUE"""),363.32)</f>
        <v>363.32</v>
      </c>
      <c r="D661" s="1">
        <f>IFERROR(__xludf.DUMMYFUNCTION("""COMPUTED_VALUE"""),345.84)</f>
        <v>345.84</v>
      </c>
      <c r="E661" s="1">
        <f>IFERROR(__xludf.DUMMYFUNCTION("""COMPUTED_VALUE"""),349.26)</f>
        <v>349.26</v>
      </c>
      <c r="F661" s="1">
        <f>IFERROR(__xludf.DUMMYFUNCTION("""COMPUTED_VALUE"""),2.2143706E7)</f>
        <v>22143706</v>
      </c>
    </row>
    <row r="662" ht="15.75" customHeight="1">
      <c r="A662" s="2">
        <f>IFERROR(__xludf.DUMMYFUNCTION("""COMPUTED_VALUE"""),44729.66666666667)</f>
        <v>44729.66667</v>
      </c>
      <c r="B662" s="1">
        <f>IFERROR(__xludf.DUMMYFUNCTION("""COMPUTED_VALUE"""),343.75)</f>
        <v>343.75</v>
      </c>
      <c r="C662" s="1">
        <f>IFERROR(__xludf.DUMMYFUNCTION("""COMPUTED_VALUE"""),355.91)</f>
        <v>355.91</v>
      </c>
      <c r="D662" s="1">
        <f>IFERROR(__xludf.DUMMYFUNCTION("""COMPUTED_VALUE"""),343.75)</f>
        <v>343.75</v>
      </c>
      <c r="E662" s="1">
        <f>IFERROR(__xludf.DUMMYFUNCTION("""COMPUTED_VALUE"""),350.97)</f>
        <v>350.97</v>
      </c>
      <c r="F662" s="1">
        <f>IFERROR(__xludf.DUMMYFUNCTION("""COMPUTED_VALUE"""),1.948301E7)</f>
        <v>19483010</v>
      </c>
    </row>
    <row r="663" ht="15.75" customHeight="1">
      <c r="A663" s="2">
        <f>IFERROR(__xludf.DUMMYFUNCTION("""COMPUTED_VALUE"""),44732.66666666667)</f>
        <v>44732.66667</v>
      </c>
      <c r="B663" s="1">
        <f>IFERROR(__xludf.DUMMYFUNCTION("""COMPUTED_VALUE"""),351.54)</f>
        <v>351.54</v>
      </c>
      <c r="C663" s="1">
        <f>IFERROR(__xludf.DUMMYFUNCTION("""COMPUTED_VALUE"""),355.34)</f>
        <v>355.34</v>
      </c>
      <c r="D663" s="1">
        <f>IFERROR(__xludf.DUMMYFUNCTION("""COMPUTED_VALUE"""),346.41)</f>
        <v>346.41</v>
      </c>
      <c r="E663" s="1">
        <f>IFERROR(__xludf.DUMMYFUNCTION("""COMPUTED_VALUE"""),352.3)</f>
        <v>352.3</v>
      </c>
      <c r="F663" s="1">
        <f>IFERROR(__xludf.DUMMYFUNCTION("""COMPUTED_VALUE"""),1.1639693E7)</f>
        <v>11639693</v>
      </c>
    </row>
    <row r="664" ht="15.75" customHeight="1">
      <c r="A664" s="2">
        <f>IFERROR(__xludf.DUMMYFUNCTION("""COMPUTED_VALUE"""),44733.66666666667)</f>
        <v>44733.66667</v>
      </c>
      <c r="B664" s="1">
        <f>IFERROR(__xludf.DUMMYFUNCTION("""COMPUTED_VALUE"""),353.25)</f>
        <v>353.25</v>
      </c>
      <c r="C664" s="1">
        <f>IFERROR(__xludf.DUMMYFUNCTION("""COMPUTED_VALUE"""),361.99)</f>
        <v>361.99</v>
      </c>
      <c r="D664" s="1">
        <f>IFERROR(__xludf.DUMMYFUNCTION("""COMPUTED_VALUE"""),351.73)</f>
        <v>351.73</v>
      </c>
      <c r="E664" s="1">
        <f>IFERROR(__xludf.DUMMYFUNCTION("""COMPUTED_VALUE"""),361.99)</f>
        <v>361.99</v>
      </c>
      <c r="F664" s="1">
        <f>IFERROR(__xludf.DUMMYFUNCTION("""COMPUTED_VALUE"""),1.5013276E7)</f>
        <v>15013276</v>
      </c>
    </row>
    <row r="665" ht="15.75" customHeight="1">
      <c r="A665" s="2">
        <f>IFERROR(__xludf.DUMMYFUNCTION("""COMPUTED_VALUE"""),44734.66666666667)</f>
        <v>44734.66667</v>
      </c>
      <c r="B665" s="1">
        <f>IFERROR(__xludf.DUMMYFUNCTION("""COMPUTED_VALUE"""),361.8)</f>
        <v>361.8</v>
      </c>
      <c r="C665" s="1">
        <f>IFERROR(__xludf.DUMMYFUNCTION("""COMPUTED_VALUE"""),361.8)</f>
        <v>361.8</v>
      </c>
      <c r="D665" s="1">
        <f>IFERROR(__xludf.DUMMYFUNCTION("""COMPUTED_VALUE"""),351.54)</f>
        <v>351.54</v>
      </c>
      <c r="E665" s="1">
        <f>IFERROR(__xludf.DUMMYFUNCTION("""COMPUTED_VALUE"""),351.54)</f>
        <v>351.54</v>
      </c>
      <c r="F665" s="1">
        <f>IFERROR(__xludf.DUMMYFUNCTION("""COMPUTED_VALUE"""),1.3714137E7)</f>
        <v>13714137</v>
      </c>
    </row>
    <row r="666" ht="15.75" customHeight="1">
      <c r="A666" s="2">
        <f>IFERROR(__xludf.DUMMYFUNCTION("""COMPUTED_VALUE"""),44735.66666666667)</f>
        <v>44735.66667</v>
      </c>
      <c r="B666" s="1">
        <f>IFERROR(__xludf.DUMMYFUNCTION("""COMPUTED_VALUE"""),353.25)</f>
        <v>353.25</v>
      </c>
      <c r="C666" s="1">
        <f>IFERROR(__xludf.DUMMYFUNCTION("""COMPUTED_VALUE"""),360.47)</f>
        <v>360.47</v>
      </c>
      <c r="D666" s="1">
        <f>IFERROR(__xludf.DUMMYFUNCTION("""COMPUTED_VALUE"""),350.59)</f>
        <v>350.59</v>
      </c>
      <c r="E666" s="1">
        <f>IFERROR(__xludf.DUMMYFUNCTION("""COMPUTED_VALUE"""),356.29)</f>
        <v>356.29</v>
      </c>
      <c r="F666" s="1">
        <f>IFERROR(__xludf.DUMMYFUNCTION("""COMPUTED_VALUE"""),1.2620777E7)</f>
        <v>12620777</v>
      </c>
    </row>
    <row r="667" ht="15.75" customHeight="1">
      <c r="A667" s="2">
        <f>IFERROR(__xludf.DUMMYFUNCTION("""COMPUTED_VALUE"""),44736.66666666667)</f>
        <v>44736.66667</v>
      </c>
      <c r="B667" s="1">
        <f>IFERROR(__xludf.DUMMYFUNCTION("""COMPUTED_VALUE"""),360.47)</f>
        <v>360.47</v>
      </c>
      <c r="C667" s="1">
        <f>IFERROR(__xludf.DUMMYFUNCTION("""COMPUTED_VALUE"""),366.74)</f>
        <v>366.74</v>
      </c>
      <c r="D667" s="1">
        <f>IFERROR(__xludf.DUMMYFUNCTION("""COMPUTED_VALUE"""),355.53)</f>
        <v>355.53</v>
      </c>
      <c r="E667" s="1">
        <f>IFERROR(__xludf.DUMMYFUNCTION("""COMPUTED_VALUE"""),365.03)</f>
        <v>365.03</v>
      </c>
      <c r="F667" s="1">
        <f>IFERROR(__xludf.DUMMYFUNCTION("""COMPUTED_VALUE"""),1.8197838E7)</f>
        <v>18197838</v>
      </c>
    </row>
    <row r="668" ht="15.75" customHeight="1">
      <c r="A668" s="2">
        <f>IFERROR(__xludf.DUMMYFUNCTION("""COMPUTED_VALUE"""),44739.66666666667)</f>
        <v>44739.66667</v>
      </c>
      <c r="B668" s="1">
        <f>IFERROR(__xludf.DUMMYFUNCTION("""COMPUTED_VALUE"""),367.69)</f>
        <v>367.69</v>
      </c>
      <c r="C668" s="1">
        <f>IFERROR(__xludf.DUMMYFUNCTION("""COMPUTED_VALUE"""),380.23)</f>
        <v>380.23</v>
      </c>
      <c r="D668" s="1">
        <f>IFERROR(__xludf.DUMMYFUNCTION("""COMPUTED_VALUE"""),355.91)</f>
        <v>355.91</v>
      </c>
      <c r="E668" s="1">
        <f>IFERROR(__xludf.DUMMYFUNCTION("""COMPUTED_VALUE"""),359.33)</f>
        <v>359.33</v>
      </c>
      <c r="F668" s="1">
        <f>IFERROR(__xludf.DUMMYFUNCTION("""COMPUTED_VALUE"""),5.7400982E7)</f>
        <v>57400982</v>
      </c>
    </row>
    <row r="669" ht="15.75" customHeight="1">
      <c r="A669" s="2">
        <f>IFERROR(__xludf.DUMMYFUNCTION("""COMPUTED_VALUE"""),44740.66666666667)</f>
        <v>44740.66667</v>
      </c>
      <c r="B669" s="1">
        <f>IFERROR(__xludf.DUMMYFUNCTION("""COMPUTED_VALUE"""),354.2)</f>
        <v>354.2</v>
      </c>
      <c r="C669" s="1">
        <f>IFERROR(__xludf.DUMMYFUNCTION("""COMPUTED_VALUE"""),354.77)</f>
        <v>354.77</v>
      </c>
      <c r="D669" s="1">
        <f>IFERROR(__xludf.DUMMYFUNCTION("""COMPUTED_VALUE"""),338.62)</f>
        <v>338.62</v>
      </c>
      <c r="E669" s="1">
        <f>IFERROR(__xludf.DUMMYFUNCTION("""COMPUTED_VALUE"""),347.55)</f>
        <v>347.55</v>
      </c>
      <c r="F669" s="1">
        <f>IFERROR(__xludf.DUMMYFUNCTION("""COMPUTED_VALUE"""),5.858507E7)</f>
        <v>58585070</v>
      </c>
    </row>
    <row r="670" ht="15.75" customHeight="1">
      <c r="A670" s="2">
        <f>IFERROR(__xludf.DUMMYFUNCTION("""COMPUTED_VALUE"""),44741.66666666667)</f>
        <v>44741.66667</v>
      </c>
      <c r="B670" s="1">
        <f>IFERROR(__xludf.DUMMYFUNCTION("""COMPUTED_VALUE"""),342.04)</f>
        <v>342.04</v>
      </c>
      <c r="C670" s="1">
        <f>IFERROR(__xludf.DUMMYFUNCTION("""COMPUTED_VALUE"""),351.92)</f>
        <v>351.92</v>
      </c>
      <c r="D670" s="1">
        <f>IFERROR(__xludf.DUMMYFUNCTION("""COMPUTED_VALUE"""),338.43)</f>
        <v>338.43</v>
      </c>
      <c r="E670" s="1">
        <f>IFERROR(__xludf.DUMMYFUNCTION("""COMPUTED_VALUE"""),346.79)</f>
        <v>346.79</v>
      </c>
      <c r="F670" s="1">
        <f>IFERROR(__xludf.DUMMYFUNCTION("""COMPUTED_VALUE"""),3.4975785E7)</f>
        <v>34975785</v>
      </c>
    </row>
    <row r="671" ht="15.75" customHeight="1">
      <c r="A671" s="2">
        <f>IFERROR(__xludf.DUMMYFUNCTION("""COMPUTED_VALUE"""),44742.66666666667)</f>
        <v>44742.66667</v>
      </c>
      <c r="B671" s="1">
        <f>IFERROR(__xludf.DUMMYFUNCTION("""COMPUTED_VALUE"""),342.04)</f>
        <v>342.04</v>
      </c>
      <c r="C671" s="1">
        <f>IFERROR(__xludf.DUMMYFUNCTION("""COMPUTED_VALUE"""),345.46)</f>
        <v>345.46</v>
      </c>
      <c r="D671" s="1">
        <f>IFERROR(__xludf.DUMMYFUNCTION("""COMPUTED_VALUE"""),336.34)</f>
        <v>336.34</v>
      </c>
      <c r="E671" s="1">
        <f>IFERROR(__xludf.DUMMYFUNCTION("""COMPUTED_VALUE"""),336.72)</f>
        <v>336.72</v>
      </c>
      <c r="F671" s="1">
        <f>IFERROR(__xludf.DUMMYFUNCTION("""COMPUTED_VALUE"""),3.3385197E7)</f>
        <v>33385197</v>
      </c>
    </row>
    <row r="672" ht="15.75" customHeight="1">
      <c r="A672" s="2">
        <f>IFERROR(__xludf.DUMMYFUNCTION("""COMPUTED_VALUE"""),44746.66666666667)</f>
        <v>44746.66667</v>
      </c>
      <c r="B672" s="1">
        <f>IFERROR(__xludf.DUMMYFUNCTION("""COMPUTED_VALUE"""),336.72)</f>
        <v>336.72</v>
      </c>
      <c r="C672" s="1">
        <f>IFERROR(__xludf.DUMMYFUNCTION("""COMPUTED_VALUE"""),338.62)</f>
        <v>338.62</v>
      </c>
      <c r="D672" s="1">
        <f>IFERROR(__xludf.DUMMYFUNCTION("""COMPUTED_VALUE"""),327.22)</f>
        <v>327.22</v>
      </c>
      <c r="E672" s="1">
        <f>IFERROR(__xludf.DUMMYFUNCTION("""COMPUTED_VALUE"""),329.69)</f>
        <v>329.69</v>
      </c>
      <c r="F672" s="1">
        <f>IFERROR(__xludf.DUMMYFUNCTION("""COMPUTED_VALUE"""),3.8455595E7)</f>
        <v>38455595</v>
      </c>
    </row>
    <row r="673" ht="15.75" customHeight="1">
      <c r="A673" s="2">
        <f>IFERROR(__xludf.DUMMYFUNCTION("""COMPUTED_VALUE"""),44747.66666666667)</f>
        <v>44747.66667</v>
      </c>
      <c r="B673" s="1">
        <f>IFERROR(__xludf.DUMMYFUNCTION("""COMPUTED_VALUE"""),330.64)</f>
        <v>330.64</v>
      </c>
      <c r="C673" s="1">
        <f>IFERROR(__xludf.DUMMYFUNCTION("""COMPUTED_VALUE"""),335.77)</f>
        <v>335.77</v>
      </c>
      <c r="D673" s="1">
        <f>IFERROR(__xludf.DUMMYFUNCTION("""COMPUTED_VALUE"""),330.07)</f>
        <v>330.07</v>
      </c>
      <c r="E673" s="1">
        <f>IFERROR(__xludf.DUMMYFUNCTION("""COMPUTED_VALUE"""),331.4)</f>
        <v>331.4</v>
      </c>
      <c r="F673" s="1">
        <f>IFERROR(__xludf.DUMMYFUNCTION("""COMPUTED_VALUE"""),1.9486553E7)</f>
        <v>19486553</v>
      </c>
    </row>
    <row r="674" ht="15.75" customHeight="1">
      <c r="A674" s="2">
        <f>IFERROR(__xludf.DUMMYFUNCTION("""COMPUTED_VALUE"""),44748.66666666667)</f>
        <v>44748.66667</v>
      </c>
      <c r="B674" s="1">
        <f>IFERROR(__xludf.DUMMYFUNCTION("""COMPUTED_VALUE"""),331.59)</f>
        <v>331.59</v>
      </c>
      <c r="C674" s="1">
        <f>IFERROR(__xludf.DUMMYFUNCTION("""COMPUTED_VALUE"""),335.39)</f>
        <v>335.39</v>
      </c>
      <c r="D674" s="1">
        <f>IFERROR(__xludf.DUMMYFUNCTION("""COMPUTED_VALUE"""),323.8)</f>
        <v>323.8</v>
      </c>
      <c r="E674" s="1">
        <f>IFERROR(__xludf.DUMMYFUNCTION("""COMPUTED_VALUE"""),330.26)</f>
        <v>330.26</v>
      </c>
      <c r="F674" s="1">
        <f>IFERROR(__xludf.DUMMYFUNCTION("""COMPUTED_VALUE"""),2.4822317E7)</f>
        <v>24822317</v>
      </c>
    </row>
    <row r="675" ht="15.75" customHeight="1">
      <c r="A675" s="2">
        <f>IFERROR(__xludf.DUMMYFUNCTION("""COMPUTED_VALUE"""),44749.66666666667)</f>
        <v>44749.66667</v>
      </c>
      <c r="B675" s="1">
        <f>IFERROR(__xludf.DUMMYFUNCTION("""COMPUTED_VALUE"""),326.08)</f>
        <v>326.08</v>
      </c>
      <c r="C675" s="1">
        <f>IFERROR(__xludf.DUMMYFUNCTION("""COMPUTED_VALUE"""),334.06)</f>
        <v>334.06</v>
      </c>
      <c r="D675" s="1">
        <f>IFERROR(__xludf.DUMMYFUNCTION("""COMPUTED_VALUE"""),325.7)</f>
        <v>325.7</v>
      </c>
      <c r="E675" s="1">
        <f>IFERROR(__xludf.DUMMYFUNCTION("""COMPUTED_VALUE"""),334.06)</f>
        <v>334.06</v>
      </c>
      <c r="F675" s="1">
        <f>IFERROR(__xludf.DUMMYFUNCTION("""COMPUTED_VALUE"""),1.8985683E7)</f>
        <v>18985683</v>
      </c>
    </row>
    <row r="676" ht="15.75" customHeight="1">
      <c r="A676" s="2">
        <f>IFERROR(__xludf.DUMMYFUNCTION("""COMPUTED_VALUE"""),44750.66666666667)</f>
        <v>44750.66667</v>
      </c>
      <c r="B676" s="1">
        <f>IFERROR(__xludf.DUMMYFUNCTION("""COMPUTED_VALUE"""),339.38)</f>
        <v>339.38</v>
      </c>
      <c r="C676" s="1">
        <f>IFERROR(__xludf.DUMMYFUNCTION("""COMPUTED_VALUE"""),339.38)</f>
        <v>339.38</v>
      </c>
      <c r="D676" s="1">
        <f>IFERROR(__xludf.DUMMYFUNCTION("""COMPUTED_VALUE"""),331.21)</f>
        <v>331.21</v>
      </c>
      <c r="E676" s="1">
        <f>IFERROR(__xludf.DUMMYFUNCTION("""COMPUTED_VALUE"""),335.01)</f>
        <v>335.01</v>
      </c>
      <c r="F676" s="1">
        <f>IFERROR(__xludf.DUMMYFUNCTION("""COMPUTED_VALUE"""),1.8754352E7)</f>
        <v>18754352</v>
      </c>
    </row>
    <row r="677" ht="15.75" customHeight="1">
      <c r="A677" s="2">
        <f>IFERROR(__xludf.DUMMYFUNCTION("""COMPUTED_VALUE"""),44753.66666666667)</f>
        <v>44753.66667</v>
      </c>
      <c r="B677" s="1">
        <f>IFERROR(__xludf.DUMMYFUNCTION("""COMPUTED_VALUE"""),327.22)</f>
        <v>327.22</v>
      </c>
      <c r="C677" s="1">
        <f>IFERROR(__xludf.DUMMYFUNCTION("""COMPUTED_VALUE"""),328.93)</f>
        <v>328.93</v>
      </c>
      <c r="D677" s="1">
        <f>IFERROR(__xludf.DUMMYFUNCTION("""COMPUTED_VALUE"""),323.23)</f>
        <v>323.23</v>
      </c>
      <c r="E677" s="1">
        <f>IFERROR(__xludf.DUMMYFUNCTION("""COMPUTED_VALUE"""),325.32)</f>
        <v>325.32</v>
      </c>
      <c r="F677" s="1">
        <f>IFERROR(__xludf.DUMMYFUNCTION("""COMPUTED_VALUE"""),2.0598133E7)</f>
        <v>20598133</v>
      </c>
    </row>
    <row r="678" ht="15.75" customHeight="1">
      <c r="A678" s="2">
        <f>IFERROR(__xludf.DUMMYFUNCTION("""COMPUTED_VALUE"""),44754.66666666667)</f>
        <v>44754.66667</v>
      </c>
      <c r="B678" s="1">
        <f>IFERROR(__xludf.DUMMYFUNCTION("""COMPUTED_VALUE"""),321.71)</f>
        <v>321.71</v>
      </c>
      <c r="C678" s="1">
        <f>IFERROR(__xludf.DUMMYFUNCTION("""COMPUTED_VALUE"""),323.8)</f>
        <v>323.8</v>
      </c>
      <c r="D678" s="1">
        <f>IFERROR(__xludf.DUMMYFUNCTION("""COMPUTED_VALUE"""),319.43)</f>
        <v>319.43</v>
      </c>
      <c r="E678" s="1">
        <f>IFERROR(__xludf.DUMMYFUNCTION("""COMPUTED_VALUE"""),320.95)</f>
        <v>320.95</v>
      </c>
      <c r="F678" s="1">
        <f>IFERROR(__xludf.DUMMYFUNCTION("""COMPUTED_VALUE"""),1.7307064E7)</f>
        <v>17307064</v>
      </c>
    </row>
    <row r="679" ht="15.75" customHeight="1">
      <c r="A679" s="2">
        <f>IFERROR(__xludf.DUMMYFUNCTION("""COMPUTED_VALUE"""),44755.66666666667)</f>
        <v>44755.66667</v>
      </c>
      <c r="B679" s="1">
        <f>IFERROR(__xludf.DUMMYFUNCTION("""COMPUTED_VALUE"""),321.71)</f>
        <v>321.71</v>
      </c>
      <c r="C679" s="1">
        <f>IFERROR(__xludf.DUMMYFUNCTION("""COMPUTED_VALUE"""),324.18)</f>
        <v>324.18</v>
      </c>
      <c r="D679" s="1">
        <f>IFERROR(__xludf.DUMMYFUNCTION("""COMPUTED_VALUE"""),318.29)</f>
        <v>318.29</v>
      </c>
      <c r="E679" s="1">
        <f>IFERROR(__xludf.DUMMYFUNCTION("""COMPUTED_VALUE"""),318.67)</f>
        <v>318.67</v>
      </c>
      <c r="F679" s="1">
        <f>IFERROR(__xludf.DUMMYFUNCTION("""COMPUTED_VALUE"""),1.7134245E7)</f>
        <v>17134245</v>
      </c>
    </row>
    <row r="680" ht="15.75" customHeight="1">
      <c r="A680" s="2">
        <f>IFERROR(__xludf.DUMMYFUNCTION("""COMPUTED_VALUE"""),44756.66666666667)</f>
        <v>44756.66667</v>
      </c>
      <c r="B680" s="1">
        <f>IFERROR(__xludf.DUMMYFUNCTION("""COMPUTED_VALUE"""),317.91)</f>
        <v>317.91</v>
      </c>
      <c r="C680" s="1">
        <f>IFERROR(__xludf.DUMMYFUNCTION("""COMPUTED_VALUE"""),320.57)</f>
        <v>320.57</v>
      </c>
      <c r="D680" s="1">
        <f>IFERROR(__xludf.DUMMYFUNCTION("""COMPUTED_VALUE"""),315.44)</f>
        <v>315.44</v>
      </c>
      <c r="E680" s="1">
        <f>IFERROR(__xludf.DUMMYFUNCTION("""COMPUTED_VALUE"""),318.29)</f>
        <v>318.29</v>
      </c>
      <c r="F680" s="1">
        <f>IFERROR(__xludf.DUMMYFUNCTION("""COMPUTED_VALUE"""),1.6774995E7)</f>
        <v>16774995</v>
      </c>
    </row>
    <row r="681" ht="15.75" customHeight="1">
      <c r="A681" s="2">
        <f>IFERROR(__xludf.DUMMYFUNCTION("""COMPUTED_VALUE"""),44757.66666666667)</f>
        <v>44757.66667</v>
      </c>
      <c r="B681" s="1">
        <f>IFERROR(__xludf.DUMMYFUNCTION("""COMPUTED_VALUE"""),313.54)</f>
        <v>313.54</v>
      </c>
      <c r="C681" s="1">
        <f>IFERROR(__xludf.DUMMYFUNCTION("""COMPUTED_VALUE"""),315.82)</f>
        <v>315.82</v>
      </c>
      <c r="D681" s="1">
        <f>IFERROR(__xludf.DUMMYFUNCTION("""COMPUTED_VALUE"""),307.08)</f>
        <v>307.08</v>
      </c>
      <c r="E681" s="1">
        <f>IFERROR(__xludf.DUMMYFUNCTION("""COMPUTED_VALUE"""),308.79)</f>
        <v>308.79</v>
      </c>
      <c r="F681" s="1">
        <f>IFERROR(__xludf.DUMMYFUNCTION("""COMPUTED_VALUE"""),2.6328504E7)</f>
        <v>26328504</v>
      </c>
    </row>
    <row r="682" ht="15.75" customHeight="1">
      <c r="A682" s="2">
        <f>IFERROR(__xludf.DUMMYFUNCTION("""COMPUTED_VALUE"""),44760.66666666667)</f>
        <v>44760.66667</v>
      </c>
      <c r="B682" s="1">
        <f>IFERROR(__xludf.DUMMYFUNCTION("""COMPUTED_VALUE"""),310.12)</f>
        <v>310.12</v>
      </c>
      <c r="C682" s="1">
        <f>IFERROR(__xludf.DUMMYFUNCTION("""COMPUTED_VALUE"""),317.15)</f>
        <v>317.15</v>
      </c>
      <c r="D682" s="1">
        <f>IFERROR(__xludf.DUMMYFUNCTION("""COMPUTED_VALUE"""),304.99)</f>
        <v>304.99</v>
      </c>
      <c r="E682" s="1">
        <f>IFERROR(__xludf.DUMMYFUNCTION("""COMPUTED_VALUE"""),316.01)</f>
        <v>316.01</v>
      </c>
      <c r="F682" s="1">
        <f>IFERROR(__xludf.DUMMYFUNCTION("""COMPUTED_VALUE"""),2.0372247E7)</f>
        <v>20372247</v>
      </c>
    </row>
    <row r="683" ht="15.75" customHeight="1">
      <c r="A683" s="2">
        <f>IFERROR(__xludf.DUMMYFUNCTION("""COMPUTED_VALUE"""),44761.66666666667)</f>
        <v>44761.66667</v>
      </c>
      <c r="B683" s="1">
        <f>IFERROR(__xludf.DUMMYFUNCTION("""COMPUTED_VALUE"""),314.87)</f>
        <v>314.87</v>
      </c>
      <c r="C683" s="1">
        <f>IFERROR(__xludf.DUMMYFUNCTION("""COMPUTED_VALUE"""),321.52)</f>
        <v>321.52</v>
      </c>
      <c r="D683" s="1">
        <f>IFERROR(__xludf.DUMMYFUNCTION("""COMPUTED_VALUE"""),313.54)</f>
        <v>313.54</v>
      </c>
      <c r="E683" s="1">
        <f>IFERROR(__xludf.DUMMYFUNCTION("""COMPUTED_VALUE"""),316.58)</f>
        <v>316.58</v>
      </c>
      <c r="F683" s="1">
        <f>IFERROR(__xludf.DUMMYFUNCTION("""COMPUTED_VALUE"""),1.2655564E7)</f>
        <v>12655564</v>
      </c>
    </row>
    <row r="684" ht="15.75" customHeight="1">
      <c r="A684" s="2">
        <f>IFERROR(__xludf.DUMMYFUNCTION("""COMPUTED_VALUE"""),44762.66666666667)</f>
        <v>44762.66667</v>
      </c>
      <c r="B684" s="1">
        <f>IFERROR(__xludf.DUMMYFUNCTION("""COMPUTED_VALUE"""),324.94)</f>
        <v>324.94</v>
      </c>
      <c r="C684" s="1">
        <f>IFERROR(__xludf.DUMMYFUNCTION("""COMPUTED_VALUE"""),325.7)</f>
        <v>325.7</v>
      </c>
      <c r="D684" s="1">
        <f>IFERROR(__xludf.DUMMYFUNCTION("""COMPUTED_VALUE"""),321.14)</f>
        <v>321.14</v>
      </c>
      <c r="E684" s="1">
        <f>IFERROR(__xludf.DUMMYFUNCTION("""COMPUTED_VALUE"""),321.71)</f>
        <v>321.71</v>
      </c>
      <c r="F684" s="1">
        <f>IFERROR(__xludf.DUMMYFUNCTION("""COMPUTED_VALUE"""),1.5982772E7)</f>
        <v>15982772</v>
      </c>
    </row>
    <row r="685" ht="15.75" customHeight="1">
      <c r="A685" s="2">
        <f>IFERROR(__xludf.DUMMYFUNCTION("""COMPUTED_VALUE"""),44763.66666666667)</f>
        <v>44763.66667</v>
      </c>
      <c r="B685" s="1">
        <f>IFERROR(__xludf.DUMMYFUNCTION("""COMPUTED_VALUE"""),318.29)</f>
        <v>318.29</v>
      </c>
      <c r="C685" s="1">
        <f>IFERROR(__xludf.DUMMYFUNCTION("""COMPUTED_VALUE"""),319.81)</f>
        <v>319.81</v>
      </c>
      <c r="D685" s="1">
        <f>IFERROR(__xludf.DUMMYFUNCTION("""COMPUTED_VALUE"""),312.78)</f>
        <v>312.78</v>
      </c>
      <c r="E685" s="1">
        <f>IFERROR(__xludf.DUMMYFUNCTION("""COMPUTED_VALUE"""),317.34)</f>
        <v>317.34</v>
      </c>
      <c r="F685" s="1">
        <f>IFERROR(__xludf.DUMMYFUNCTION("""COMPUTED_VALUE"""),1.9107287E7)</f>
        <v>19107287</v>
      </c>
    </row>
    <row r="686" ht="15.75" customHeight="1">
      <c r="A686" s="2">
        <f>IFERROR(__xludf.DUMMYFUNCTION("""COMPUTED_VALUE"""),44764.66666666667)</f>
        <v>44764.66667</v>
      </c>
      <c r="B686" s="1">
        <f>IFERROR(__xludf.DUMMYFUNCTION("""COMPUTED_VALUE"""),320.76)</f>
        <v>320.76</v>
      </c>
      <c r="C686" s="1">
        <f>IFERROR(__xludf.DUMMYFUNCTION("""COMPUTED_VALUE"""),322.66)</f>
        <v>322.66</v>
      </c>
      <c r="D686" s="1">
        <f>IFERROR(__xludf.DUMMYFUNCTION("""COMPUTED_VALUE"""),313.54)</f>
        <v>313.54</v>
      </c>
      <c r="E686" s="1">
        <f>IFERROR(__xludf.DUMMYFUNCTION("""COMPUTED_VALUE"""),315.44)</f>
        <v>315.44</v>
      </c>
      <c r="F686" s="1">
        <f>IFERROR(__xludf.DUMMYFUNCTION("""COMPUTED_VALUE"""),1.5081236E7)</f>
        <v>15081236</v>
      </c>
    </row>
    <row r="687" ht="15.75" customHeight="1">
      <c r="A687" s="2">
        <f>IFERROR(__xludf.DUMMYFUNCTION("""COMPUTED_VALUE"""),44767.66666666667)</f>
        <v>44767.66667</v>
      </c>
      <c r="B687" s="1">
        <f>IFERROR(__xludf.DUMMYFUNCTION("""COMPUTED_VALUE"""),313.16)</f>
        <v>313.16</v>
      </c>
      <c r="C687" s="1">
        <f>IFERROR(__xludf.DUMMYFUNCTION("""COMPUTED_VALUE"""),313.54)</f>
        <v>313.54</v>
      </c>
      <c r="D687" s="1">
        <f>IFERROR(__xludf.DUMMYFUNCTION("""COMPUTED_VALUE"""),305.56)</f>
        <v>305.56</v>
      </c>
      <c r="E687" s="1">
        <f>IFERROR(__xludf.DUMMYFUNCTION("""COMPUTED_VALUE"""),310.12)</f>
        <v>310.12</v>
      </c>
      <c r="F687" s="1">
        <f>IFERROR(__xludf.DUMMYFUNCTION("""COMPUTED_VALUE"""),1.6847756E7)</f>
        <v>16847756</v>
      </c>
    </row>
    <row r="688" ht="15.75" customHeight="1">
      <c r="A688" s="2">
        <f>IFERROR(__xludf.DUMMYFUNCTION("""COMPUTED_VALUE"""),44768.66666666667)</f>
        <v>44768.66667</v>
      </c>
      <c r="B688" s="1">
        <f>IFERROR(__xludf.DUMMYFUNCTION("""COMPUTED_VALUE"""),308.41)</f>
        <v>308.41</v>
      </c>
      <c r="C688" s="1">
        <f>IFERROR(__xludf.DUMMYFUNCTION("""COMPUTED_VALUE"""),313.92)</f>
        <v>313.92</v>
      </c>
      <c r="D688" s="1">
        <f>IFERROR(__xludf.DUMMYFUNCTION("""COMPUTED_VALUE"""),307.08)</f>
        <v>307.08</v>
      </c>
      <c r="E688" s="1">
        <f>IFERROR(__xludf.DUMMYFUNCTION("""COMPUTED_VALUE"""),312.97)</f>
        <v>312.97</v>
      </c>
      <c r="F688" s="1">
        <f>IFERROR(__xludf.DUMMYFUNCTION("""COMPUTED_VALUE"""),1.3863359E7)</f>
        <v>13863359</v>
      </c>
    </row>
    <row r="689" ht="15.75" customHeight="1">
      <c r="A689" s="2">
        <f>IFERROR(__xludf.DUMMYFUNCTION("""COMPUTED_VALUE"""),44769.66666666667)</f>
        <v>44769.66667</v>
      </c>
      <c r="B689" s="1">
        <f>IFERROR(__xludf.DUMMYFUNCTION("""COMPUTED_VALUE"""),308.79)</f>
        <v>308.79</v>
      </c>
      <c r="C689" s="1">
        <f>IFERROR(__xludf.DUMMYFUNCTION("""COMPUTED_VALUE"""),311.45)</f>
        <v>311.45</v>
      </c>
      <c r="D689" s="1">
        <f>IFERROR(__xludf.DUMMYFUNCTION("""COMPUTED_VALUE"""),304.04)</f>
        <v>304.04</v>
      </c>
      <c r="E689" s="1">
        <f>IFERROR(__xludf.DUMMYFUNCTION("""COMPUTED_VALUE"""),304.23)</f>
        <v>304.23</v>
      </c>
      <c r="F689" s="1">
        <f>IFERROR(__xludf.DUMMYFUNCTION("""COMPUTED_VALUE"""),1.981635E7)</f>
        <v>19816350</v>
      </c>
    </row>
    <row r="690" ht="15.75" customHeight="1">
      <c r="A690" s="2">
        <f>IFERROR(__xludf.DUMMYFUNCTION("""COMPUTED_VALUE"""),44770.66666666667)</f>
        <v>44770.66667</v>
      </c>
      <c r="B690" s="1">
        <f>IFERROR(__xludf.DUMMYFUNCTION("""COMPUTED_VALUE"""),308.41)</f>
        <v>308.41</v>
      </c>
      <c r="C690" s="1">
        <f>IFERROR(__xludf.DUMMYFUNCTION("""COMPUTED_VALUE"""),309.55)</f>
        <v>309.55</v>
      </c>
      <c r="D690" s="1">
        <f>IFERROR(__xludf.DUMMYFUNCTION("""COMPUTED_VALUE"""),304.04)</f>
        <v>304.04</v>
      </c>
      <c r="E690" s="1">
        <f>IFERROR(__xludf.DUMMYFUNCTION("""COMPUTED_VALUE"""),304.8)</f>
        <v>304.8</v>
      </c>
      <c r="F690" s="1">
        <f>IFERROR(__xludf.DUMMYFUNCTION("""COMPUTED_VALUE"""),1.5349399E7)</f>
        <v>15349399</v>
      </c>
    </row>
    <row r="691" ht="15.75" customHeight="1">
      <c r="A691" s="2">
        <f>IFERROR(__xludf.DUMMYFUNCTION("""COMPUTED_VALUE"""),44771.66666666667)</f>
        <v>44771.66667</v>
      </c>
      <c r="B691" s="1">
        <f>IFERROR(__xludf.DUMMYFUNCTION("""COMPUTED_VALUE"""),304.8)</f>
        <v>304.8</v>
      </c>
      <c r="C691" s="1">
        <f>IFERROR(__xludf.DUMMYFUNCTION("""COMPUTED_VALUE"""),307.27)</f>
        <v>307.27</v>
      </c>
      <c r="D691" s="1">
        <f>IFERROR(__xludf.DUMMYFUNCTION("""COMPUTED_VALUE"""),289.78)</f>
        <v>289.78</v>
      </c>
      <c r="E691" s="1">
        <f>IFERROR(__xludf.DUMMYFUNCTION("""COMPUTED_VALUE"""),291.49)</f>
        <v>291.49</v>
      </c>
      <c r="F691" s="1">
        <f>IFERROR(__xludf.DUMMYFUNCTION("""COMPUTED_VALUE"""),3.7194352E7)</f>
        <v>37194352</v>
      </c>
    </row>
    <row r="692" ht="15.75" customHeight="1">
      <c r="A692" s="2">
        <f>IFERROR(__xludf.DUMMYFUNCTION("""COMPUTED_VALUE"""),44774.66666666667)</f>
        <v>44774.66667</v>
      </c>
      <c r="B692" s="1">
        <f>IFERROR(__xludf.DUMMYFUNCTION("""COMPUTED_VALUE"""),286.93)</f>
        <v>286.93</v>
      </c>
      <c r="C692" s="1">
        <f>IFERROR(__xludf.DUMMYFUNCTION("""COMPUTED_VALUE"""),289.59)</f>
        <v>289.59</v>
      </c>
      <c r="D692" s="1">
        <f>IFERROR(__xludf.DUMMYFUNCTION("""COMPUTED_VALUE"""),284.65)</f>
        <v>284.65</v>
      </c>
      <c r="E692" s="1">
        <f>IFERROR(__xludf.DUMMYFUNCTION("""COMPUTED_VALUE"""),284.65)</f>
        <v>284.65</v>
      </c>
      <c r="F692" s="1">
        <f>IFERROR(__xludf.DUMMYFUNCTION("""COMPUTED_VALUE"""),3.999363E7)</f>
        <v>39993630</v>
      </c>
    </row>
    <row r="693" ht="15.75" customHeight="1">
      <c r="A693" s="2">
        <f>IFERROR(__xludf.DUMMYFUNCTION("""COMPUTED_VALUE"""),44775.66666666667)</f>
        <v>44775.66667</v>
      </c>
      <c r="B693" s="1">
        <f>IFERROR(__xludf.DUMMYFUNCTION("""COMPUTED_VALUE"""),280.47)</f>
        <v>280.47</v>
      </c>
      <c r="C693" s="1">
        <f>IFERROR(__xludf.DUMMYFUNCTION("""COMPUTED_VALUE"""),281.04)</f>
        <v>281.04</v>
      </c>
      <c r="D693" s="1">
        <f>IFERROR(__xludf.DUMMYFUNCTION("""COMPUTED_VALUE"""),273.63)</f>
        <v>273.63</v>
      </c>
      <c r="E693" s="1">
        <f>IFERROR(__xludf.DUMMYFUNCTION("""COMPUTED_VALUE"""),280.28)</f>
        <v>280.28</v>
      </c>
      <c r="F693" s="1">
        <f>IFERROR(__xludf.DUMMYFUNCTION("""COMPUTED_VALUE"""),4.2691346E7)</f>
        <v>42691346</v>
      </c>
    </row>
    <row r="694" ht="15.75" customHeight="1">
      <c r="A694" s="2">
        <f>IFERROR(__xludf.DUMMYFUNCTION("""COMPUTED_VALUE"""),44776.66666666667)</f>
        <v>44776.66667</v>
      </c>
      <c r="B694" s="1">
        <f>IFERROR(__xludf.DUMMYFUNCTION("""COMPUTED_VALUE"""),284.08)</f>
        <v>284.08</v>
      </c>
      <c r="C694" s="1">
        <f>IFERROR(__xludf.DUMMYFUNCTION("""COMPUTED_VALUE"""),291.11)</f>
        <v>291.11</v>
      </c>
      <c r="D694" s="1">
        <f>IFERROR(__xludf.DUMMYFUNCTION("""COMPUTED_VALUE"""),283.13)</f>
        <v>283.13</v>
      </c>
      <c r="E694" s="1">
        <f>IFERROR(__xludf.DUMMYFUNCTION("""COMPUTED_VALUE"""),287.5)</f>
        <v>287.5</v>
      </c>
      <c r="F694" s="1">
        <f>IFERROR(__xludf.DUMMYFUNCTION("""COMPUTED_VALUE"""),2.7403685E7)</f>
        <v>27403685</v>
      </c>
    </row>
    <row r="695" ht="15.75" customHeight="1">
      <c r="A695" s="2">
        <f>IFERROR(__xludf.DUMMYFUNCTION("""COMPUTED_VALUE"""),44777.66666666667)</f>
        <v>44777.66667</v>
      </c>
      <c r="B695" s="1">
        <f>IFERROR(__xludf.DUMMYFUNCTION("""COMPUTED_VALUE"""),292.44)</f>
        <v>292.44</v>
      </c>
      <c r="C695" s="1">
        <f>IFERROR(__xludf.DUMMYFUNCTION("""COMPUTED_VALUE"""),296.44)</f>
        <v>296.44</v>
      </c>
      <c r="D695" s="1">
        <f>IFERROR(__xludf.DUMMYFUNCTION("""COMPUTED_VALUE"""),289.97)</f>
        <v>289.97</v>
      </c>
      <c r="E695" s="1">
        <f>IFERROR(__xludf.DUMMYFUNCTION("""COMPUTED_VALUE"""),296.44)</f>
        <v>296.44</v>
      </c>
      <c r="F695" s="1">
        <f>IFERROR(__xludf.DUMMYFUNCTION("""COMPUTED_VALUE"""),1.9792022E7)</f>
        <v>19792022</v>
      </c>
    </row>
    <row r="696" ht="15.75" customHeight="1">
      <c r="A696" s="2">
        <f>IFERROR(__xludf.DUMMYFUNCTION("""COMPUTED_VALUE"""),44778.66666666667)</f>
        <v>44778.66667</v>
      </c>
      <c r="B696" s="1">
        <f>IFERROR(__xludf.DUMMYFUNCTION("""COMPUTED_VALUE"""),297.77)</f>
        <v>297.77</v>
      </c>
      <c r="C696" s="1">
        <f>IFERROR(__xludf.DUMMYFUNCTION("""COMPUTED_VALUE"""),298.34)</f>
        <v>298.34</v>
      </c>
      <c r="D696" s="1">
        <f>IFERROR(__xludf.DUMMYFUNCTION("""COMPUTED_VALUE"""),289.02)</f>
        <v>289.02</v>
      </c>
      <c r="E696" s="1">
        <f>IFERROR(__xludf.DUMMYFUNCTION("""COMPUTED_VALUE"""),292.25)</f>
        <v>292.25</v>
      </c>
      <c r="F696" s="1">
        <f>IFERROR(__xludf.DUMMYFUNCTION("""COMPUTED_VALUE"""),1.6442481E7)</f>
        <v>16442481</v>
      </c>
    </row>
    <row r="697" ht="15.75" customHeight="1">
      <c r="A697" s="2">
        <f>IFERROR(__xludf.DUMMYFUNCTION("""COMPUTED_VALUE"""),44781.66666666667)</f>
        <v>44781.66667</v>
      </c>
      <c r="B697" s="1">
        <f>IFERROR(__xludf.DUMMYFUNCTION("""COMPUTED_VALUE"""),287.31)</f>
        <v>287.31</v>
      </c>
      <c r="C697" s="1">
        <f>IFERROR(__xludf.DUMMYFUNCTION("""COMPUTED_VALUE"""),290.54)</f>
        <v>290.54</v>
      </c>
      <c r="D697" s="1">
        <f>IFERROR(__xludf.DUMMYFUNCTION("""COMPUTED_VALUE"""),283.32)</f>
        <v>283.32</v>
      </c>
      <c r="E697" s="1">
        <f>IFERROR(__xludf.DUMMYFUNCTION("""COMPUTED_VALUE"""),284.46)</f>
        <v>284.46</v>
      </c>
      <c r="F697" s="1">
        <f>IFERROR(__xludf.DUMMYFUNCTION("""COMPUTED_VALUE"""),1.5046951E7)</f>
        <v>15046951</v>
      </c>
    </row>
    <row r="698" ht="15.75" customHeight="1">
      <c r="A698" s="2">
        <f>IFERROR(__xludf.DUMMYFUNCTION("""COMPUTED_VALUE"""),44782.66666666667)</f>
        <v>44782.66667</v>
      </c>
      <c r="B698" s="1">
        <f>IFERROR(__xludf.DUMMYFUNCTION("""COMPUTED_VALUE"""),285.03)</f>
        <v>285.03</v>
      </c>
      <c r="C698" s="1">
        <f>IFERROR(__xludf.DUMMYFUNCTION("""COMPUTED_VALUE"""),289.21)</f>
        <v>289.21</v>
      </c>
      <c r="D698" s="1">
        <f>IFERROR(__xludf.DUMMYFUNCTION("""COMPUTED_VALUE"""),281.61)</f>
        <v>281.61</v>
      </c>
      <c r="E698" s="1">
        <f>IFERROR(__xludf.DUMMYFUNCTION("""COMPUTED_VALUE"""),283.13)</f>
        <v>283.13</v>
      </c>
      <c r="F698" s="1">
        <f>IFERROR(__xludf.DUMMYFUNCTION("""COMPUTED_VALUE"""),1.4193448E7)</f>
        <v>14193448</v>
      </c>
    </row>
    <row r="699" ht="15.75" customHeight="1">
      <c r="A699" s="2">
        <f>IFERROR(__xludf.DUMMYFUNCTION("""COMPUTED_VALUE"""),44783.66666666667)</f>
        <v>44783.66667</v>
      </c>
      <c r="B699" s="1">
        <f>IFERROR(__xludf.DUMMYFUNCTION("""COMPUTED_VALUE"""),284.65)</f>
        <v>284.65</v>
      </c>
      <c r="C699" s="1">
        <f>IFERROR(__xludf.DUMMYFUNCTION("""COMPUTED_VALUE"""),284.84)</f>
        <v>284.84</v>
      </c>
      <c r="D699" s="1">
        <f>IFERROR(__xludf.DUMMYFUNCTION("""COMPUTED_VALUE"""),277.62)</f>
        <v>277.62</v>
      </c>
      <c r="E699" s="1">
        <f>IFERROR(__xludf.DUMMYFUNCTION("""COMPUTED_VALUE"""),280.85)</f>
        <v>280.85</v>
      </c>
      <c r="F699" s="1">
        <f>IFERROR(__xludf.DUMMYFUNCTION("""COMPUTED_VALUE"""),1.5358607E7)</f>
        <v>15358607</v>
      </c>
    </row>
    <row r="700" ht="15.75" customHeight="1">
      <c r="A700" s="2">
        <f>IFERROR(__xludf.DUMMYFUNCTION("""COMPUTED_VALUE"""),44784.66666666667)</f>
        <v>44784.66667</v>
      </c>
      <c r="B700" s="1">
        <f>IFERROR(__xludf.DUMMYFUNCTION("""COMPUTED_VALUE"""),284.27)</f>
        <v>284.27</v>
      </c>
      <c r="C700" s="1">
        <f>IFERROR(__xludf.DUMMYFUNCTION("""COMPUTED_VALUE"""),289.4)</f>
        <v>289.4</v>
      </c>
      <c r="D700" s="1">
        <f>IFERROR(__xludf.DUMMYFUNCTION("""COMPUTED_VALUE"""),283.32)</f>
        <v>283.32</v>
      </c>
      <c r="E700" s="1">
        <f>IFERROR(__xludf.DUMMYFUNCTION("""COMPUTED_VALUE"""),288.45)</f>
        <v>288.45</v>
      </c>
      <c r="F700" s="1">
        <f>IFERROR(__xludf.DUMMYFUNCTION("""COMPUTED_VALUE"""),1.4861997E7)</f>
        <v>14861997</v>
      </c>
    </row>
    <row r="701" ht="15.75" customHeight="1">
      <c r="A701" s="2">
        <f>IFERROR(__xludf.DUMMYFUNCTION("""COMPUTED_VALUE"""),44785.66666666667)</f>
        <v>44785.66667</v>
      </c>
      <c r="B701" s="1">
        <f>IFERROR(__xludf.DUMMYFUNCTION("""COMPUTED_VALUE"""),289.4)</f>
        <v>289.4</v>
      </c>
      <c r="C701" s="1">
        <f>IFERROR(__xludf.DUMMYFUNCTION("""COMPUTED_VALUE"""),289.4)</f>
        <v>289.4</v>
      </c>
      <c r="D701" s="1">
        <f>IFERROR(__xludf.DUMMYFUNCTION("""COMPUTED_VALUE"""),285.22)</f>
        <v>285.22</v>
      </c>
      <c r="E701" s="1">
        <f>IFERROR(__xludf.DUMMYFUNCTION("""COMPUTED_VALUE"""),289.02)</f>
        <v>289.02</v>
      </c>
      <c r="F701" s="1">
        <f>IFERROR(__xludf.DUMMYFUNCTION("""COMPUTED_VALUE"""),1.0981685E7)</f>
        <v>10981685</v>
      </c>
    </row>
    <row r="702" ht="15.75" customHeight="1">
      <c r="A702" s="2">
        <f>IFERROR(__xludf.DUMMYFUNCTION("""COMPUTED_VALUE"""),44788.66666666667)</f>
        <v>44788.66667</v>
      </c>
      <c r="B702" s="1">
        <f>IFERROR(__xludf.DUMMYFUNCTION("""COMPUTED_VALUE"""),286.74)</f>
        <v>286.74</v>
      </c>
      <c r="C702" s="1">
        <f>IFERROR(__xludf.DUMMYFUNCTION("""COMPUTED_VALUE"""),290.54)</f>
        <v>290.54</v>
      </c>
      <c r="D702" s="1">
        <f>IFERROR(__xludf.DUMMYFUNCTION("""COMPUTED_VALUE"""),284.08)</f>
        <v>284.08</v>
      </c>
      <c r="E702" s="1">
        <f>IFERROR(__xludf.DUMMYFUNCTION("""COMPUTED_VALUE"""),285.41)</f>
        <v>285.41</v>
      </c>
      <c r="F702" s="1">
        <f>IFERROR(__xludf.DUMMYFUNCTION("""COMPUTED_VALUE"""),1.1622138E7)</f>
        <v>11622138</v>
      </c>
    </row>
    <row r="703" ht="15.75" customHeight="1">
      <c r="A703" s="2">
        <f>IFERROR(__xludf.DUMMYFUNCTION("""COMPUTED_VALUE"""),44789.66666666667)</f>
        <v>44789.66667</v>
      </c>
      <c r="B703" s="1">
        <f>IFERROR(__xludf.DUMMYFUNCTION("""COMPUTED_VALUE"""),286.93)</f>
        <v>286.93</v>
      </c>
      <c r="C703" s="1">
        <f>IFERROR(__xludf.DUMMYFUNCTION("""COMPUTED_VALUE"""),290.73)</f>
        <v>290.73</v>
      </c>
      <c r="D703" s="1">
        <f>IFERROR(__xludf.DUMMYFUNCTION("""COMPUTED_VALUE"""),278.0)</f>
        <v>278</v>
      </c>
      <c r="E703" s="1">
        <f>IFERROR(__xludf.DUMMYFUNCTION("""COMPUTED_VALUE"""),287.88)</f>
        <v>287.88</v>
      </c>
      <c r="F703" s="1">
        <f>IFERROR(__xludf.DUMMYFUNCTION("""COMPUTED_VALUE"""),2.3529966E7)</f>
        <v>23529966</v>
      </c>
    </row>
    <row r="704" ht="15.75" customHeight="1">
      <c r="A704" s="2">
        <f>IFERROR(__xludf.DUMMYFUNCTION("""COMPUTED_VALUE"""),44790.66666666667)</f>
        <v>44790.66667</v>
      </c>
      <c r="B704" s="1">
        <f>IFERROR(__xludf.DUMMYFUNCTION("""COMPUTED_VALUE"""),287.88)</f>
        <v>287.88</v>
      </c>
      <c r="C704" s="1">
        <f>IFERROR(__xludf.DUMMYFUNCTION("""COMPUTED_VALUE"""),290.54)</f>
        <v>290.54</v>
      </c>
      <c r="D704" s="1">
        <f>IFERROR(__xludf.DUMMYFUNCTION("""COMPUTED_VALUE"""),282.18)</f>
        <v>282.18</v>
      </c>
      <c r="E704" s="1">
        <f>IFERROR(__xludf.DUMMYFUNCTION("""COMPUTED_VALUE"""),288.07)</f>
        <v>288.07</v>
      </c>
      <c r="F704" s="1">
        <f>IFERROR(__xludf.DUMMYFUNCTION("""COMPUTED_VALUE"""),1.7616313E7)</f>
        <v>17616313</v>
      </c>
    </row>
    <row r="705" ht="15.75" customHeight="1">
      <c r="A705" s="2">
        <f>IFERROR(__xludf.DUMMYFUNCTION("""COMPUTED_VALUE"""),44791.66666666667)</f>
        <v>44791.66667</v>
      </c>
      <c r="B705" s="1">
        <f>IFERROR(__xludf.DUMMYFUNCTION("""COMPUTED_VALUE"""),300.24)</f>
        <v>300.24</v>
      </c>
      <c r="C705" s="1">
        <f>IFERROR(__xludf.DUMMYFUNCTION("""COMPUTED_VALUE"""),300.24)</f>
        <v>300.24</v>
      </c>
      <c r="D705" s="1">
        <f>IFERROR(__xludf.DUMMYFUNCTION("""COMPUTED_VALUE"""),293.96)</f>
        <v>293.96</v>
      </c>
      <c r="E705" s="1">
        <f>IFERROR(__xludf.DUMMYFUNCTION("""COMPUTED_VALUE"""),297.01)</f>
        <v>297.01</v>
      </c>
      <c r="F705" s="1">
        <f>IFERROR(__xludf.DUMMYFUNCTION("""COMPUTED_VALUE"""),3.2206273E7)</f>
        <v>32206273</v>
      </c>
    </row>
    <row r="706" ht="15.75" customHeight="1">
      <c r="A706" s="2">
        <f>IFERROR(__xludf.DUMMYFUNCTION("""COMPUTED_VALUE"""),44792.66666666667)</f>
        <v>44792.66667</v>
      </c>
      <c r="B706" s="1">
        <f>IFERROR(__xludf.DUMMYFUNCTION("""COMPUTED_VALUE"""),297.01)</f>
        <v>297.01</v>
      </c>
      <c r="C706" s="1">
        <f>IFERROR(__xludf.DUMMYFUNCTION("""COMPUTED_VALUE"""),304.04)</f>
        <v>304.04</v>
      </c>
      <c r="D706" s="1">
        <f>IFERROR(__xludf.DUMMYFUNCTION("""COMPUTED_VALUE"""),296.63)</f>
        <v>296.63</v>
      </c>
      <c r="E706" s="1">
        <f>IFERROR(__xludf.DUMMYFUNCTION("""COMPUTED_VALUE"""),299.29)</f>
        <v>299.29</v>
      </c>
      <c r="F706" s="1">
        <f>IFERROR(__xludf.DUMMYFUNCTION("""COMPUTED_VALUE"""),2.3266775E7)</f>
        <v>23266775</v>
      </c>
    </row>
    <row r="707" ht="15.75" customHeight="1">
      <c r="A707" s="2">
        <f>IFERROR(__xludf.DUMMYFUNCTION("""COMPUTED_VALUE"""),44795.66666666667)</f>
        <v>44795.66667</v>
      </c>
      <c r="B707" s="1">
        <f>IFERROR(__xludf.DUMMYFUNCTION("""COMPUTED_VALUE"""),296.63)</f>
        <v>296.63</v>
      </c>
      <c r="C707" s="1">
        <f>IFERROR(__xludf.DUMMYFUNCTION("""COMPUTED_VALUE"""),299.86)</f>
        <v>299.86</v>
      </c>
      <c r="D707" s="1">
        <f>IFERROR(__xludf.DUMMYFUNCTION("""COMPUTED_VALUE"""),292.82)</f>
        <v>292.82</v>
      </c>
      <c r="E707" s="1">
        <f>IFERROR(__xludf.DUMMYFUNCTION("""COMPUTED_VALUE"""),295.1)</f>
        <v>295.1</v>
      </c>
      <c r="F707" s="1">
        <f>IFERROR(__xludf.DUMMYFUNCTION("""COMPUTED_VALUE"""),1.477532E7)</f>
        <v>14775320</v>
      </c>
    </row>
    <row r="708" ht="15.75" customHeight="1">
      <c r="A708" s="2">
        <f>IFERROR(__xludf.DUMMYFUNCTION("""COMPUTED_VALUE"""),44796.66666666667)</f>
        <v>44796.66667</v>
      </c>
      <c r="B708" s="1">
        <f>IFERROR(__xludf.DUMMYFUNCTION("""COMPUTED_VALUE"""),296.44)</f>
        <v>296.44</v>
      </c>
      <c r="C708" s="1">
        <f>IFERROR(__xludf.DUMMYFUNCTION("""COMPUTED_VALUE"""),298.34)</f>
        <v>298.34</v>
      </c>
      <c r="D708" s="1">
        <f>IFERROR(__xludf.DUMMYFUNCTION("""COMPUTED_VALUE"""),293.58)</f>
        <v>293.58</v>
      </c>
      <c r="E708" s="1">
        <f>IFERROR(__xludf.DUMMYFUNCTION("""COMPUTED_VALUE"""),297.2)</f>
        <v>297.2</v>
      </c>
      <c r="F708" s="1">
        <f>IFERROR(__xludf.DUMMYFUNCTION("""COMPUTED_VALUE"""),1.3530189E7)</f>
        <v>13530189</v>
      </c>
    </row>
    <row r="709" ht="15.75" customHeight="1">
      <c r="A709" s="2">
        <f>IFERROR(__xludf.DUMMYFUNCTION("""COMPUTED_VALUE"""),44797.66666666667)</f>
        <v>44797.66667</v>
      </c>
      <c r="B709" s="1">
        <f>IFERROR(__xludf.DUMMYFUNCTION("""COMPUTED_VALUE"""),298.15)</f>
        <v>298.15</v>
      </c>
      <c r="C709" s="1">
        <f>IFERROR(__xludf.DUMMYFUNCTION("""COMPUTED_VALUE"""),299.67)</f>
        <v>299.67</v>
      </c>
      <c r="D709" s="1">
        <f>IFERROR(__xludf.DUMMYFUNCTION("""COMPUTED_VALUE"""),292.06)</f>
        <v>292.06</v>
      </c>
      <c r="E709" s="1">
        <f>IFERROR(__xludf.DUMMYFUNCTION("""COMPUTED_VALUE"""),294.53)</f>
        <v>294.53</v>
      </c>
      <c r="F709" s="1">
        <f>IFERROR(__xludf.DUMMYFUNCTION("""COMPUTED_VALUE"""),1.3050814E7)</f>
        <v>13050814</v>
      </c>
    </row>
    <row r="710" ht="15.75" customHeight="1">
      <c r="A710" s="2">
        <f>IFERROR(__xludf.DUMMYFUNCTION("""COMPUTED_VALUE"""),44798.66666666667)</f>
        <v>44798.66667</v>
      </c>
      <c r="B710" s="1">
        <f>IFERROR(__xludf.DUMMYFUNCTION("""COMPUTED_VALUE"""),297.01)</f>
        <v>297.01</v>
      </c>
      <c r="C710" s="1">
        <f>IFERROR(__xludf.DUMMYFUNCTION("""COMPUTED_VALUE"""),309.17)</f>
        <v>309.17</v>
      </c>
      <c r="D710" s="1">
        <f>IFERROR(__xludf.DUMMYFUNCTION("""COMPUTED_VALUE"""),297.01)</f>
        <v>297.01</v>
      </c>
      <c r="E710" s="1">
        <f>IFERROR(__xludf.DUMMYFUNCTION("""COMPUTED_VALUE"""),308.79)</f>
        <v>308.79</v>
      </c>
      <c r="F710" s="1">
        <f>IFERROR(__xludf.DUMMYFUNCTION("""COMPUTED_VALUE"""),1.9441009E7)</f>
        <v>19441009</v>
      </c>
    </row>
    <row r="711" ht="15.75" customHeight="1">
      <c r="A711" s="2">
        <f>IFERROR(__xludf.DUMMYFUNCTION("""COMPUTED_VALUE"""),44799.66666666667)</f>
        <v>44799.66667</v>
      </c>
      <c r="B711" s="1">
        <f>IFERROR(__xludf.DUMMYFUNCTION("""COMPUTED_VALUE"""),313.73)</f>
        <v>313.73</v>
      </c>
      <c r="C711" s="1">
        <f>IFERROR(__xludf.DUMMYFUNCTION("""COMPUTED_VALUE"""),314.3)</f>
        <v>314.3</v>
      </c>
      <c r="D711" s="1">
        <f>IFERROR(__xludf.DUMMYFUNCTION("""COMPUTED_VALUE"""),305.37)</f>
        <v>305.37</v>
      </c>
      <c r="E711" s="1">
        <f>IFERROR(__xludf.DUMMYFUNCTION("""COMPUTED_VALUE"""),308.03)</f>
        <v>308.03</v>
      </c>
      <c r="F711" s="1">
        <f>IFERROR(__xludf.DUMMYFUNCTION("""COMPUTED_VALUE"""),1.8576228E7)</f>
        <v>18576228</v>
      </c>
    </row>
    <row r="712" ht="15.75" customHeight="1">
      <c r="A712" s="2">
        <f>IFERROR(__xludf.DUMMYFUNCTION("""COMPUTED_VALUE"""),44802.66666666667)</f>
        <v>44802.66667</v>
      </c>
      <c r="B712" s="1">
        <f>IFERROR(__xludf.DUMMYFUNCTION("""COMPUTED_VALUE"""),303.09)</f>
        <v>303.09</v>
      </c>
      <c r="C712" s="1">
        <f>IFERROR(__xludf.DUMMYFUNCTION("""COMPUTED_VALUE"""),308.6)</f>
        <v>308.6</v>
      </c>
      <c r="D712" s="1">
        <f>IFERROR(__xludf.DUMMYFUNCTION("""COMPUTED_VALUE"""),301.0)</f>
        <v>301</v>
      </c>
      <c r="E712" s="1">
        <f>IFERROR(__xludf.DUMMYFUNCTION("""COMPUTED_VALUE"""),306.89)</f>
        <v>306.89</v>
      </c>
      <c r="F712" s="1">
        <f>IFERROR(__xludf.DUMMYFUNCTION("""COMPUTED_VALUE"""),1.2394983E7)</f>
        <v>12394983</v>
      </c>
    </row>
    <row r="713" ht="15.75" customHeight="1">
      <c r="A713" s="2">
        <f>IFERROR(__xludf.DUMMYFUNCTION("""COMPUTED_VALUE"""),44803.66666666667)</f>
        <v>44803.66667</v>
      </c>
      <c r="B713" s="1">
        <f>IFERROR(__xludf.DUMMYFUNCTION("""COMPUTED_VALUE"""),306.89)</f>
        <v>306.89</v>
      </c>
      <c r="C713" s="1">
        <f>IFERROR(__xludf.DUMMYFUNCTION("""COMPUTED_VALUE"""),307.65)</f>
        <v>307.65</v>
      </c>
      <c r="D713" s="1">
        <f>IFERROR(__xludf.DUMMYFUNCTION("""COMPUTED_VALUE"""),298.15)</f>
        <v>298.15</v>
      </c>
      <c r="E713" s="1">
        <f>IFERROR(__xludf.DUMMYFUNCTION("""COMPUTED_VALUE"""),307.46)</f>
        <v>307.46</v>
      </c>
      <c r="F713" s="1">
        <f>IFERROR(__xludf.DUMMYFUNCTION("""COMPUTED_VALUE"""),1.4042944E7)</f>
        <v>14042944</v>
      </c>
    </row>
    <row r="714" ht="15.75" customHeight="1">
      <c r="A714" s="2">
        <f>IFERROR(__xludf.DUMMYFUNCTION("""COMPUTED_VALUE"""),44804.66666666667)</f>
        <v>44804.66667</v>
      </c>
      <c r="B714" s="1">
        <f>IFERROR(__xludf.DUMMYFUNCTION("""COMPUTED_VALUE"""),299.29)</f>
        <v>299.29</v>
      </c>
      <c r="C714" s="1">
        <f>IFERROR(__xludf.DUMMYFUNCTION("""COMPUTED_VALUE"""),317.91)</f>
        <v>317.91</v>
      </c>
      <c r="D714" s="1">
        <f>IFERROR(__xludf.DUMMYFUNCTION("""COMPUTED_VALUE"""),299.1)</f>
        <v>299.1</v>
      </c>
      <c r="E714" s="1">
        <f>IFERROR(__xludf.DUMMYFUNCTION("""COMPUTED_VALUE"""),310.88)</f>
        <v>310.88</v>
      </c>
      <c r="F714" s="1">
        <f>IFERROR(__xludf.DUMMYFUNCTION("""COMPUTED_VALUE"""),2.6206525E7)</f>
        <v>26206525</v>
      </c>
    </row>
    <row r="715" ht="15.75" customHeight="1">
      <c r="A715" s="2">
        <f>IFERROR(__xludf.DUMMYFUNCTION("""COMPUTED_VALUE"""),44805.66666666667)</f>
        <v>44805.66667</v>
      </c>
      <c r="B715" s="1">
        <f>IFERROR(__xludf.DUMMYFUNCTION("""COMPUTED_VALUE"""),310.69)</f>
        <v>310.69</v>
      </c>
      <c r="C715" s="1">
        <f>IFERROR(__xludf.DUMMYFUNCTION("""COMPUTED_VALUE"""),316.96)</f>
        <v>316.96</v>
      </c>
      <c r="D715" s="1">
        <f>IFERROR(__xludf.DUMMYFUNCTION("""COMPUTED_VALUE"""),307.84)</f>
        <v>307.84</v>
      </c>
      <c r="E715" s="1">
        <f>IFERROR(__xludf.DUMMYFUNCTION("""COMPUTED_VALUE"""),308.41)</f>
        <v>308.41</v>
      </c>
      <c r="F715" s="1">
        <f>IFERROR(__xludf.DUMMYFUNCTION("""COMPUTED_VALUE"""),2.3932337E7)</f>
        <v>23932337</v>
      </c>
    </row>
    <row r="716" ht="15.75" customHeight="1">
      <c r="A716" s="2">
        <f>IFERROR(__xludf.DUMMYFUNCTION("""COMPUTED_VALUE"""),44806.66666666667)</f>
        <v>44806.66667</v>
      </c>
      <c r="B716" s="1">
        <f>IFERROR(__xludf.DUMMYFUNCTION("""COMPUTED_VALUE"""),307.65)</f>
        <v>307.65</v>
      </c>
      <c r="C716" s="1">
        <f>IFERROR(__xludf.DUMMYFUNCTION("""COMPUTED_VALUE"""),314.11)</f>
        <v>314.11</v>
      </c>
      <c r="D716" s="1">
        <f>IFERROR(__xludf.DUMMYFUNCTION("""COMPUTED_VALUE"""),306.13)</f>
        <v>306.13</v>
      </c>
      <c r="E716" s="1">
        <f>IFERROR(__xludf.DUMMYFUNCTION("""COMPUTED_VALUE"""),312.21)</f>
        <v>312.21</v>
      </c>
      <c r="F716" s="1">
        <f>IFERROR(__xludf.DUMMYFUNCTION("""COMPUTED_VALUE"""),2.5490848E7)</f>
        <v>25490848</v>
      </c>
    </row>
    <row r="717" ht="15.75" customHeight="1">
      <c r="A717" s="2">
        <f>IFERROR(__xludf.DUMMYFUNCTION("""COMPUTED_VALUE"""),44809.66666666667)</f>
        <v>44809.66667</v>
      </c>
      <c r="B717" s="1">
        <f>IFERROR(__xludf.DUMMYFUNCTION("""COMPUTED_VALUE"""),307.84)</f>
        <v>307.84</v>
      </c>
      <c r="C717" s="1">
        <f>IFERROR(__xludf.DUMMYFUNCTION("""COMPUTED_VALUE"""),308.6)</f>
        <v>308.6</v>
      </c>
      <c r="D717" s="1">
        <f>IFERROR(__xludf.DUMMYFUNCTION("""COMPUTED_VALUE"""),300.24)</f>
        <v>300.24</v>
      </c>
      <c r="E717" s="1">
        <f>IFERROR(__xludf.DUMMYFUNCTION("""COMPUTED_VALUE"""),303.09)</f>
        <v>303.09</v>
      </c>
      <c r="F717" s="1">
        <f>IFERROR(__xludf.DUMMYFUNCTION("""COMPUTED_VALUE"""),2.0370608E7)</f>
        <v>20370608</v>
      </c>
    </row>
    <row r="718" ht="15.75" customHeight="1">
      <c r="A718" s="2">
        <f>IFERROR(__xludf.DUMMYFUNCTION("""COMPUTED_VALUE"""),44810.66666666667)</f>
        <v>44810.66667</v>
      </c>
      <c r="B718" s="1">
        <f>IFERROR(__xludf.DUMMYFUNCTION("""COMPUTED_VALUE"""),303.09)</f>
        <v>303.09</v>
      </c>
      <c r="C718" s="1">
        <f>IFERROR(__xludf.DUMMYFUNCTION("""COMPUTED_VALUE"""),305.56)</f>
        <v>305.56</v>
      </c>
      <c r="D718" s="1">
        <f>IFERROR(__xludf.DUMMYFUNCTION("""COMPUTED_VALUE"""),296.05)</f>
        <v>296.05</v>
      </c>
      <c r="E718" s="1">
        <f>IFERROR(__xludf.DUMMYFUNCTION("""COMPUTED_VALUE"""),298.53)</f>
        <v>298.53</v>
      </c>
      <c r="F718" s="1">
        <f>IFERROR(__xludf.DUMMYFUNCTION("""COMPUTED_VALUE"""),1.6233176E7)</f>
        <v>16233176</v>
      </c>
    </row>
    <row r="719" ht="15.75" customHeight="1">
      <c r="A719" s="2">
        <f>IFERROR(__xludf.DUMMYFUNCTION("""COMPUTED_VALUE"""),44811.66666666667)</f>
        <v>44811.66667</v>
      </c>
      <c r="B719" s="1">
        <f>IFERROR(__xludf.DUMMYFUNCTION("""COMPUTED_VALUE"""),293.77)</f>
        <v>293.77</v>
      </c>
      <c r="C719" s="1">
        <f>IFERROR(__xludf.DUMMYFUNCTION("""COMPUTED_VALUE"""),296.82)</f>
        <v>296.82</v>
      </c>
      <c r="D719" s="1">
        <f>IFERROR(__xludf.DUMMYFUNCTION("""COMPUTED_VALUE"""),290.92)</f>
        <v>290.92</v>
      </c>
      <c r="E719" s="1">
        <f>IFERROR(__xludf.DUMMYFUNCTION("""COMPUTED_VALUE"""),296.05)</f>
        <v>296.05</v>
      </c>
      <c r="F719" s="1">
        <f>IFERROR(__xludf.DUMMYFUNCTION("""COMPUTED_VALUE"""),1.5178496E7)</f>
        <v>15178496</v>
      </c>
    </row>
    <row r="720" ht="15.75" customHeight="1">
      <c r="A720" s="2">
        <f>IFERROR(__xludf.DUMMYFUNCTION("""COMPUTED_VALUE"""),44812.66666666667)</f>
        <v>44812.66667</v>
      </c>
      <c r="B720" s="1">
        <f>IFERROR(__xludf.DUMMYFUNCTION("""COMPUTED_VALUE"""),291.49)</f>
        <v>291.49</v>
      </c>
      <c r="C720" s="1">
        <f>IFERROR(__xludf.DUMMYFUNCTION("""COMPUTED_VALUE"""),295.1)</f>
        <v>295.1</v>
      </c>
      <c r="D720" s="1">
        <f>IFERROR(__xludf.DUMMYFUNCTION("""COMPUTED_VALUE"""),285.22)</f>
        <v>285.22</v>
      </c>
      <c r="E720" s="1">
        <f>IFERROR(__xludf.DUMMYFUNCTION("""COMPUTED_VALUE"""),286.74)</f>
        <v>286.74</v>
      </c>
      <c r="F720" s="1">
        <f>IFERROR(__xludf.DUMMYFUNCTION("""COMPUTED_VALUE"""),2.3574804E7)</f>
        <v>23574804</v>
      </c>
    </row>
    <row r="721" ht="15.75" customHeight="1">
      <c r="A721" s="2">
        <f>IFERROR(__xludf.DUMMYFUNCTION("""COMPUTED_VALUE"""),44813.66666666667)</f>
        <v>44813.66667</v>
      </c>
      <c r="B721" s="1">
        <f>IFERROR(__xludf.DUMMYFUNCTION("""COMPUTED_VALUE"""),284.08)</f>
        <v>284.08</v>
      </c>
      <c r="C721" s="1">
        <f>IFERROR(__xludf.DUMMYFUNCTION("""COMPUTED_VALUE"""),293.96)</f>
        <v>293.96</v>
      </c>
      <c r="D721" s="1">
        <f>IFERROR(__xludf.DUMMYFUNCTION("""COMPUTED_VALUE"""),284.08)</f>
        <v>284.08</v>
      </c>
      <c r="E721" s="1">
        <f>IFERROR(__xludf.DUMMYFUNCTION("""COMPUTED_VALUE"""),291.68)</f>
        <v>291.68</v>
      </c>
      <c r="F721" s="1">
        <f>IFERROR(__xludf.DUMMYFUNCTION("""COMPUTED_VALUE"""),1.7162625E7)</f>
        <v>17162625</v>
      </c>
    </row>
    <row r="722" ht="15.75" customHeight="1">
      <c r="A722" s="2">
        <f>IFERROR(__xludf.DUMMYFUNCTION("""COMPUTED_VALUE"""),44817.66666666667)</f>
        <v>44817.66667</v>
      </c>
      <c r="B722" s="1">
        <f>IFERROR(__xludf.DUMMYFUNCTION("""COMPUTED_VALUE"""),293.2)</f>
        <v>293.2</v>
      </c>
      <c r="C722" s="1">
        <f>IFERROR(__xludf.DUMMYFUNCTION("""COMPUTED_VALUE"""),293.39)</f>
        <v>293.39</v>
      </c>
      <c r="D722" s="1">
        <f>IFERROR(__xludf.DUMMYFUNCTION("""COMPUTED_VALUE"""),289.21)</f>
        <v>289.21</v>
      </c>
      <c r="E722" s="1">
        <f>IFERROR(__xludf.DUMMYFUNCTION("""COMPUTED_VALUE"""),289.59)</f>
        <v>289.59</v>
      </c>
      <c r="F722" s="1">
        <f>IFERROR(__xludf.DUMMYFUNCTION("""COMPUTED_VALUE"""),1.7173715E7)</f>
        <v>17173715</v>
      </c>
    </row>
    <row r="723" ht="15.75" customHeight="1">
      <c r="A723" s="2">
        <f>IFERROR(__xludf.DUMMYFUNCTION("""COMPUTED_VALUE"""),44818.66666666667)</f>
        <v>44818.66667</v>
      </c>
      <c r="B723" s="1">
        <f>IFERROR(__xludf.DUMMYFUNCTION("""COMPUTED_VALUE"""),285.41)</f>
        <v>285.41</v>
      </c>
      <c r="C723" s="1">
        <f>IFERROR(__xludf.DUMMYFUNCTION("""COMPUTED_VALUE"""),289.02)</f>
        <v>289.02</v>
      </c>
      <c r="D723" s="1">
        <f>IFERROR(__xludf.DUMMYFUNCTION("""COMPUTED_VALUE"""),284.08)</f>
        <v>284.08</v>
      </c>
      <c r="E723" s="1">
        <f>IFERROR(__xludf.DUMMYFUNCTION("""COMPUTED_VALUE"""),284.65)</f>
        <v>284.65</v>
      </c>
      <c r="F723" s="1">
        <f>IFERROR(__xludf.DUMMYFUNCTION("""COMPUTED_VALUE"""),1.7988979E7)</f>
        <v>17988979</v>
      </c>
    </row>
    <row r="724" ht="15.75" customHeight="1">
      <c r="A724" s="2">
        <f>IFERROR(__xludf.DUMMYFUNCTION("""COMPUTED_VALUE"""),44819.66666666667)</f>
        <v>44819.66667</v>
      </c>
      <c r="B724" s="1">
        <f>IFERROR(__xludf.DUMMYFUNCTION("""COMPUTED_VALUE"""),284.27)</f>
        <v>284.27</v>
      </c>
      <c r="C724" s="1">
        <f>IFERROR(__xludf.DUMMYFUNCTION("""COMPUTED_VALUE"""),287.31)</f>
        <v>287.31</v>
      </c>
      <c r="D724" s="1">
        <f>IFERROR(__xludf.DUMMYFUNCTION("""COMPUTED_VALUE"""),284.27)</f>
        <v>284.27</v>
      </c>
      <c r="E724" s="1">
        <f>IFERROR(__xludf.DUMMYFUNCTION("""COMPUTED_VALUE"""),285.03)</f>
        <v>285.03</v>
      </c>
      <c r="F724" s="1">
        <f>IFERROR(__xludf.DUMMYFUNCTION("""COMPUTED_VALUE"""),1.3321901E7)</f>
        <v>13321901</v>
      </c>
    </row>
    <row r="725" ht="15.75" customHeight="1">
      <c r="A725" s="2">
        <f>IFERROR(__xludf.DUMMYFUNCTION("""COMPUTED_VALUE"""),44820.66666666667)</f>
        <v>44820.66667</v>
      </c>
      <c r="B725" s="1">
        <f>IFERROR(__xludf.DUMMYFUNCTION("""COMPUTED_VALUE"""),282.56)</f>
        <v>282.56</v>
      </c>
      <c r="C725" s="1">
        <f>IFERROR(__xludf.DUMMYFUNCTION("""COMPUTED_VALUE"""),284.46)</f>
        <v>284.46</v>
      </c>
      <c r="D725" s="1">
        <f>IFERROR(__xludf.DUMMYFUNCTION("""COMPUTED_VALUE"""),278.57)</f>
        <v>278.57</v>
      </c>
      <c r="E725" s="1">
        <f>IFERROR(__xludf.DUMMYFUNCTION("""COMPUTED_VALUE"""),278.57)</f>
        <v>278.57</v>
      </c>
      <c r="F725" s="1">
        <f>IFERROR(__xludf.DUMMYFUNCTION("""COMPUTED_VALUE"""),2.494419E7)</f>
        <v>24944190</v>
      </c>
    </row>
    <row r="726" ht="15.75" customHeight="1">
      <c r="A726" s="2">
        <f>IFERROR(__xludf.DUMMYFUNCTION("""COMPUTED_VALUE"""),44823.66666666667)</f>
        <v>44823.66667</v>
      </c>
      <c r="B726" s="1">
        <f>IFERROR(__xludf.DUMMYFUNCTION("""COMPUTED_VALUE"""),277.62)</f>
        <v>277.62</v>
      </c>
      <c r="C726" s="1">
        <f>IFERROR(__xludf.DUMMYFUNCTION("""COMPUTED_VALUE"""),278.19)</f>
        <v>278.19</v>
      </c>
      <c r="D726" s="1">
        <f>IFERROR(__xludf.DUMMYFUNCTION("""COMPUTED_VALUE"""),273.82)</f>
        <v>273.82</v>
      </c>
      <c r="E726" s="1">
        <f>IFERROR(__xludf.DUMMYFUNCTION("""COMPUTED_VALUE"""),274.58)</f>
        <v>274.58</v>
      </c>
      <c r="F726" s="1">
        <f>IFERROR(__xludf.DUMMYFUNCTION("""COMPUTED_VALUE"""),2.2924233E7)</f>
        <v>22924233</v>
      </c>
    </row>
    <row r="727" ht="15.75" customHeight="1">
      <c r="A727" s="2">
        <f>IFERROR(__xludf.DUMMYFUNCTION("""COMPUTED_VALUE"""),44824.66666666667)</f>
        <v>44824.66667</v>
      </c>
      <c r="B727" s="1">
        <f>IFERROR(__xludf.DUMMYFUNCTION("""COMPUTED_VALUE"""),277.81)</f>
        <v>277.81</v>
      </c>
      <c r="C727" s="1">
        <f>IFERROR(__xludf.DUMMYFUNCTION("""COMPUTED_VALUE"""),281.8)</f>
        <v>281.8</v>
      </c>
      <c r="D727" s="1">
        <f>IFERROR(__xludf.DUMMYFUNCTION("""COMPUTED_VALUE"""),277.81)</f>
        <v>277.81</v>
      </c>
      <c r="E727" s="1">
        <f>IFERROR(__xludf.DUMMYFUNCTION("""COMPUTED_VALUE"""),278.76)</f>
        <v>278.76</v>
      </c>
      <c r="F727" s="1">
        <f>IFERROR(__xludf.DUMMYFUNCTION("""COMPUTED_VALUE"""),1.5136256E7)</f>
        <v>15136256</v>
      </c>
    </row>
    <row r="728" ht="15.75" customHeight="1">
      <c r="A728" s="2">
        <f>IFERROR(__xludf.DUMMYFUNCTION("""COMPUTED_VALUE"""),44825.66666666667)</f>
        <v>44825.66667</v>
      </c>
      <c r="B728" s="1">
        <f>IFERROR(__xludf.DUMMYFUNCTION("""COMPUTED_VALUE"""),275.91)</f>
        <v>275.91</v>
      </c>
      <c r="C728" s="1">
        <f>IFERROR(__xludf.DUMMYFUNCTION("""COMPUTED_VALUE"""),276.86)</f>
        <v>276.86</v>
      </c>
      <c r="D728" s="1">
        <f>IFERROR(__xludf.DUMMYFUNCTION("""COMPUTED_VALUE"""),271.73)</f>
        <v>271.73</v>
      </c>
      <c r="E728" s="1">
        <f>IFERROR(__xludf.DUMMYFUNCTION("""COMPUTED_VALUE"""),271.73)</f>
        <v>271.73</v>
      </c>
      <c r="F728" s="1">
        <f>IFERROR(__xludf.DUMMYFUNCTION("""COMPUTED_VALUE"""),1.6093175E7)</f>
        <v>16093175</v>
      </c>
    </row>
    <row r="729" ht="15.75" customHeight="1">
      <c r="A729" s="2">
        <f>IFERROR(__xludf.DUMMYFUNCTION("""COMPUTED_VALUE"""),44826.66666666667)</f>
        <v>44826.66667</v>
      </c>
      <c r="B729" s="1">
        <f>IFERROR(__xludf.DUMMYFUNCTION("""COMPUTED_VALUE"""),267.93)</f>
        <v>267.93</v>
      </c>
      <c r="C729" s="1">
        <f>IFERROR(__xludf.DUMMYFUNCTION("""COMPUTED_VALUE"""),271.16)</f>
        <v>271.16</v>
      </c>
      <c r="D729" s="1">
        <f>IFERROR(__xludf.DUMMYFUNCTION("""COMPUTED_VALUE"""),265.27)</f>
        <v>265.27</v>
      </c>
      <c r="E729" s="1">
        <f>IFERROR(__xludf.DUMMYFUNCTION("""COMPUTED_VALUE"""),268.88)</f>
        <v>268.88</v>
      </c>
      <c r="F729" s="1">
        <f>IFERROR(__xludf.DUMMYFUNCTION("""COMPUTED_VALUE"""),1.7537491E7)</f>
        <v>17537491</v>
      </c>
    </row>
    <row r="730" ht="15.75" customHeight="1">
      <c r="A730" s="2">
        <f>IFERROR(__xludf.DUMMYFUNCTION("""COMPUTED_VALUE"""),44827.66666666667)</f>
        <v>44827.66667</v>
      </c>
      <c r="B730" s="1">
        <f>IFERROR(__xludf.DUMMYFUNCTION("""COMPUTED_VALUE"""),264.7)</f>
        <v>264.7</v>
      </c>
      <c r="C730" s="1">
        <f>IFERROR(__xludf.DUMMYFUNCTION("""COMPUTED_VALUE"""),267.36)</f>
        <v>267.36</v>
      </c>
      <c r="D730" s="1">
        <f>IFERROR(__xludf.DUMMYFUNCTION("""COMPUTED_VALUE"""),261.28)</f>
        <v>261.28</v>
      </c>
      <c r="E730" s="1">
        <f>IFERROR(__xludf.DUMMYFUNCTION("""COMPUTED_VALUE"""),261.28)</f>
        <v>261.28</v>
      </c>
      <c r="F730" s="1">
        <f>IFERROR(__xludf.DUMMYFUNCTION("""COMPUTED_VALUE"""),1.9674705E7)</f>
        <v>19674705</v>
      </c>
    </row>
    <row r="731" ht="15.75" customHeight="1">
      <c r="A731" s="2">
        <f>IFERROR(__xludf.DUMMYFUNCTION("""COMPUTED_VALUE"""),44830.66666666667)</f>
        <v>44830.66667</v>
      </c>
      <c r="B731" s="1">
        <f>IFERROR(__xludf.DUMMYFUNCTION("""COMPUTED_VALUE"""),259.57)</f>
        <v>259.57</v>
      </c>
      <c r="C731" s="1">
        <f>IFERROR(__xludf.DUMMYFUNCTION("""COMPUTED_VALUE"""),273.25)</f>
        <v>273.25</v>
      </c>
      <c r="D731" s="1">
        <f>IFERROR(__xludf.DUMMYFUNCTION("""COMPUTED_VALUE"""),259.57)</f>
        <v>259.57</v>
      </c>
      <c r="E731" s="1">
        <f>IFERROR(__xludf.DUMMYFUNCTION("""COMPUTED_VALUE"""),269.07)</f>
        <v>269.07</v>
      </c>
      <c r="F731" s="1">
        <f>IFERROR(__xludf.DUMMYFUNCTION("""COMPUTED_VALUE"""),2.4646712E7)</f>
        <v>24646712</v>
      </c>
    </row>
    <row r="732" ht="15.75" customHeight="1">
      <c r="A732" s="2">
        <f>IFERROR(__xludf.DUMMYFUNCTION("""COMPUTED_VALUE"""),44831.66666666667)</f>
        <v>44831.66667</v>
      </c>
      <c r="B732" s="1">
        <f>IFERROR(__xludf.DUMMYFUNCTION("""COMPUTED_VALUE"""),268.31)</f>
        <v>268.31</v>
      </c>
      <c r="C732" s="1">
        <f>IFERROR(__xludf.DUMMYFUNCTION("""COMPUTED_VALUE"""),269.07)</f>
        <v>269.07</v>
      </c>
      <c r="D732" s="1">
        <f>IFERROR(__xludf.DUMMYFUNCTION("""COMPUTED_VALUE"""),261.47)</f>
        <v>261.47</v>
      </c>
      <c r="E732" s="1">
        <f>IFERROR(__xludf.DUMMYFUNCTION("""COMPUTED_VALUE"""),266.79)</f>
        <v>266.79</v>
      </c>
      <c r="F732" s="1">
        <f>IFERROR(__xludf.DUMMYFUNCTION("""COMPUTED_VALUE"""),2.2729235E7)</f>
        <v>22729235</v>
      </c>
    </row>
    <row r="733" ht="15.75" customHeight="1">
      <c r="A733" s="2">
        <f>IFERROR(__xludf.DUMMYFUNCTION("""COMPUTED_VALUE"""),44832.66666666667)</f>
        <v>44832.66667</v>
      </c>
      <c r="B733" s="1">
        <f>IFERROR(__xludf.DUMMYFUNCTION("""COMPUTED_VALUE"""),265.84)</f>
        <v>265.84</v>
      </c>
      <c r="C733" s="1">
        <f>IFERROR(__xludf.DUMMYFUNCTION("""COMPUTED_VALUE"""),265.84)</f>
        <v>265.84</v>
      </c>
      <c r="D733" s="1">
        <f>IFERROR(__xludf.DUMMYFUNCTION("""COMPUTED_VALUE"""),259.76)</f>
        <v>259.76</v>
      </c>
      <c r="E733" s="1">
        <f>IFERROR(__xludf.DUMMYFUNCTION("""COMPUTED_VALUE"""),260.33)</f>
        <v>260.33</v>
      </c>
      <c r="F733" s="1">
        <f>IFERROR(__xludf.DUMMYFUNCTION("""COMPUTED_VALUE"""),2.2159591E7)</f>
        <v>22159591</v>
      </c>
    </row>
    <row r="734" ht="15.75" customHeight="1">
      <c r="A734" s="2">
        <f>IFERROR(__xludf.DUMMYFUNCTION("""COMPUTED_VALUE"""),44833.66666666667)</f>
        <v>44833.66667</v>
      </c>
      <c r="B734" s="1">
        <f>IFERROR(__xludf.DUMMYFUNCTION("""COMPUTED_VALUE"""),264.32)</f>
        <v>264.32</v>
      </c>
      <c r="C734" s="1">
        <f>IFERROR(__xludf.DUMMYFUNCTION("""COMPUTED_VALUE"""),269.64)</f>
        <v>269.64</v>
      </c>
      <c r="D734" s="1">
        <f>IFERROR(__xludf.DUMMYFUNCTION("""COMPUTED_VALUE"""),254.82)</f>
        <v>254.82</v>
      </c>
      <c r="E734" s="1">
        <f>IFERROR(__xludf.DUMMYFUNCTION("""COMPUTED_VALUE"""),257.1)</f>
        <v>257.1</v>
      </c>
      <c r="F734" s="1">
        <f>IFERROR(__xludf.DUMMYFUNCTION("""COMPUTED_VALUE"""),2.0159158E7)</f>
        <v>20159158</v>
      </c>
    </row>
    <row r="735" ht="15.75" customHeight="1">
      <c r="A735" s="2">
        <f>IFERROR(__xludf.DUMMYFUNCTION("""COMPUTED_VALUE"""),44834.66666666667)</f>
        <v>44834.66667</v>
      </c>
      <c r="B735" s="1">
        <f>IFERROR(__xludf.DUMMYFUNCTION("""COMPUTED_VALUE"""),253.49)</f>
        <v>253.49</v>
      </c>
      <c r="C735" s="1">
        <f>IFERROR(__xludf.DUMMYFUNCTION("""COMPUTED_VALUE"""),262.61)</f>
        <v>262.61</v>
      </c>
      <c r="D735" s="1">
        <f>IFERROR(__xludf.DUMMYFUNCTION("""COMPUTED_VALUE"""),250.45)</f>
        <v>250.45</v>
      </c>
      <c r="E735" s="1">
        <f>IFERROR(__xludf.DUMMYFUNCTION("""COMPUTED_VALUE"""),253.11)</f>
        <v>253.11</v>
      </c>
      <c r="F735" s="1">
        <f>IFERROR(__xludf.DUMMYFUNCTION("""COMPUTED_VALUE"""),2.2458387E7)</f>
        <v>22458387</v>
      </c>
    </row>
    <row r="736" ht="15.75" customHeight="1">
      <c r="A736" s="2">
        <f>IFERROR(__xludf.DUMMYFUNCTION("""COMPUTED_VALUE"""),44837.66666666667)</f>
        <v>44837.66667</v>
      </c>
      <c r="B736" s="1">
        <f>IFERROR(__xludf.DUMMYFUNCTION("""COMPUTED_VALUE"""),250.83)</f>
        <v>250.83</v>
      </c>
      <c r="C736" s="1">
        <f>IFERROR(__xludf.DUMMYFUNCTION("""COMPUTED_VALUE"""),253.49)</f>
        <v>253.49</v>
      </c>
      <c r="D736" s="1">
        <f>IFERROR(__xludf.DUMMYFUNCTION("""COMPUTED_VALUE"""),246.46)</f>
        <v>246.46</v>
      </c>
      <c r="E736" s="1">
        <f>IFERROR(__xludf.DUMMYFUNCTION("""COMPUTED_VALUE"""),250.64)</f>
        <v>250.64</v>
      </c>
      <c r="F736" s="1">
        <f>IFERROR(__xludf.DUMMYFUNCTION("""COMPUTED_VALUE"""),1.398729E7)</f>
        <v>13987290</v>
      </c>
    </row>
    <row r="737" ht="15.75" customHeight="1">
      <c r="A737" s="2">
        <f>IFERROR(__xludf.DUMMYFUNCTION("""COMPUTED_VALUE"""),44839.66666666667)</f>
        <v>44839.66667</v>
      </c>
      <c r="B737" s="1">
        <f>IFERROR(__xludf.DUMMYFUNCTION("""COMPUTED_VALUE"""),261.09)</f>
        <v>261.09</v>
      </c>
      <c r="C737" s="1">
        <f>IFERROR(__xludf.DUMMYFUNCTION("""COMPUTED_VALUE"""),266.03)</f>
        <v>266.03</v>
      </c>
      <c r="D737" s="1">
        <f>IFERROR(__xludf.DUMMYFUNCTION("""COMPUTED_VALUE"""),257.67)</f>
        <v>257.67</v>
      </c>
      <c r="E737" s="1">
        <f>IFERROR(__xludf.DUMMYFUNCTION("""COMPUTED_VALUE"""),265.08)</f>
        <v>265.08</v>
      </c>
      <c r="F737" s="1">
        <f>IFERROR(__xludf.DUMMYFUNCTION("""COMPUTED_VALUE"""),1.8141455E7)</f>
        <v>18141455</v>
      </c>
    </row>
    <row r="738" ht="15.75" customHeight="1">
      <c r="A738" s="2">
        <f>IFERROR(__xludf.DUMMYFUNCTION("""COMPUTED_VALUE"""),44840.66666666667)</f>
        <v>44840.66667</v>
      </c>
      <c r="B738" s="1">
        <f>IFERROR(__xludf.DUMMYFUNCTION("""COMPUTED_VALUE"""),265.08)</f>
        <v>265.08</v>
      </c>
      <c r="C738" s="1">
        <f>IFERROR(__xludf.DUMMYFUNCTION("""COMPUTED_VALUE"""),268.5)</f>
        <v>268.5</v>
      </c>
      <c r="D738" s="1">
        <f>IFERROR(__xludf.DUMMYFUNCTION("""COMPUTED_VALUE"""),261.28)</f>
        <v>261.28</v>
      </c>
      <c r="E738" s="1">
        <f>IFERROR(__xludf.DUMMYFUNCTION("""COMPUTED_VALUE"""),263.94)</f>
        <v>263.94</v>
      </c>
      <c r="F738" s="1">
        <f>IFERROR(__xludf.DUMMYFUNCTION("""COMPUTED_VALUE"""),1.0374051E7)</f>
        <v>10374051</v>
      </c>
    </row>
    <row r="739" ht="15.75" customHeight="1">
      <c r="A739" s="2">
        <f>IFERROR(__xludf.DUMMYFUNCTION("""COMPUTED_VALUE"""),44841.66666666667)</f>
        <v>44841.66667</v>
      </c>
      <c r="B739" s="1">
        <f>IFERROR(__xludf.DUMMYFUNCTION("""COMPUTED_VALUE"""),260.14)</f>
        <v>260.14</v>
      </c>
      <c r="C739" s="1">
        <f>IFERROR(__xludf.DUMMYFUNCTION("""COMPUTED_VALUE"""),260.71)</f>
        <v>260.71</v>
      </c>
      <c r="D739" s="1">
        <f>IFERROR(__xludf.DUMMYFUNCTION("""COMPUTED_VALUE"""),256.53)</f>
        <v>256.53</v>
      </c>
      <c r="E739" s="1">
        <f>IFERROR(__xludf.DUMMYFUNCTION("""COMPUTED_VALUE"""),257.1)</f>
        <v>257.1</v>
      </c>
      <c r="F739" s="1">
        <f>IFERROR(__xludf.DUMMYFUNCTION("""COMPUTED_VALUE"""),9981032.0)</f>
        <v>9981032</v>
      </c>
    </row>
    <row r="740" ht="15.75" customHeight="1">
      <c r="A740" s="2">
        <f>IFERROR(__xludf.DUMMYFUNCTION("""COMPUTED_VALUE"""),44844.66666666667)</f>
        <v>44844.66667</v>
      </c>
      <c r="B740" s="1">
        <f>IFERROR(__xludf.DUMMYFUNCTION("""COMPUTED_VALUE"""),252.73)</f>
        <v>252.73</v>
      </c>
      <c r="C740" s="1">
        <f>IFERROR(__xludf.DUMMYFUNCTION("""COMPUTED_VALUE"""),255.01)</f>
        <v>255.01</v>
      </c>
      <c r="D740" s="1">
        <f>IFERROR(__xludf.DUMMYFUNCTION("""COMPUTED_VALUE"""),249.69)</f>
        <v>249.69</v>
      </c>
      <c r="E740" s="1">
        <f>IFERROR(__xludf.DUMMYFUNCTION("""COMPUTED_VALUE"""),250.64)</f>
        <v>250.64</v>
      </c>
      <c r="F740" s="1">
        <f>IFERROR(__xludf.DUMMYFUNCTION("""COMPUTED_VALUE"""),1.5679704E7)</f>
        <v>15679704</v>
      </c>
    </row>
    <row r="741" ht="15.75" customHeight="1">
      <c r="A741" s="2">
        <f>IFERROR(__xludf.DUMMYFUNCTION("""COMPUTED_VALUE"""),44845.66666666667)</f>
        <v>44845.66667</v>
      </c>
      <c r="B741" s="1">
        <f>IFERROR(__xludf.DUMMYFUNCTION("""COMPUTED_VALUE"""),248.55)</f>
        <v>248.55</v>
      </c>
      <c r="C741" s="1">
        <f>IFERROR(__xludf.DUMMYFUNCTION("""COMPUTED_VALUE"""),249.31)</f>
        <v>249.31</v>
      </c>
      <c r="D741" s="1">
        <f>IFERROR(__xludf.DUMMYFUNCTION("""COMPUTED_VALUE"""),241.52)</f>
        <v>241.52</v>
      </c>
      <c r="E741" s="1">
        <f>IFERROR(__xludf.DUMMYFUNCTION("""COMPUTED_VALUE"""),241.9)</f>
        <v>241.9</v>
      </c>
      <c r="F741" s="1">
        <f>IFERROR(__xludf.DUMMYFUNCTION("""COMPUTED_VALUE"""),2.1324035E7)</f>
        <v>21324035</v>
      </c>
    </row>
    <row r="742" ht="15.75" customHeight="1">
      <c r="A742" s="2">
        <f>IFERROR(__xludf.DUMMYFUNCTION("""COMPUTED_VALUE"""),44846.66666666667)</f>
        <v>44846.66667</v>
      </c>
      <c r="B742" s="1">
        <f>IFERROR(__xludf.DUMMYFUNCTION("""COMPUTED_VALUE"""),238.48)</f>
        <v>238.48</v>
      </c>
      <c r="C742" s="1">
        <f>IFERROR(__xludf.DUMMYFUNCTION("""COMPUTED_VALUE"""),250.83)</f>
        <v>250.83</v>
      </c>
      <c r="D742" s="1">
        <f>IFERROR(__xludf.DUMMYFUNCTION("""COMPUTED_VALUE"""),235.63)</f>
        <v>235.63</v>
      </c>
      <c r="E742" s="1">
        <f>IFERROR(__xludf.DUMMYFUNCTION("""COMPUTED_VALUE"""),240.95)</f>
        <v>240.95</v>
      </c>
      <c r="F742" s="1">
        <f>IFERROR(__xludf.DUMMYFUNCTION("""COMPUTED_VALUE"""),3.2025105E7)</f>
        <v>32025105</v>
      </c>
    </row>
    <row r="743" ht="15.75" customHeight="1">
      <c r="A743" s="2">
        <f>IFERROR(__xludf.DUMMYFUNCTION("""COMPUTED_VALUE"""),44847.66666666667)</f>
        <v>44847.66667</v>
      </c>
      <c r="B743" s="1">
        <f>IFERROR(__xludf.DUMMYFUNCTION("""COMPUTED_VALUE"""),241.71)</f>
        <v>241.71</v>
      </c>
      <c r="C743" s="1">
        <f>IFERROR(__xludf.DUMMYFUNCTION("""COMPUTED_VALUE"""),242.28)</f>
        <v>242.28</v>
      </c>
      <c r="D743" s="1">
        <f>IFERROR(__xludf.DUMMYFUNCTION("""COMPUTED_VALUE"""),233.92)</f>
        <v>233.92</v>
      </c>
      <c r="E743" s="1">
        <f>IFERROR(__xludf.DUMMYFUNCTION("""COMPUTED_VALUE"""),233.92)</f>
        <v>233.92</v>
      </c>
      <c r="F743" s="1">
        <f>IFERROR(__xludf.DUMMYFUNCTION("""COMPUTED_VALUE"""),2.2159044E7)</f>
        <v>22159044</v>
      </c>
    </row>
    <row r="744" ht="15.75" customHeight="1">
      <c r="A744" s="2">
        <f>IFERROR(__xludf.DUMMYFUNCTION("""COMPUTED_VALUE"""),44848.66666666667)</f>
        <v>44848.66667</v>
      </c>
      <c r="B744" s="1">
        <f>IFERROR(__xludf.DUMMYFUNCTION("""COMPUTED_VALUE"""),237.53)</f>
        <v>237.53</v>
      </c>
      <c r="C744" s="1">
        <f>IFERROR(__xludf.DUMMYFUNCTION("""COMPUTED_VALUE"""),245.89)</f>
        <v>245.89</v>
      </c>
      <c r="D744" s="1">
        <f>IFERROR(__xludf.DUMMYFUNCTION("""COMPUTED_VALUE"""),236.01)</f>
        <v>236.01</v>
      </c>
      <c r="E744" s="1">
        <f>IFERROR(__xludf.DUMMYFUNCTION("""COMPUTED_VALUE"""),236.77)</f>
        <v>236.77</v>
      </c>
      <c r="F744" s="1">
        <f>IFERROR(__xludf.DUMMYFUNCTION("""COMPUTED_VALUE"""),3.1457117E7)</f>
        <v>31457117</v>
      </c>
    </row>
    <row r="745" ht="15.75" customHeight="1">
      <c r="A745" s="2">
        <f>IFERROR(__xludf.DUMMYFUNCTION("""COMPUTED_VALUE"""),44851.66666666667)</f>
        <v>44851.66667</v>
      </c>
      <c r="B745" s="1">
        <f>IFERROR(__xludf.DUMMYFUNCTION("""COMPUTED_VALUE"""),232.97)</f>
        <v>232.97</v>
      </c>
      <c r="C745" s="1">
        <f>IFERROR(__xludf.DUMMYFUNCTION("""COMPUTED_VALUE"""),238.29)</f>
        <v>238.29</v>
      </c>
      <c r="D745" s="1">
        <f>IFERROR(__xludf.DUMMYFUNCTION("""COMPUTED_VALUE"""),228.79)</f>
        <v>228.79</v>
      </c>
      <c r="E745" s="1">
        <f>IFERROR(__xludf.DUMMYFUNCTION("""COMPUTED_VALUE"""),234.87)</f>
        <v>234.87</v>
      </c>
      <c r="F745" s="1">
        <f>IFERROR(__xludf.DUMMYFUNCTION("""COMPUTED_VALUE"""),2.6319069E7)</f>
        <v>26319069</v>
      </c>
    </row>
    <row r="746" ht="15.75" customHeight="1">
      <c r="A746" s="2">
        <f>IFERROR(__xludf.DUMMYFUNCTION("""COMPUTED_VALUE"""),44852.66666666667)</f>
        <v>44852.66667</v>
      </c>
      <c r="B746" s="1">
        <f>IFERROR(__xludf.DUMMYFUNCTION("""COMPUTED_VALUE"""),239.43)</f>
        <v>239.43</v>
      </c>
      <c r="C746" s="1">
        <f>IFERROR(__xludf.DUMMYFUNCTION("""COMPUTED_VALUE"""),243.8)</f>
        <v>243.8</v>
      </c>
      <c r="D746" s="1">
        <f>IFERROR(__xludf.DUMMYFUNCTION("""COMPUTED_VALUE"""),236.96)</f>
        <v>236.96</v>
      </c>
      <c r="E746" s="1">
        <f>IFERROR(__xludf.DUMMYFUNCTION("""COMPUTED_VALUE"""),241.71)</f>
        <v>241.71</v>
      </c>
      <c r="F746" s="1">
        <f>IFERROR(__xludf.DUMMYFUNCTION("""COMPUTED_VALUE"""),2.212958E7)</f>
        <v>22129580</v>
      </c>
    </row>
    <row r="747" ht="15.75" customHeight="1">
      <c r="A747" s="2">
        <f>IFERROR(__xludf.DUMMYFUNCTION("""COMPUTED_VALUE"""),44853.66666666667)</f>
        <v>44853.66667</v>
      </c>
      <c r="B747" s="1">
        <f>IFERROR(__xludf.DUMMYFUNCTION("""COMPUTED_VALUE"""),239.05)</f>
        <v>239.05</v>
      </c>
      <c r="C747" s="1">
        <f>IFERROR(__xludf.DUMMYFUNCTION("""COMPUTED_VALUE"""),240.0)</f>
        <v>240</v>
      </c>
      <c r="D747" s="1">
        <f>IFERROR(__xludf.DUMMYFUNCTION("""COMPUTED_VALUE"""),231.45)</f>
        <v>231.45</v>
      </c>
      <c r="E747" s="1">
        <f>IFERROR(__xludf.DUMMYFUNCTION("""COMPUTED_VALUE"""),231.83)</f>
        <v>231.83</v>
      </c>
      <c r="F747" s="1">
        <f>IFERROR(__xludf.DUMMYFUNCTION("""COMPUTED_VALUE"""),2.0957367E7)</f>
        <v>20957367</v>
      </c>
    </row>
    <row r="748" ht="15.75" customHeight="1">
      <c r="A748" s="2">
        <f>IFERROR(__xludf.DUMMYFUNCTION("""COMPUTED_VALUE"""),44854.66666666667)</f>
        <v>44854.66667</v>
      </c>
      <c r="B748" s="1">
        <f>IFERROR(__xludf.DUMMYFUNCTION("""COMPUTED_VALUE"""),225.18)</f>
        <v>225.18</v>
      </c>
      <c r="C748" s="1">
        <f>IFERROR(__xludf.DUMMYFUNCTION("""COMPUTED_VALUE"""),227.27)</f>
        <v>227.27</v>
      </c>
      <c r="D748" s="1">
        <f>IFERROR(__xludf.DUMMYFUNCTION("""COMPUTED_VALUE"""),219.48)</f>
        <v>219.48</v>
      </c>
      <c r="E748" s="1">
        <f>IFERROR(__xludf.DUMMYFUNCTION("""COMPUTED_VALUE"""),220.81)</f>
        <v>220.81</v>
      </c>
      <c r="F748" s="1">
        <f>IFERROR(__xludf.DUMMYFUNCTION("""COMPUTED_VALUE"""),4.9410926E7)</f>
        <v>49410926</v>
      </c>
    </row>
    <row r="749" ht="15.75" customHeight="1">
      <c r="A749" s="2">
        <f>IFERROR(__xludf.DUMMYFUNCTION("""COMPUTED_VALUE"""),44855.66666666667)</f>
        <v>44855.66667</v>
      </c>
      <c r="B749" s="1">
        <f>IFERROR(__xludf.DUMMYFUNCTION("""COMPUTED_VALUE"""),220.43)</f>
        <v>220.43</v>
      </c>
      <c r="C749" s="1">
        <f>IFERROR(__xludf.DUMMYFUNCTION("""COMPUTED_VALUE"""),224.61)</f>
        <v>224.61</v>
      </c>
      <c r="D749" s="1">
        <f>IFERROR(__xludf.DUMMYFUNCTION("""COMPUTED_VALUE"""),218.72)</f>
        <v>218.72</v>
      </c>
      <c r="E749" s="1">
        <f>IFERROR(__xludf.DUMMYFUNCTION("""COMPUTED_VALUE"""),221.19)</f>
        <v>221.19</v>
      </c>
      <c r="F749" s="1">
        <f>IFERROR(__xludf.DUMMYFUNCTION("""COMPUTED_VALUE"""),2.6545936E7)</f>
        <v>26545936</v>
      </c>
    </row>
    <row r="750" ht="15.75" customHeight="1">
      <c r="A750" s="2">
        <f>IFERROR(__xludf.DUMMYFUNCTION("""COMPUTED_VALUE"""),44858.66666666667)</f>
        <v>44858.66667</v>
      </c>
      <c r="B750" s="1">
        <f>IFERROR(__xludf.DUMMYFUNCTION("""COMPUTED_VALUE"""),212.83)</f>
        <v>212.83</v>
      </c>
      <c r="C750" s="1">
        <f>IFERROR(__xludf.DUMMYFUNCTION("""COMPUTED_VALUE"""),214.73)</f>
        <v>214.73</v>
      </c>
      <c r="D750" s="1">
        <f>IFERROR(__xludf.DUMMYFUNCTION("""COMPUTED_VALUE"""),194.96)</f>
        <v>194.96</v>
      </c>
      <c r="E750" s="1">
        <f>IFERROR(__xludf.DUMMYFUNCTION("""COMPUTED_VALUE"""),195.91)</f>
        <v>195.91</v>
      </c>
      <c r="F750" s="1">
        <f>IFERROR(__xludf.DUMMYFUNCTION("""COMPUTED_VALUE"""),8.5067932E7)</f>
        <v>85067932</v>
      </c>
    </row>
    <row r="751" ht="15.75" customHeight="1">
      <c r="A751" s="2">
        <f>IFERROR(__xludf.DUMMYFUNCTION("""COMPUTED_VALUE"""),44859.66666666667)</f>
        <v>44859.66667</v>
      </c>
      <c r="B751" s="1">
        <f>IFERROR(__xludf.DUMMYFUNCTION("""COMPUTED_VALUE"""),191.92)</f>
        <v>191.92</v>
      </c>
      <c r="C751" s="1">
        <f>IFERROR(__xludf.DUMMYFUNCTION("""COMPUTED_VALUE"""),204.84)</f>
        <v>204.84</v>
      </c>
      <c r="D751" s="1">
        <f>IFERROR(__xludf.DUMMYFUNCTION("""COMPUTED_VALUE"""),188.69)</f>
        <v>188.69</v>
      </c>
      <c r="E751" s="1">
        <f>IFERROR(__xludf.DUMMYFUNCTION("""COMPUTED_VALUE"""),196.1)</f>
        <v>196.1</v>
      </c>
      <c r="F751" s="1">
        <f>IFERROR(__xludf.DUMMYFUNCTION("""COMPUTED_VALUE"""),7.3016944E7)</f>
        <v>73016944</v>
      </c>
    </row>
    <row r="752" ht="15.75" customHeight="1">
      <c r="A752" s="2">
        <f>IFERROR(__xludf.DUMMYFUNCTION("""COMPUTED_VALUE"""),44860.66666666667)</f>
        <v>44860.66667</v>
      </c>
      <c r="B752" s="1">
        <f>IFERROR(__xludf.DUMMYFUNCTION("""COMPUTED_VALUE"""),194.58)</f>
        <v>194.58</v>
      </c>
      <c r="C752" s="1">
        <f>IFERROR(__xludf.DUMMYFUNCTION("""COMPUTED_VALUE"""),207.5)</f>
        <v>207.5</v>
      </c>
      <c r="D752" s="1">
        <f>IFERROR(__xludf.DUMMYFUNCTION("""COMPUTED_VALUE"""),192.11)</f>
        <v>192.11</v>
      </c>
      <c r="E752" s="1">
        <f>IFERROR(__xludf.DUMMYFUNCTION("""COMPUTED_VALUE"""),201.04)</f>
        <v>201.04</v>
      </c>
      <c r="F752" s="1">
        <f>IFERROR(__xludf.DUMMYFUNCTION("""COMPUTED_VALUE"""),5.0349233E7)</f>
        <v>50349233</v>
      </c>
    </row>
    <row r="753" ht="15.75" customHeight="1">
      <c r="A753" s="2">
        <f>IFERROR(__xludf.DUMMYFUNCTION("""COMPUTED_VALUE"""),44861.66666666667)</f>
        <v>44861.66667</v>
      </c>
      <c r="B753" s="1">
        <f>IFERROR(__xludf.DUMMYFUNCTION("""COMPUTED_VALUE"""),210.16)</f>
        <v>210.16</v>
      </c>
      <c r="C753" s="1">
        <f>IFERROR(__xludf.DUMMYFUNCTION("""COMPUTED_VALUE"""),210.92)</f>
        <v>210.92</v>
      </c>
      <c r="D753" s="1">
        <f>IFERROR(__xludf.DUMMYFUNCTION("""COMPUTED_VALUE"""),201.23)</f>
        <v>201.23</v>
      </c>
      <c r="E753" s="1">
        <f>IFERROR(__xludf.DUMMYFUNCTION("""COMPUTED_VALUE"""),202.56)</f>
        <v>202.56</v>
      </c>
      <c r="F753" s="1">
        <f>IFERROR(__xludf.DUMMYFUNCTION("""COMPUTED_VALUE"""),4.2717088E7)</f>
        <v>42717088</v>
      </c>
    </row>
    <row r="754" ht="15.75" customHeight="1">
      <c r="A754" s="2">
        <f>IFERROR(__xludf.DUMMYFUNCTION("""COMPUTED_VALUE"""),44862.66666666667)</f>
        <v>44862.66667</v>
      </c>
      <c r="B754" s="1">
        <f>IFERROR(__xludf.DUMMYFUNCTION("""COMPUTED_VALUE"""),199.52)</f>
        <v>199.52</v>
      </c>
      <c r="C754" s="1">
        <f>IFERROR(__xludf.DUMMYFUNCTION("""COMPUTED_VALUE"""),200.85)</f>
        <v>200.85</v>
      </c>
      <c r="D754" s="1">
        <f>IFERROR(__xludf.DUMMYFUNCTION("""COMPUTED_VALUE"""),190.02)</f>
        <v>190.02</v>
      </c>
      <c r="E754" s="1">
        <f>IFERROR(__xludf.DUMMYFUNCTION("""COMPUTED_VALUE"""),190.78)</f>
        <v>190.78</v>
      </c>
      <c r="F754" s="1">
        <f>IFERROR(__xludf.DUMMYFUNCTION("""COMPUTED_VALUE"""),4.0832142E7)</f>
        <v>40832142</v>
      </c>
    </row>
    <row r="755" ht="15.75" customHeight="1">
      <c r="A755" s="2">
        <f>IFERROR(__xludf.DUMMYFUNCTION("""COMPUTED_VALUE"""),44865.66666666667)</f>
        <v>44865.66667</v>
      </c>
      <c r="B755" s="1">
        <f>IFERROR(__xludf.DUMMYFUNCTION("""COMPUTED_VALUE"""),191.73)</f>
        <v>191.73</v>
      </c>
      <c r="C755" s="1">
        <f>IFERROR(__xludf.DUMMYFUNCTION("""COMPUTED_VALUE"""),205.79)</f>
        <v>205.79</v>
      </c>
      <c r="D755" s="1">
        <f>IFERROR(__xludf.DUMMYFUNCTION("""COMPUTED_VALUE"""),189.07)</f>
        <v>189.07</v>
      </c>
      <c r="E755" s="1">
        <f>IFERROR(__xludf.DUMMYFUNCTION("""COMPUTED_VALUE"""),195.34)</f>
        <v>195.34</v>
      </c>
      <c r="F755" s="1">
        <f>IFERROR(__xludf.DUMMYFUNCTION("""COMPUTED_VALUE"""),4.9512538E7)</f>
        <v>49512538</v>
      </c>
    </row>
    <row r="756" ht="15.75" customHeight="1">
      <c r="A756" s="2">
        <f>IFERROR(__xludf.DUMMYFUNCTION("""COMPUTED_VALUE"""),44866.66666666667)</f>
        <v>44866.66667</v>
      </c>
      <c r="B756" s="1">
        <f>IFERROR(__xludf.DUMMYFUNCTION("""COMPUTED_VALUE"""),197.43)</f>
        <v>197.43</v>
      </c>
      <c r="C756" s="1">
        <f>IFERROR(__xludf.DUMMYFUNCTION("""COMPUTED_VALUE"""),220.24)</f>
        <v>220.24</v>
      </c>
      <c r="D756" s="1">
        <f>IFERROR(__xludf.DUMMYFUNCTION("""COMPUTED_VALUE"""),197.43)</f>
        <v>197.43</v>
      </c>
      <c r="E756" s="1">
        <f>IFERROR(__xludf.DUMMYFUNCTION("""COMPUTED_VALUE"""),216.06)</f>
        <v>216.06</v>
      </c>
      <c r="F756" s="1">
        <f>IFERROR(__xludf.DUMMYFUNCTION("""COMPUTED_VALUE"""),7.784228E7)</f>
        <v>77842280</v>
      </c>
    </row>
    <row r="757" ht="15.75" customHeight="1">
      <c r="A757" s="2">
        <f>IFERROR(__xludf.DUMMYFUNCTION("""COMPUTED_VALUE"""),44867.66666666667)</f>
        <v>44867.66667</v>
      </c>
      <c r="B757" s="1">
        <f>IFERROR(__xludf.DUMMYFUNCTION("""COMPUTED_VALUE"""),214.35)</f>
        <v>214.35</v>
      </c>
      <c r="C757" s="1">
        <f>IFERROR(__xludf.DUMMYFUNCTION("""COMPUTED_VALUE"""),220.43)</f>
        <v>220.43</v>
      </c>
      <c r="D757" s="1">
        <f>IFERROR(__xludf.DUMMYFUNCTION("""COMPUTED_VALUE"""),209.02)</f>
        <v>209.02</v>
      </c>
      <c r="E757" s="1">
        <f>IFERROR(__xludf.DUMMYFUNCTION("""COMPUTED_VALUE"""),219.1)</f>
        <v>219.1</v>
      </c>
      <c r="F757" s="1">
        <f>IFERROR(__xludf.DUMMYFUNCTION("""COMPUTED_VALUE"""),3.5145104E7)</f>
        <v>35145104</v>
      </c>
    </row>
    <row r="758" ht="15.75" customHeight="1">
      <c r="A758" s="2">
        <f>IFERROR(__xludf.DUMMYFUNCTION("""COMPUTED_VALUE"""),44868.66666666667)</f>
        <v>44868.66667</v>
      </c>
      <c r="B758" s="1">
        <f>IFERROR(__xludf.DUMMYFUNCTION("""COMPUTED_VALUE"""),214.73)</f>
        <v>214.73</v>
      </c>
      <c r="C758" s="1">
        <f>IFERROR(__xludf.DUMMYFUNCTION("""COMPUTED_VALUE"""),218.72)</f>
        <v>218.72</v>
      </c>
      <c r="D758" s="1">
        <f>IFERROR(__xludf.DUMMYFUNCTION("""COMPUTED_VALUE"""),209.21)</f>
        <v>209.21</v>
      </c>
      <c r="E758" s="1">
        <f>IFERROR(__xludf.DUMMYFUNCTION("""COMPUTED_VALUE"""),210.35)</f>
        <v>210.35</v>
      </c>
      <c r="F758" s="1">
        <f>IFERROR(__xludf.DUMMYFUNCTION("""COMPUTED_VALUE"""),3.0634922E7)</f>
        <v>30634922</v>
      </c>
    </row>
    <row r="759" ht="15.75" customHeight="1">
      <c r="A759" s="2">
        <f>IFERROR(__xludf.DUMMYFUNCTION("""COMPUTED_VALUE"""),44869.66666666667)</f>
        <v>44869.66667</v>
      </c>
      <c r="B759" s="1">
        <f>IFERROR(__xludf.DUMMYFUNCTION("""COMPUTED_VALUE"""),213.21)</f>
        <v>213.21</v>
      </c>
      <c r="C759" s="1">
        <f>IFERROR(__xludf.DUMMYFUNCTION("""COMPUTED_VALUE"""),235.06)</f>
        <v>235.06</v>
      </c>
      <c r="D759" s="1">
        <f>IFERROR(__xludf.DUMMYFUNCTION("""COMPUTED_VALUE"""),213.21)</f>
        <v>213.21</v>
      </c>
      <c r="E759" s="1">
        <f>IFERROR(__xludf.DUMMYFUNCTION("""COMPUTED_VALUE"""),226.7)</f>
        <v>226.7</v>
      </c>
      <c r="F759" s="1">
        <f>IFERROR(__xludf.DUMMYFUNCTION("""COMPUTED_VALUE"""),6.7156433E7)</f>
        <v>67156433</v>
      </c>
    </row>
    <row r="760" ht="15.75" customHeight="1">
      <c r="A760" s="2">
        <f>IFERROR(__xludf.DUMMYFUNCTION("""COMPUTED_VALUE"""),44872.66666666667)</f>
        <v>44872.66667</v>
      </c>
      <c r="B760" s="1">
        <f>IFERROR(__xludf.DUMMYFUNCTION("""COMPUTED_VALUE"""),222.14)</f>
        <v>222.14</v>
      </c>
      <c r="C760" s="1">
        <f>IFERROR(__xludf.DUMMYFUNCTION("""COMPUTED_VALUE"""),237.15)</f>
        <v>237.15</v>
      </c>
      <c r="D760" s="1">
        <f>IFERROR(__xludf.DUMMYFUNCTION("""COMPUTED_VALUE"""),220.05)</f>
        <v>220.05</v>
      </c>
      <c r="E760" s="1">
        <f>IFERROR(__xludf.DUMMYFUNCTION("""COMPUTED_VALUE"""),233.16)</f>
        <v>233.16</v>
      </c>
      <c r="F760" s="1">
        <f>IFERROR(__xludf.DUMMYFUNCTION("""COMPUTED_VALUE"""),4.3980248E7)</f>
        <v>43980248</v>
      </c>
    </row>
    <row r="761" ht="15.75" customHeight="1">
      <c r="A761" s="2">
        <f>IFERROR(__xludf.DUMMYFUNCTION("""COMPUTED_VALUE"""),44873.66666666667)</f>
        <v>44873.66667</v>
      </c>
      <c r="B761" s="1">
        <f>IFERROR(__xludf.DUMMYFUNCTION("""COMPUTED_VALUE"""),231.26)</f>
        <v>231.26</v>
      </c>
      <c r="C761" s="1">
        <f>IFERROR(__xludf.DUMMYFUNCTION("""COMPUTED_VALUE"""),239.43)</f>
        <v>239.43</v>
      </c>
      <c r="D761" s="1">
        <f>IFERROR(__xludf.DUMMYFUNCTION("""COMPUTED_VALUE"""),230.69)</f>
        <v>230.69</v>
      </c>
      <c r="E761" s="1">
        <f>IFERROR(__xludf.DUMMYFUNCTION("""COMPUTED_VALUE"""),233.54)</f>
        <v>233.54</v>
      </c>
      <c r="F761" s="1">
        <f>IFERROR(__xludf.DUMMYFUNCTION("""COMPUTED_VALUE"""),2.3541345E7)</f>
        <v>23541345</v>
      </c>
    </row>
    <row r="762" ht="15.75" customHeight="1">
      <c r="A762" s="2">
        <f>IFERROR(__xludf.DUMMYFUNCTION("""COMPUTED_VALUE"""),44874.66666666667)</f>
        <v>44874.66667</v>
      </c>
      <c r="B762" s="1">
        <f>IFERROR(__xludf.DUMMYFUNCTION("""COMPUTED_VALUE"""),231.83)</f>
        <v>231.83</v>
      </c>
      <c r="C762" s="1">
        <f>IFERROR(__xludf.DUMMYFUNCTION("""COMPUTED_VALUE"""),236.01)</f>
        <v>236.01</v>
      </c>
      <c r="D762" s="1">
        <f>IFERROR(__xludf.DUMMYFUNCTION("""COMPUTED_VALUE"""),222.14)</f>
        <v>222.14</v>
      </c>
      <c r="E762" s="1">
        <f>IFERROR(__xludf.DUMMYFUNCTION("""COMPUTED_VALUE"""),224.99)</f>
        <v>224.99</v>
      </c>
      <c r="F762" s="1">
        <f>IFERROR(__xludf.DUMMYFUNCTION("""COMPUTED_VALUE"""),3.1658705E7)</f>
        <v>31658705</v>
      </c>
    </row>
    <row r="763" ht="15.75" customHeight="1">
      <c r="A763" s="2">
        <f>IFERROR(__xludf.DUMMYFUNCTION("""COMPUTED_VALUE"""),44875.66666666667)</f>
        <v>44875.66667</v>
      </c>
      <c r="B763" s="1">
        <f>IFERROR(__xludf.DUMMYFUNCTION("""COMPUTED_VALUE"""),217.58)</f>
        <v>217.58</v>
      </c>
      <c r="C763" s="1">
        <f>IFERROR(__xludf.DUMMYFUNCTION("""COMPUTED_VALUE"""),222.71)</f>
        <v>222.71</v>
      </c>
      <c r="D763" s="1">
        <f>IFERROR(__xludf.DUMMYFUNCTION("""COMPUTED_VALUE"""),217.58)</f>
        <v>217.58</v>
      </c>
      <c r="E763" s="1">
        <f>IFERROR(__xludf.DUMMYFUNCTION("""COMPUTED_VALUE"""),219.86)</f>
        <v>219.86</v>
      </c>
      <c r="F763" s="1">
        <f>IFERROR(__xludf.DUMMYFUNCTION("""COMPUTED_VALUE"""),2.3257794E7)</f>
        <v>23257794</v>
      </c>
    </row>
    <row r="764" ht="15.75" customHeight="1">
      <c r="A764" s="2">
        <f>IFERROR(__xludf.DUMMYFUNCTION("""COMPUTED_VALUE"""),44876.66666666667)</f>
        <v>44876.66667</v>
      </c>
      <c r="B764" s="1">
        <f>IFERROR(__xludf.DUMMYFUNCTION("""COMPUTED_VALUE"""),240.38)</f>
        <v>240.38</v>
      </c>
      <c r="C764" s="1">
        <f>IFERROR(__xludf.DUMMYFUNCTION("""COMPUTED_VALUE"""),247.79)</f>
        <v>247.79</v>
      </c>
      <c r="D764" s="1">
        <f>IFERROR(__xludf.DUMMYFUNCTION("""COMPUTED_VALUE"""),233.16)</f>
        <v>233.16</v>
      </c>
      <c r="E764" s="1">
        <f>IFERROR(__xludf.DUMMYFUNCTION("""COMPUTED_VALUE"""),245.51)</f>
        <v>245.51</v>
      </c>
      <c r="F764" s="1">
        <f>IFERROR(__xludf.DUMMYFUNCTION("""COMPUTED_VALUE"""),5.3013204E7)</f>
        <v>53013204</v>
      </c>
    </row>
    <row r="765" ht="15.75" customHeight="1">
      <c r="A765" s="2">
        <f>IFERROR(__xludf.DUMMYFUNCTION("""COMPUTED_VALUE"""),44879.66666666667)</f>
        <v>44879.66667</v>
      </c>
      <c r="B765" s="1">
        <f>IFERROR(__xludf.DUMMYFUNCTION("""COMPUTED_VALUE"""),255.77)</f>
        <v>255.77</v>
      </c>
      <c r="C765" s="1">
        <f>IFERROR(__xludf.DUMMYFUNCTION("""COMPUTED_VALUE"""),262.8)</f>
        <v>262.8</v>
      </c>
      <c r="D765" s="1">
        <f>IFERROR(__xludf.DUMMYFUNCTION("""COMPUTED_VALUE"""),244.37)</f>
        <v>244.37</v>
      </c>
      <c r="E765" s="1">
        <f>IFERROR(__xludf.DUMMYFUNCTION("""COMPUTED_VALUE"""),247.6)</f>
        <v>247.6</v>
      </c>
      <c r="F765" s="1">
        <f>IFERROR(__xludf.DUMMYFUNCTION("""COMPUTED_VALUE"""),4.8396603E7)</f>
        <v>48396603</v>
      </c>
    </row>
    <row r="766" ht="15.75" customHeight="1">
      <c r="A766" s="2">
        <f>IFERROR(__xludf.DUMMYFUNCTION("""COMPUTED_VALUE"""),44880.66666666667)</f>
        <v>44880.66667</v>
      </c>
      <c r="B766" s="1">
        <f>IFERROR(__xludf.DUMMYFUNCTION("""COMPUTED_VALUE"""),248.93)</f>
        <v>248.93</v>
      </c>
      <c r="C766" s="1">
        <f>IFERROR(__xludf.DUMMYFUNCTION("""COMPUTED_VALUE"""),273.82)</f>
        <v>273.82</v>
      </c>
      <c r="D766" s="1">
        <f>IFERROR(__xludf.DUMMYFUNCTION("""COMPUTED_VALUE"""),245.32)</f>
        <v>245.32</v>
      </c>
      <c r="E766" s="1">
        <f>IFERROR(__xludf.DUMMYFUNCTION("""COMPUTED_VALUE"""),273.63)</f>
        <v>273.63</v>
      </c>
      <c r="F766" s="1">
        <f>IFERROR(__xludf.DUMMYFUNCTION("""COMPUTED_VALUE"""),6.3102526E7)</f>
        <v>63102526</v>
      </c>
    </row>
    <row r="767" ht="15.75" customHeight="1">
      <c r="A767" s="2">
        <f>IFERROR(__xludf.DUMMYFUNCTION("""COMPUTED_VALUE"""),44881.66666666667)</f>
        <v>44881.66667</v>
      </c>
      <c r="B767" s="1">
        <f>IFERROR(__xludf.DUMMYFUNCTION("""COMPUTED_VALUE"""),271.35)</f>
        <v>271.35</v>
      </c>
      <c r="C767" s="1">
        <f>IFERROR(__xludf.DUMMYFUNCTION("""COMPUTED_VALUE"""),281.99)</f>
        <v>281.99</v>
      </c>
      <c r="D767" s="1">
        <f>IFERROR(__xludf.DUMMYFUNCTION("""COMPUTED_VALUE"""),266.03)</f>
        <v>266.03</v>
      </c>
      <c r="E767" s="1">
        <f>IFERROR(__xludf.DUMMYFUNCTION("""COMPUTED_VALUE"""),279.71)</f>
        <v>279.71</v>
      </c>
      <c r="F767" s="1">
        <f>IFERROR(__xludf.DUMMYFUNCTION("""COMPUTED_VALUE"""),6.1785142E7)</f>
        <v>61785142</v>
      </c>
    </row>
    <row r="768" ht="15.75" customHeight="1">
      <c r="A768" s="2">
        <f>IFERROR(__xludf.DUMMYFUNCTION("""COMPUTED_VALUE"""),44882.66666666667)</f>
        <v>44882.66667</v>
      </c>
      <c r="B768" s="1">
        <f>IFERROR(__xludf.DUMMYFUNCTION("""COMPUTED_VALUE"""),283.7)</f>
        <v>283.7</v>
      </c>
      <c r="C768" s="1">
        <f>IFERROR(__xludf.DUMMYFUNCTION("""COMPUTED_VALUE"""),284.46)</f>
        <v>284.46</v>
      </c>
      <c r="D768" s="1">
        <f>IFERROR(__xludf.DUMMYFUNCTION("""COMPUTED_VALUE"""),267.17)</f>
        <v>267.17</v>
      </c>
      <c r="E768" s="1">
        <f>IFERROR(__xludf.DUMMYFUNCTION("""COMPUTED_VALUE"""),277.43)</f>
        <v>277.43</v>
      </c>
      <c r="F768" s="1">
        <f>IFERROR(__xludf.DUMMYFUNCTION("""COMPUTED_VALUE"""),6.9820587E7)</f>
        <v>69820587</v>
      </c>
    </row>
    <row r="769" ht="15.75" customHeight="1">
      <c r="A769" s="2">
        <f>IFERROR(__xludf.DUMMYFUNCTION("""COMPUTED_VALUE"""),44883.66666666667)</f>
        <v>44883.66667</v>
      </c>
      <c r="B769" s="1">
        <f>IFERROR(__xludf.DUMMYFUNCTION("""COMPUTED_VALUE"""),285.03)</f>
        <v>285.03</v>
      </c>
      <c r="C769" s="1">
        <f>IFERROR(__xludf.DUMMYFUNCTION("""COMPUTED_VALUE"""),287.69)</f>
        <v>287.69</v>
      </c>
      <c r="D769" s="1">
        <f>IFERROR(__xludf.DUMMYFUNCTION("""COMPUTED_VALUE"""),272.11)</f>
        <v>272.11</v>
      </c>
      <c r="E769" s="1">
        <f>IFERROR(__xludf.DUMMYFUNCTION("""COMPUTED_VALUE"""),273.44)</f>
        <v>273.44</v>
      </c>
      <c r="F769" s="1">
        <f>IFERROR(__xludf.DUMMYFUNCTION("""COMPUTED_VALUE"""),4.4759245E7)</f>
        <v>44759245</v>
      </c>
    </row>
    <row r="770" ht="15.75" customHeight="1">
      <c r="A770" s="2">
        <f>IFERROR(__xludf.DUMMYFUNCTION("""COMPUTED_VALUE"""),44886.66666666667)</f>
        <v>44886.66667</v>
      </c>
      <c r="B770" s="1">
        <f>IFERROR(__xludf.DUMMYFUNCTION("""COMPUTED_VALUE"""),268.12)</f>
        <v>268.12</v>
      </c>
      <c r="C770" s="1">
        <f>IFERROR(__xludf.DUMMYFUNCTION("""COMPUTED_VALUE"""),272.3)</f>
        <v>272.3</v>
      </c>
      <c r="D770" s="1">
        <f>IFERROR(__xludf.DUMMYFUNCTION("""COMPUTED_VALUE"""),260.9)</f>
        <v>260.9</v>
      </c>
      <c r="E770" s="1">
        <f>IFERROR(__xludf.DUMMYFUNCTION("""COMPUTED_VALUE"""),269.07)</f>
        <v>269.07</v>
      </c>
      <c r="F770" s="1">
        <f>IFERROR(__xludf.DUMMYFUNCTION("""COMPUTED_VALUE"""),3.130886E7)</f>
        <v>31308860</v>
      </c>
    </row>
    <row r="771" ht="15.75" customHeight="1">
      <c r="A771" s="2">
        <f>IFERROR(__xludf.DUMMYFUNCTION("""COMPUTED_VALUE"""),44887.66666666667)</f>
        <v>44887.66667</v>
      </c>
      <c r="B771" s="1">
        <f>IFERROR(__xludf.DUMMYFUNCTION("""COMPUTED_VALUE"""),266.22)</f>
        <v>266.22</v>
      </c>
      <c r="C771" s="1">
        <f>IFERROR(__xludf.DUMMYFUNCTION("""COMPUTED_VALUE"""),272.11)</f>
        <v>272.11</v>
      </c>
      <c r="D771" s="1">
        <f>IFERROR(__xludf.DUMMYFUNCTION("""COMPUTED_VALUE"""),260.9)</f>
        <v>260.9</v>
      </c>
      <c r="E771" s="1">
        <f>IFERROR(__xludf.DUMMYFUNCTION("""COMPUTED_VALUE"""),263.56)</f>
        <v>263.56</v>
      </c>
      <c r="F771" s="1">
        <f>IFERROR(__xludf.DUMMYFUNCTION("""COMPUTED_VALUE"""),2.8461436E7)</f>
        <v>28461436</v>
      </c>
    </row>
    <row r="772" ht="15.75" customHeight="1">
      <c r="A772" s="2">
        <f>IFERROR(__xludf.DUMMYFUNCTION("""COMPUTED_VALUE"""),44888.66666666667)</f>
        <v>44888.66667</v>
      </c>
      <c r="B772" s="1">
        <f>IFERROR(__xludf.DUMMYFUNCTION("""COMPUTED_VALUE"""),263.94)</f>
        <v>263.94</v>
      </c>
      <c r="C772" s="1">
        <f>IFERROR(__xludf.DUMMYFUNCTION("""COMPUTED_VALUE"""),270.59)</f>
        <v>270.59</v>
      </c>
      <c r="D772" s="1">
        <f>IFERROR(__xludf.DUMMYFUNCTION("""COMPUTED_VALUE"""),263.56)</f>
        <v>263.56</v>
      </c>
      <c r="E772" s="1">
        <f>IFERROR(__xludf.DUMMYFUNCTION("""COMPUTED_VALUE"""),267.93)</f>
        <v>267.93</v>
      </c>
      <c r="F772" s="1">
        <f>IFERROR(__xludf.DUMMYFUNCTION("""COMPUTED_VALUE"""),2.3380469E7)</f>
        <v>23380469</v>
      </c>
    </row>
    <row r="773" ht="15.75" customHeight="1">
      <c r="A773" s="2">
        <f>IFERROR(__xludf.DUMMYFUNCTION("""COMPUTED_VALUE"""),44889.66666666667)</f>
        <v>44889.66667</v>
      </c>
      <c r="B773" s="1">
        <f>IFERROR(__xludf.DUMMYFUNCTION("""COMPUTED_VALUE"""),272.11)</f>
        <v>272.11</v>
      </c>
      <c r="C773" s="1">
        <f>IFERROR(__xludf.DUMMYFUNCTION("""COMPUTED_VALUE"""),274.96)</f>
        <v>274.96</v>
      </c>
      <c r="D773" s="1">
        <f>IFERROR(__xludf.DUMMYFUNCTION("""COMPUTED_VALUE"""),265.08)</f>
        <v>265.08</v>
      </c>
      <c r="E773" s="1">
        <f>IFERROR(__xludf.DUMMYFUNCTION("""COMPUTED_VALUE"""),266.41)</f>
        <v>266.41</v>
      </c>
      <c r="F773" s="1">
        <f>IFERROR(__xludf.DUMMYFUNCTION("""COMPUTED_VALUE"""),1.7174522E7)</f>
        <v>17174522</v>
      </c>
    </row>
    <row r="774" ht="15.75" customHeight="1">
      <c r="A774" s="2">
        <f>IFERROR(__xludf.DUMMYFUNCTION("""COMPUTED_VALUE"""),44890.66666666667)</f>
        <v>44890.66667</v>
      </c>
      <c r="B774" s="1">
        <f>IFERROR(__xludf.DUMMYFUNCTION("""COMPUTED_VALUE"""),263.18)</f>
        <v>263.18</v>
      </c>
      <c r="C774" s="1">
        <f>IFERROR(__xludf.DUMMYFUNCTION("""COMPUTED_VALUE"""),263.94)</f>
        <v>263.94</v>
      </c>
      <c r="D774" s="1">
        <f>IFERROR(__xludf.DUMMYFUNCTION("""COMPUTED_VALUE"""),255.01)</f>
        <v>255.01</v>
      </c>
      <c r="E774" s="1">
        <f>IFERROR(__xludf.DUMMYFUNCTION("""COMPUTED_VALUE"""),259.38)</f>
        <v>259.38</v>
      </c>
      <c r="F774" s="1">
        <f>IFERROR(__xludf.DUMMYFUNCTION("""COMPUTED_VALUE"""),3.1317632E7)</f>
        <v>31317632</v>
      </c>
    </row>
    <row r="775" ht="15.75" customHeight="1">
      <c r="A775" s="2">
        <f>IFERROR(__xludf.DUMMYFUNCTION("""COMPUTED_VALUE"""),44893.66666666667)</f>
        <v>44893.66667</v>
      </c>
      <c r="B775" s="1">
        <f>IFERROR(__xludf.DUMMYFUNCTION("""COMPUTED_VALUE"""),246.08)</f>
        <v>246.08</v>
      </c>
      <c r="C775" s="1">
        <f>IFERROR(__xludf.DUMMYFUNCTION("""COMPUTED_VALUE"""),257.86)</f>
        <v>257.86</v>
      </c>
      <c r="D775" s="1">
        <f>IFERROR(__xludf.DUMMYFUNCTION("""COMPUTED_VALUE"""),246.08)</f>
        <v>246.08</v>
      </c>
      <c r="E775" s="1">
        <f>IFERROR(__xludf.DUMMYFUNCTION("""COMPUTED_VALUE"""),256.53)</f>
        <v>256.53</v>
      </c>
      <c r="F775" s="1">
        <f>IFERROR(__xludf.DUMMYFUNCTION("""COMPUTED_VALUE"""),3.3498674E7)</f>
        <v>33498674</v>
      </c>
    </row>
    <row r="776" ht="15.75" customHeight="1">
      <c r="A776" s="2">
        <f>IFERROR(__xludf.DUMMYFUNCTION("""COMPUTED_VALUE"""),44894.66666666667)</f>
        <v>44894.66667</v>
      </c>
      <c r="B776" s="1">
        <f>IFERROR(__xludf.DUMMYFUNCTION("""COMPUTED_VALUE"""),262.61)</f>
        <v>262.61</v>
      </c>
      <c r="C776" s="1">
        <f>IFERROR(__xludf.DUMMYFUNCTION("""COMPUTED_VALUE"""),271.73)</f>
        <v>271.73</v>
      </c>
      <c r="D776" s="1">
        <f>IFERROR(__xludf.DUMMYFUNCTION("""COMPUTED_VALUE"""),260.14)</f>
        <v>260.14</v>
      </c>
      <c r="E776" s="1">
        <f>IFERROR(__xludf.DUMMYFUNCTION("""COMPUTED_VALUE"""),271.54)</f>
        <v>271.54</v>
      </c>
      <c r="F776" s="1">
        <f>IFERROR(__xludf.DUMMYFUNCTION("""COMPUTED_VALUE"""),3.3140777E7)</f>
        <v>33140777</v>
      </c>
    </row>
    <row r="777" ht="15.75" customHeight="1">
      <c r="A777" s="2">
        <f>IFERROR(__xludf.DUMMYFUNCTION("""COMPUTED_VALUE"""),44895.66666666667)</f>
        <v>44895.66667</v>
      </c>
      <c r="B777" s="1">
        <f>IFERROR(__xludf.DUMMYFUNCTION("""COMPUTED_VALUE"""),269.45)</f>
        <v>269.45</v>
      </c>
      <c r="C777" s="1">
        <f>IFERROR(__xludf.DUMMYFUNCTION("""COMPUTED_VALUE"""),278.0)</f>
        <v>278</v>
      </c>
      <c r="D777" s="1">
        <f>IFERROR(__xludf.DUMMYFUNCTION("""COMPUTED_VALUE"""),266.03)</f>
        <v>266.03</v>
      </c>
      <c r="E777" s="1">
        <f>IFERROR(__xludf.DUMMYFUNCTION("""COMPUTED_VALUE"""),272.87)</f>
        <v>272.87</v>
      </c>
      <c r="F777" s="1">
        <f>IFERROR(__xludf.DUMMYFUNCTION("""COMPUTED_VALUE"""),4.6633723E7)</f>
        <v>46633723</v>
      </c>
    </row>
    <row r="778" ht="15.75" customHeight="1">
      <c r="A778" s="2">
        <f>IFERROR(__xludf.DUMMYFUNCTION("""COMPUTED_VALUE"""),44896.66666666667)</f>
        <v>44896.66667</v>
      </c>
      <c r="B778" s="1">
        <f>IFERROR(__xludf.DUMMYFUNCTION("""COMPUTED_VALUE"""),283.13)</f>
        <v>283.13</v>
      </c>
      <c r="C778" s="1">
        <f>IFERROR(__xludf.DUMMYFUNCTION("""COMPUTED_VALUE"""),288.64)</f>
        <v>288.64</v>
      </c>
      <c r="D778" s="1">
        <f>IFERROR(__xludf.DUMMYFUNCTION("""COMPUTED_VALUE"""),278.0)</f>
        <v>278</v>
      </c>
      <c r="E778" s="1">
        <f>IFERROR(__xludf.DUMMYFUNCTION("""COMPUTED_VALUE"""),279.71)</f>
        <v>279.71</v>
      </c>
      <c r="F778" s="1">
        <f>IFERROR(__xludf.DUMMYFUNCTION("""COMPUTED_VALUE"""),4.5550089E7)</f>
        <v>45550089</v>
      </c>
    </row>
    <row r="779" ht="15.75" customHeight="1">
      <c r="A779" s="2">
        <f>IFERROR(__xludf.DUMMYFUNCTION("""COMPUTED_VALUE"""),44897.66666666667)</f>
        <v>44897.66667</v>
      </c>
      <c r="B779" s="1">
        <f>IFERROR(__xludf.DUMMYFUNCTION("""COMPUTED_VALUE"""),281.23)</f>
        <v>281.23</v>
      </c>
      <c r="C779" s="1">
        <f>IFERROR(__xludf.DUMMYFUNCTION("""COMPUTED_VALUE"""),284.65)</f>
        <v>284.65</v>
      </c>
      <c r="D779" s="1">
        <f>IFERROR(__xludf.DUMMYFUNCTION("""COMPUTED_VALUE"""),277.05)</f>
        <v>277.05</v>
      </c>
      <c r="E779" s="1">
        <f>IFERROR(__xludf.DUMMYFUNCTION("""COMPUTED_VALUE"""),281.23)</f>
        <v>281.23</v>
      </c>
      <c r="F779" s="1">
        <f>IFERROR(__xludf.DUMMYFUNCTION("""COMPUTED_VALUE"""),2.5087186E7)</f>
        <v>25087186</v>
      </c>
    </row>
    <row r="780" ht="15.75" customHeight="1">
      <c r="A780" s="2">
        <f>IFERROR(__xludf.DUMMYFUNCTION("""COMPUTED_VALUE"""),44900.66666666667)</f>
        <v>44900.66667</v>
      </c>
      <c r="B780" s="1">
        <f>IFERROR(__xludf.DUMMYFUNCTION("""COMPUTED_VALUE"""),294.53)</f>
        <v>294.53</v>
      </c>
      <c r="C780" s="1">
        <f>IFERROR(__xludf.DUMMYFUNCTION("""COMPUTED_VALUE"""),301.19)</f>
        <v>301.19</v>
      </c>
      <c r="D780" s="1">
        <f>IFERROR(__xludf.DUMMYFUNCTION("""COMPUTED_VALUE"""),287.31)</f>
        <v>287.31</v>
      </c>
      <c r="E780" s="1">
        <f>IFERROR(__xludf.DUMMYFUNCTION("""COMPUTED_VALUE"""),298.34)</f>
        <v>298.34</v>
      </c>
      <c r="F780" s="1">
        <f>IFERROR(__xludf.DUMMYFUNCTION("""COMPUTED_VALUE"""),5.9827141E7)</f>
        <v>59827141</v>
      </c>
    </row>
    <row r="781" ht="15.75" customHeight="1">
      <c r="A781" s="2">
        <f>IFERROR(__xludf.DUMMYFUNCTION("""COMPUTED_VALUE"""),44901.66666666667)</f>
        <v>44901.66667</v>
      </c>
      <c r="B781" s="1">
        <f>IFERROR(__xludf.DUMMYFUNCTION("""COMPUTED_VALUE"""),292.44)</f>
        <v>292.44</v>
      </c>
      <c r="C781" s="1">
        <f>IFERROR(__xludf.DUMMYFUNCTION("""COMPUTED_VALUE"""),298.15)</f>
        <v>298.15</v>
      </c>
      <c r="D781" s="1">
        <f>IFERROR(__xludf.DUMMYFUNCTION("""COMPUTED_VALUE"""),291.87)</f>
        <v>291.87</v>
      </c>
      <c r="E781" s="1">
        <f>IFERROR(__xludf.DUMMYFUNCTION("""COMPUTED_VALUE"""),296.24)</f>
        <v>296.24</v>
      </c>
      <c r="F781" s="1">
        <f>IFERROR(__xludf.DUMMYFUNCTION("""COMPUTED_VALUE"""),2.9059056E7)</f>
        <v>29059056</v>
      </c>
    </row>
    <row r="782" ht="15.75" customHeight="1">
      <c r="A782" s="2">
        <f>IFERROR(__xludf.DUMMYFUNCTION("""COMPUTED_VALUE"""),44902.66666666667)</f>
        <v>44902.66667</v>
      </c>
      <c r="B782" s="1">
        <f>IFERROR(__xludf.DUMMYFUNCTION("""COMPUTED_VALUE"""),294.34)</f>
        <v>294.34</v>
      </c>
      <c r="C782" s="1">
        <f>IFERROR(__xludf.DUMMYFUNCTION("""COMPUTED_VALUE"""),302.71)</f>
        <v>302.71</v>
      </c>
      <c r="D782" s="1">
        <f>IFERROR(__xludf.DUMMYFUNCTION("""COMPUTED_VALUE"""),284.08)</f>
        <v>284.08</v>
      </c>
      <c r="E782" s="1">
        <f>IFERROR(__xludf.DUMMYFUNCTION("""COMPUTED_VALUE"""),285.22)</f>
        <v>285.22</v>
      </c>
      <c r="F782" s="1">
        <f>IFERROR(__xludf.DUMMYFUNCTION("""COMPUTED_VALUE"""),4.1107551E7)</f>
        <v>41107551</v>
      </c>
    </row>
    <row r="783" ht="15.75" customHeight="1">
      <c r="A783" s="2">
        <f>IFERROR(__xludf.DUMMYFUNCTION("""COMPUTED_VALUE"""),44903.66666666667)</f>
        <v>44903.66667</v>
      </c>
      <c r="B783" s="1">
        <f>IFERROR(__xludf.DUMMYFUNCTION("""COMPUTED_VALUE"""),289.02)</f>
        <v>289.02</v>
      </c>
      <c r="C783" s="1">
        <f>IFERROR(__xludf.DUMMYFUNCTION("""COMPUTED_VALUE"""),302.14)</f>
        <v>302.14</v>
      </c>
      <c r="D783" s="1">
        <f>IFERROR(__xludf.DUMMYFUNCTION("""COMPUTED_VALUE"""),289.02)</f>
        <v>289.02</v>
      </c>
      <c r="E783" s="1">
        <f>IFERROR(__xludf.DUMMYFUNCTION("""COMPUTED_VALUE"""),301.57)</f>
        <v>301.57</v>
      </c>
      <c r="F783" s="1">
        <f>IFERROR(__xludf.DUMMYFUNCTION("""COMPUTED_VALUE"""),3.4092432E7)</f>
        <v>34092432</v>
      </c>
    </row>
    <row r="784" ht="15.75" customHeight="1">
      <c r="A784" s="2">
        <f>IFERROR(__xludf.DUMMYFUNCTION("""COMPUTED_VALUE"""),44904.66666666667)</f>
        <v>44904.66667</v>
      </c>
      <c r="B784" s="1">
        <f>IFERROR(__xludf.DUMMYFUNCTION("""COMPUTED_VALUE"""),302.9)</f>
        <v>302.9</v>
      </c>
      <c r="C784" s="1">
        <f>IFERROR(__xludf.DUMMYFUNCTION("""COMPUTED_VALUE"""),310.31)</f>
        <v>310.31</v>
      </c>
      <c r="D784" s="1">
        <f>IFERROR(__xludf.DUMMYFUNCTION("""COMPUTED_VALUE"""),298.72)</f>
        <v>298.72</v>
      </c>
      <c r="E784" s="1">
        <f>IFERROR(__xludf.DUMMYFUNCTION("""COMPUTED_VALUE"""),309.36)</f>
        <v>309.36</v>
      </c>
      <c r="F784" s="1">
        <f>IFERROR(__xludf.DUMMYFUNCTION("""COMPUTED_VALUE"""),4.0400176E7)</f>
        <v>40400176</v>
      </c>
    </row>
    <row r="785" ht="15.75" customHeight="1">
      <c r="A785" s="2">
        <f>IFERROR(__xludf.DUMMYFUNCTION("""COMPUTED_VALUE"""),44907.66666666667)</f>
        <v>44907.66667</v>
      </c>
      <c r="B785" s="1">
        <f>IFERROR(__xludf.DUMMYFUNCTION("""COMPUTED_VALUE"""),302.52)</f>
        <v>302.52</v>
      </c>
      <c r="C785" s="1">
        <f>IFERROR(__xludf.DUMMYFUNCTION("""COMPUTED_VALUE"""),308.6)</f>
        <v>308.6</v>
      </c>
      <c r="D785" s="1">
        <f>IFERROR(__xludf.DUMMYFUNCTION("""COMPUTED_VALUE"""),299.67)</f>
        <v>299.67</v>
      </c>
      <c r="E785" s="1">
        <f>IFERROR(__xludf.DUMMYFUNCTION("""COMPUTED_VALUE"""),301.76)</f>
        <v>301.76</v>
      </c>
      <c r="F785" s="1">
        <f>IFERROR(__xludf.DUMMYFUNCTION("""COMPUTED_VALUE"""),2.0509991E7)</f>
        <v>20509991</v>
      </c>
    </row>
    <row r="786" ht="15.75" customHeight="1">
      <c r="A786" s="2">
        <f>IFERROR(__xludf.DUMMYFUNCTION("""COMPUTED_VALUE"""),44908.66666666667)</f>
        <v>44908.66667</v>
      </c>
      <c r="B786" s="1">
        <f>IFERROR(__xludf.DUMMYFUNCTION("""COMPUTED_VALUE"""),300.24)</f>
        <v>300.24</v>
      </c>
      <c r="C786" s="1">
        <f>IFERROR(__xludf.DUMMYFUNCTION("""COMPUTED_VALUE"""),308.79)</f>
        <v>308.79</v>
      </c>
      <c r="D786" s="1">
        <f>IFERROR(__xludf.DUMMYFUNCTION("""COMPUTED_VALUE"""),299.86)</f>
        <v>299.86</v>
      </c>
      <c r="E786" s="1">
        <f>IFERROR(__xludf.DUMMYFUNCTION("""COMPUTED_VALUE"""),302.52)</f>
        <v>302.52</v>
      </c>
      <c r="F786" s="1">
        <f>IFERROR(__xludf.DUMMYFUNCTION("""COMPUTED_VALUE"""),2.0313254E7)</f>
        <v>20313254</v>
      </c>
    </row>
    <row r="787" ht="15.75" customHeight="1">
      <c r="A787" s="2">
        <f>IFERROR(__xludf.DUMMYFUNCTION("""COMPUTED_VALUE"""),44909.66666666667)</f>
        <v>44909.66667</v>
      </c>
      <c r="B787" s="1">
        <f>IFERROR(__xludf.DUMMYFUNCTION("""COMPUTED_VALUE"""),306.13)</f>
        <v>306.13</v>
      </c>
      <c r="C787" s="1">
        <f>IFERROR(__xludf.DUMMYFUNCTION("""COMPUTED_VALUE"""),311.45)</f>
        <v>311.45</v>
      </c>
      <c r="D787" s="1">
        <f>IFERROR(__xludf.DUMMYFUNCTION("""COMPUTED_VALUE"""),302.52)</f>
        <v>302.52</v>
      </c>
      <c r="E787" s="1">
        <f>IFERROR(__xludf.DUMMYFUNCTION("""COMPUTED_VALUE"""),308.79)</f>
        <v>308.79</v>
      </c>
      <c r="F787" s="1">
        <f>IFERROR(__xludf.DUMMYFUNCTION("""COMPUTED_VALUE"""),2.4238494E7)</f>
        <v>24238494</v>
      </c>
    </row>
    <row r="788" ht="15.75" customHeight="1">
      <c r="A788" s="2">
        <f>IFERROR(__xludf.DUMMYFUNCTION("""COMPUTED_VALUE"""),44910.66666666667)</f>
        <v>44910.66667</v>
      </c>
      <c r="B788" s="1">
        <f>IFERROR(__xludf.DUMMYFUNCTION("""COMPUTED_VALUE"""),308.79)</f>
        <v>308.79</v>
      </c>
      <c r="C788" s="1">
        <f>IFERROR(__xludf.DUMMYFUNCTION("""COMPUTED_VALUE"""),310.31)</f>
        <v>310.31</v>
      </c>
      <c r="D788" s="1">
        <f>IFERROR(__xludf.DUMMYFUNCTION("""COMPUTED_VALUE"""),300.24)</f>
        <v>300.24</v>
      </c>
      <c r="E788" s="1">
        <f>IFERROR(__xludf.DUMMYFUNCTION("""COMPUTED_VALUE"""),301.76)</f>
        <v>301.76</v>
      </c>
      <c r="F788" s="1">
        <f>IFERROR(__xludf.DUMMYFUNCTION("""COMPUTED_VALUE"""),1.8962052E7)</f>
        <v>18962052</v>
      </c>
    </row>
    <row r="789" ht="15.75" customHeight="1">
      <c r="A789" s="2">
        <f>IFERROR(__xludf.DUMMYFUNCTION("""COMPUTED_VALUE"""),44911.66666666667)</f>
        <v>44911.66667</v>
      </c>
      <c r="B789" s="1">
        <f>IFERROR(__xludf.DUMMYFUNCTION("""COMPUTED_VALUE"""),298.34)</f>
        <v>298.34</v>
      </c>
      <c r="C789" s="1">
        <f>IFERROR(__xludf.DUMMYFUNCTION("""COMPUTED_VALUE"""),305.37)</f>
        <v>305.37</v>
      </c>
      <c r="D789" s="1">
        <f>IFERROR(__xludf.DUMMYFUNCTION("""COMPUTED_VALUE"""),296.05)</f>
        <v>296.05</v>
      </c>
      <c r="E789" s="1">
        <f>IFERROR(__xludf.DUMMYFUNCTION("""COMPUTED_VALUE"""),301.0)</f>
        <v>301</v>
      </c>
      <c r="F789" s="1">
        <f>IFERROR(__xludf.DUMMYFUNCTION("""COMPUTED_VALUE"""),2.5128603E7)</f>
        <v>25128603</v>
      </c>
    </row>
    <row r="790" ht="15.75" customHeight="1">
      <c r="A790" s="2">
        <f>IFERROR(__xludf.DUMMYFUNCTION("""COMPUTED_VALUE"""),44914.66666666667)</f>
        <v>44914.66667</v>
      </c>
      <c r="B790" s="1">
        <f>IFERROR(__xludf.DUMMYFUNCTION("""COMPUTED_VALUE"""),304.42)</f>
        <v>304.42</v>
      </c>
      <c r="C790" s="1">
        <f>IFERROR(__xludf.DUMMYFUNCTION("""COMPUTED_VALUE"""),312.4)</f>
        <v>312.4</v>
      </c>
      <c r="D790" s="1">
        <f>IFERROR(__xludf.DUMMYFUNCTION("""COMPUTED_VALUE"""),301.0)</f>
        <v>301</v>
      </c>
      <c r="E790" s="1">
        <f>IFERROR(__xludf.DUMMYFUNCTION("""COMPUTED_VALUE"""),304.42)</f>
        <v>304.42</v>
      </c>
      <c r="F790" s="1">
        <f>IFERROR(__xludf.DUMMYFUNCTION("""COMPUTED_VALUE"""),2.4897178E7)</f>
        <v>24897178</v>
      </c>
    </row>
    <row r="791" ht="15.75" customHeight="1">
      <c r="A791" s="2">
        <f>IFERROR(__xludf.DUMMYFUNCTION("""COMPUTED_VALUE"""),44915.66666666667)</f>
        <v>44915.66667</v>
      </c>
      <c r="B791" s="1">
        <f>IFERROR(__xludf.DUMMYFUNCTION("""COMPUTED_VALUE"""),302.9)</f>
        <v>302.9</v>
      </c>
      <c r="C791" s="1">
        <f>IFERROR(__xludf.DUMMYFUNCTION("""COMPUTED_VALUE"""),302.9)</f>
        <v>302.9</v>
      </c>
      <c r="D791" s="1">
        <f>IFERROR(__xludf.DUMMYFUNCTION("""COMPUTED_VALUE"""),291.11)</f>
        <v>291.11</v>
      </c>
      <c r="E791" s="1">
        <f>IFERROR(__xludf.DUMMYFUNCTION("""COMPUTED_VALUE"""),293.96)</f>
        <v>293.96</v>
      </c>
      <c r="F791" s="1">
        <f>IFERROR(__xludf.DUMMYFUNCTION("""COMPUTED_VALUE"""),2.9056421E7)</f>
        <v>29056421</v>
      </c>
    </row>
    <row r="792" ht="15.75" customHeight="1">
      <c r="A792" s="2">
        <f>IFERROR(__xludf.DUMMYFUNCTION("""COMPUTED_VALUE"""),44916.66666666667)</f>
        <v>44916.66667</v>
      </c>
      <c r="B792" s="1">
        <f>IFERROR(__xludf.DUMMYFUNCTION("""COMPUTED_VALUE"""),295.48)</f>
        <v>295.48</v>
      </c>
      <c r="C792" s="1">
        <f>IFERROR(__xludf.DUMMYFUNCTION("""COMPUTED_VALUE"""),297.58)</f>
        <v>297.58</v>
      </c>
      <c r="D792" s="1">
        <f>IFERROR(__xludf.DUMMYFUNCTION("""COMPUTED_VALUE"""),292.63)</f>
        <v>292.63</v>
      </c>
      <c r="E792" s="1">
        <f>IFERROR(__xludf.DUMMYFUNCTION("""COMPUTED_VALUE"""),295.48)</f>
        <v>295.48</v>
      </c>
      <c r="F792" s="1">
        <f>IFERROR(__xludf.DUMMYFUNCTION("""COMPUTED_VALUE"""),1.5323874E7)</f>
        <v>15323874</v>
      </c>
    </row>
    <row r="793" ht="15.75" customHeight="1">
      <c r="A793" s="2">
        <f>IFERROR(__xludf.DUMMYFUNCTION("""COMPUTED_VALUE"""),44917.66666666667)</f>
        <v>44917.66667</v>
      </c>
      <c r="B793" s="1">
        <f>IFERROR(__xludf.DUMMYFUNCTION("""COMPUTED_VALUE"""),303.09)</f>
        <v>303.09</v>
      </c>
      <c r="C793" s="1">
        <f>IFERROR(__xludf.DUMMYFUNCTION("""COMPUTED_VALUE"""),309.55)</f>
        <v>309.55</v>
      </c>
      <c r="D793" s="1">
        <f>IFERROR(__xludf.DUMMYFUNCTION("""COMPUTED_VALUE"""),300.62)</f>
        <v>300.62</v>
      </c>
      <c r="E793" s="1">
        <f>IFERROR(__xludf.DUMMYFUNCTION("""COMPUTED_VALUE"""),307.65)</f>
        <v>307.65</v>
      </c>
      <c r="F793" s="1">
        <f>IFERROR(__xludf.DUMMYFUNCTION("""COMPUTED_VALUE"""),2.425175E7)</f>
        <v>24251750</v>
      </c>
    </row>
    <row r="794" ht="15.75" customHeight="1">
      <c r="A794" s="2">
        <f>IFERROR(__xludf.DUMMYFUNCTION("""COMPUTED_VALUE"""),44918.66666666667)</f>
        <v>44918.66667</v>
      </c>
      <c r="B794" s="1">
        <f>IFERROR(__xludf.DUMMYFUNCTION("""COMPUTED_VALUE"""),302.14)</f>
        <v>302.14</v>
      </c>
      <c r="C794" s="1">
        <f>IFERROR(__xludf.DUMMYFUNCTION("""COMPUTED_VALUE"""),309.74)</f>
        <v>309.74</v>
      </c>
      <c r="D794" s="1">
        <f>IFERROR(__xludf.DUMMYFUNCTION("""COMPUTED_VALUE"""),301.38)</f>
        <v>301.38</v>
      </c>
      <c r="E794" s="1">
        <f>IFERROR(__xludf.DUMMYFUNCTION("""COMPUTED_VALUE"""),304.23)</f>
        <v>304.23</v>
      </c>
      <c r="F794" s="1">
        <f>IFERROR(__xludf.DUMMYFUNCTION("""COMPUTED_VALUE"""),1.5502697E7)</f>
        <v>15502697</v>
      </c>
    </row>
    <row r="795" ht="15.75" customHeight="1">
      <c r="A795" s="2">
        <f>IFERROR(__xludf.DUMMYFUNCTION("""COMPUTED_VALUE"""),44923.66666666667)</f>
        <v>44923.66667</v>
      </c>
      <c r="B795" s="1">
        <f>IFERROR(__xludf.DUMMYFUNCTION("""COMPUTED_VALUE"""),308.79)</f>
        <v>308.79</v>
      </c>
      <c r="C795" s="1">
        <f>IFERROR(__xludf.DUMMYFUNCTION("""COMPUTED_VALUE"""),313.16)</f>
        <v>313.16</v>
      </c>
      <c r="D795" s="1">
        <f>IFERROR(__xludf.DUMMYFUNCTION("""COMPUTED_VALUE"""),305.75)</f>
        <v>305.75</v>
      </c>
      <c r="E795" s="1">
        <f>IFERROR(__xludf.DUMMYFUNCTION("""COMPUTED_VALUE"""),309.93)</f>
        <v>309.93</v>
      </c>
      <c r="F795" s="1">
        <f>IFERROR(__xludf.DUMMYFUNCTION("""COMPUTED_VALUE"""),2.4188394E7)</f>
        <v>24188394</v>
      </c>
    </row>
    <row r="796" ht="15.75" customHeight="1">
      <c r="A796" s="2">
        <f>IFERROR(__xludf.DUMMYFUNCTION("""COMPUTED_VALUE"""),44924.66666666667)</f>
        <v>44924.66667</v>
      </c>
      <c r="B796" s="1">
        <f>IFERROR(__xludf.DUMMYFUNCTION("""COMPUTED_VALUE"""),306.89)</f>
        <v>306.89</v>
      </c>
      <c r="C796" s="1">
        <f>IFERROR(__xludf.DUMMYFUNCTION("""COMPUTED_VALUE"""),319.24)</f>
        <v>319.24</v>
      </c>
      <c r="D796" s="1">
        <f>IFERROR(__xludf.DUMMYFUNCTION("""COMPUTED_VALUE"""),306.89)</f>
        <v>306.89</v>
      </c>
      <c r="E796" s="1">
        <f>IFERROR(__xludf.DUMMYFUNCTION("""COMPUTED_VALUE"""),318.48)</f>
        <v>318.48</v>
      </c>
      <c r="F796" s="1">
        <f>IFERROR(__xludf.DUMMYFUNCTION("""COMPUTED_VALUE"""),3.0087456E7)</f>
        <v>30087456</v>
      </c>
    </row>
    <row r="797" ht="15.75" customHeight="1">
      <c r="A797" s="2">
        <f>IFERROR(__xludf.DUMMYFUNCTION("""COMPUTED_VALUE"""),44925.66666666667)</f>
        <v>44925.66667</v>
      </c>
      <c r="B797" s="1">
        <f>IFERROR(__xludf.DUMMYFUNCTION("""COMPUTED_VALUE"""),322.09)</f>
        <v>322.09</v>
      </c>
      <c r="C797" s="1">
        <f>IFERROR(__xludf.DUMMYFUNCTION("""COMPUTED_VALUE"""),326.65)</f>
        <v>326.65</v>
      </c>
      <c r="D797" s="1">
        <f>IFERROR(__xludf.DUMMYFUNCTION("""COMPUTED_VALUE"""),314.87)</f>
        <v>314.87</v>
      </c>
      <c r="E797" s="1">
        <f>IFERROR(__xludf.DUMMYFUNCTION("""COMPUTED_VALUE"""),317.34)</f>
        <v>317.34</v>
      </c>
      <c r="F797" s="1">
        <f>IFERROR(__xludf.DUMMYFUNCTION("""COMPUTED_VALUE"""),2.7211337E7)</f>
        <v>27211337</v>
      </c>
    </row>
    <row r="798" ht="15.75" customHeight="1">
      <c r="A798" s="2">
        <f>IFERROR(__xludf.DUMMYFUNCTION("""COMPUTED_VALUE"""),44929.66666666667)</f>
        <v>44929.66667</v>
      </c>
      <c r="B798" s="1">
        <f>IFERROR(__xludf.DUMMYFUNCTION("""COMPUTED_VALUE"""),317.34)</f>
        <v>317.34</v>
      </c>
      <c r="C798" s="1">
        <f>IFERROR(__xludf.DUMMYFUNCTION("""COMPUTED_VALUE"""),328.55)</f>
        <v>328.55</v>
      </c>
      <c r="D798" s="1">
        <f>IFERROR(__xludf.DUMMYFUNCTION("""COMPUTED_VALUE"""),312.4)</f>
        <v>312.4</v>
      </c>
      <c r="E798" s="1">
        <f>IFERROR(__xludf.DUMMYFUNCTION("""COMPUTED_VALUE"""),327.98)</f>
        <v>327.98</v>
      </c>
      <c r="F798" s="1">
        <f>IFERROR(__xludf.DUMMYFUNCTION("""COMPUTED_VALUE"""),2.9957513E7)</f>
        <v>29957513</v>
      </c>
    </row>
    <row r="799" ht="15.75" customHeight="1">
      <c r="A799" s="2">
        <f>IFERROR(__xludf.DUMMYFUNCTION("""COMPUTED_VALUE"""),44930.66666666667)</f>
        <v>44930.66667</v>
      </c>
      <c r="B799" s="1">
        <f>IFERROR(__xludf.DUMMYFUNCTION("""COMPUTED_VALUE"""),332.54)</f>
        <v>332.54</v>
      </c>
      <c r="C799" s="1">
        <f>IFERROR(__xludf.DUMMYFUNCTION("""COMPUTED_VALUE"""),342.99)</f>
        <v>342.99</v>
      </c>
      <c r="D799" s="1">
        <f>IFERROR(__xludf.DUMMYFUNCTION("""COMPUTED_VALUE"""),331.59)</f>
        <v>331.59</v>
      </c>
      <c r="E799" s="1">
        <f>IFERROR(__xludf.DUMMYFUNCTION("""COMPUTED_VALUE"""),342.99)</f>
        <v>342.99</v>
      </c>
      <c r="F799" s="1">
        <f>IFERROR(__xludf.DUMMYFUNCTION("""COMPUTED_VALUE"""),3.7429922E7)</f>
        <v>37429922</v>
      </c>
    </row>
    <row r="800" ht="15.75" customHeight="1">
      <c r="A800" s="2">
        <f>IFERROR(__xludf.DUMMYFUNCTION("""COMPUTED_VALUE"""),44931.66666666667)</f>
        <v>44931.66667</v>
      </c>
      <c r="B800" s="1">
        <f>IFERROR(__xludf.DUMMYFUNCTION("""COMPUTED_VALUE"""),358.0)</f>
        <v>358</v>
      </c>
      <c r="C800" s="1">
        <f>IFERROR(__xludf.DUMMYFUNCTION("""COMPUTED_VALUE"""),362.2)</f>
        <v>362.2</v>
      </c>
      <c r="D800" s="1">
        <f>IFERROR(__xludf.DUMMYFUNCTION("""COMPUTED_VALUE"""),343.6)</f>
        <v>343.6</v>
      </c>
      <c r="E800" s="1">
        <f>IFERROR(__xludf.DUMMYFUNCTION("""COMPUTED_VALUE"""),347.8)</f>
        <v>347.8</v>
      </c>
      <c r="F800" s="1">
        <f>IFERROR(__xludf.DUMMYFUNCTION("""COMPUTED_VALUE"""),4.0803927E7)</f>
        <v>40803927</v>
      </c>
    </row>
    <row r="801" ht="15.75" customHeight="1">
      <c r="A801" s="2">
        <f>IFERROR(__xludf.DUMMYFUNCTION("""COMPUTED_VALUE"""),44932.66666666667)</f>
        <v>44932.66667</v>
      </c>
      <c r="B801" s="1">
        <f>IFERROR(__xludf.DUMMYFUNCTION("""COMPUTED_VALUE"""),353.6)</f>
        <v>353.6</v>
      </c>
      <c r="C801" s="1">
        <f>IFERROR(__xludf.DUMMYFUNCTION("""COMPUTED_VALUE"""),359.4)</f>
        <v>359.4</v>
      </c>
      <c r="D801" s="1">
        <f>IFERROR(__xludf.DUMMYFUNCTION("""COMPUTED_VALUE"""),346.8)</f>
        <v>346.8</v>
      </c>
      <c r="E801" s="1">
        <f>IFERROR(__xludf.DUMMYFUNCTION("""COMPUTED_VALUE"""),349.4)</f>
        <v>349.4</v>
      </c>
      <c r="F801" s="1">
        <f>IFERROR(__xludf.DUMMYFUNCTION("""COMPUTED_VALUE"""),2.7092487E7)</f>
        <v>27092487</v>
      </c>
    </row>
    <row r="802" ht="15.75" customHeight="1">
      <c r="A802" s="2">
        <f>IFERROR(__xludf.DUMMYFUNCTION("""COMPUTED_VALUE"""),44935.66666666667)</f>
        <v>44935.66667</v>
      </c>
      <c r="B802" s="1">
        <f>IFERROR(__xludf.DUMMYFUNCTION("""COMPUTED_VALUE"""),355.0)</f>
        <v>355</v>
      </c>
      <c r="C802" s="1">
        <f>IFERROR(__xludf.DUMMYFUNCTION("""COMPUTED_VALUE"""),362.4)</f>
        <v>362.4</v>
      </c>
      <c r="D802" s="1">
        <f>IFERROR(__xludf.DUMMYFUNCTION("""COMPUTED_VALUE"""),351.6)</f>
        <v>351.6</v>
      </c>
      <c r="E802" s="1">
        <f>IFERROR(__xludf.DUMMYFUNCTION("""COMPUTED_VALUE"""),362.0)</f>
        <v>362</v>
      </c>
      <c r="F802" s="1">
        <f>IFERROR(__xludf.DUMMYFUNCTION("""COMPUTED_VALUE"""),2.8323733E7)</f>
        <v>28323733</v>
      </c>
    </row>
    <row r="803" ht="15.75" customHeight="1">
      <c r="A803" s="2">
        <f>IFERROR(__xludf.DUMMYFUNCTION("""COMPUTED_VALUE"""),44936.66666666667)</f>
        <v>44936.66667</v>
      </c>
      <c r="B803" s="1">
        <f>IFERROR(__xludf.DUMMYFUNCTION("""COMPUTED_VALUE"""),365.0)</f>
        <v>365</v>
      </c>
      <c r="C803" s="1">
        <f>IFERROR(__xludf.DUMMYFUNCTION("""COMPUTED_VALUE"""),365.8)</f>
        <v>365.8</v>
      </c>
      <c r="D803" s="1">
        <f>IFERROR(__xludf.DUMMYFUNCTION("""COMPUTED_VALUE"""),357.0)</f>
        <v>357</v>
      </c>
      <c r="E803" s="1">
        <f>IFERROR(__xludf.DUMMYFUNCTION("""COMPUTED_VALUE"""),362.4)</f>
        <v>362.4</v>
      </c>
      <c r="F803" s="1">
        <f>IFERROR(__xludf.DUMMYFUNCTION("""COMPUTED_VALUE"""),1.9854116E7)</f>
        <v>19854116</v>
      </c>
    </row>
    <row r="804" ht="15.75" customHeight="1">
      <c r="A804" s="2">
        <f>IFERROR(__xludf.DUMMYFUNCTION("""COMPUTED_VALUE"""),44937.66666666667)</f>
        <v>44937.66667</v>
      </c>
      <c r="B804" s="1">
        <f>IFERROR(__xludf.DUMMYFUNCTION("""COMPUTED_VALUE"""),369.8)</f>
        <v>369.8</v>
      </c>
      <c r="C804" s="1">
        <f>IFERROR(__xludf.DUMMYFUNCTION("""COMPUTED_VALUE"""),378.8)</f>
        <v>378.8</v>
      </c>
      <c r="D804" s="1">
        <f>IFERROR(__xludf.DUMMYFUNCTION("""COMPUTED_VALUE"""),366.6)</f>
        <v>366.6</v>
      </c>
      <c r="E804" s="1">
        <f>IFERROR(__xludf.DUMMYFUNCTION("""COMPUTED_VALUE"""),373.8)</f>
        <v>373.8</v>
      </c>
      <c r="F804" s="1">
        <f>IFERROR(__xludf.DUMMYFUNCTION("""COMPUTED_VALUE"""),3.5722217E7)</f>
        <v>35722217</v>
      </c>
    </row>
    <row r="805" ht="15.75" customHeight="1">
      <c r="A805" s="2">
        <f>IFERROR(__xludf.DUMMYFUNCTION("""COMPUTED_VALUE"""),44938.66666666667)</f>
        <v>44938.66667</v>
      </c>
      <c r="B805" s="1">
        <f>IFERROR(__xludf.DUMMYFUNCTION("""COMPUTED_VALUE"""),379.0)</f>
        <v>379</v>
      </c>
      <c r="C805" s="1">
        <f>IFERROR(__xludf.DUMMYFUNCTION("""COMPUTED_VALUE"""),379.6)</f>
        <v>379.6</v>
      </c>
      <c r="D805" s="1">
        <f>IFERROR(__xludf.DUMMYFUNCTION("""COMPUTED_VALUE"""),356.4)</f>
        <v>356.4</v>
      </c>
      <c r="E805" s="1">
        <f>IFERROR(__xludf.DUMMYFUNCTION("""COMPUTED_VALUE"""),364.0)</f>
        <v>364</v>
      </c>
      <c r="F805" s="1">
        <f>IFERROR(__xludf.DUMMYFUNCTION("""COMPUTED_VALUE"""),4.0547528E7)</f>
        <v>40547528</v>
      </c>
    </row>
    <row r="806" ht="15.75" customHeight="1">
      <c r="A806" s="2">
        <f>IFERROR(__xludf.DUMMYFUNCTION("""COMPUTED_VALUE"""),44939.66666666667)</f>
        <v>44939.66667</v>
      </c>
      <c r="B806" s="1">
        <f>IFERROR(__xludf.DUMMYFUNCTION("""COMPUTED_VALUE"""),364.6)</f>
        <v>364.6</v>
      </c>
      <c r="C806" s="1">
        <f>IFERROR(__xludf.DUMMYFUNCTION("""COMPUTED_VALUE"""),372.4)</f>
        <v>372.4</v>
      </c>
      <c r="D806" s="1">
        <f>IFERROR(__xludf.DUMMYFUNCTION("""COMPUTED_VALUE"""),356.2)</f>
        <v>356.2</v>
      </c>
      <c r="E806" s="1">
        <f>IFERROR(__xludf.DUMMYFUNCTION("""COMPUTED_VALUE"""),371.4)</f>
        <v>371.4</v>
      </c>
      <c r="F806" s="1">
        <f>IFERROR(__xludf.DUMMYFUNCTION("""COMPUTED_VALUE"""),2.0970696E7)</f>
        <v>20970696</v>
      </c>
    </row>
    <row r="807" ht="15.75" customHeight="1">
      <c r="A807" s="2">
        <f>IFERROR(__xludf.DUMMYFUNCTION("""COMPUTED_VALUE"""),44942.66666666667)</f>
        <v>44942.66667</v>
      </c>
      <c r="B807" s="1">
        <f>IFERROR(__xludf.DUMMYFUNCTION("""COMPUTED_VALUE"""),372.2)</f>
        <v>372.2</v>
      </c>
      <c r="C807" s="1">
        <f>IFERROR(__xludf.DUMMYFUNCTION("""COMPUTED_VALUE"""),376.4)</f>
        <v>376.4</v>
      </c>
      <c r="D807" s="1">
        <f>IFERROR(__xludf.DUMMYFUNCTION("""COMPUTED_VALUE"""),364.0)</f>
        <v>364</v>
      </c>
      <c r="E807" s="1">
        <f>IFERROR(__xludf.DUMMYFUNCTION("""COMPUTED_VALUE"""),370.2)</f>
        <v>370.2</v>
      </c>
      <c r="F807" s="1">
        <f>IFERROR(__xludf.DUMMYFUNCTION("""COMPUTED_VALUE"""),1.9986153E7)</f>
        <v>19986153</v>
      </c>
    </row>
    <row r="808" ht="15.75" customHeight="1">
      <c r="A808" s="2">
        <f>IFERROR(__xludf.DUMMYFUNCTION("""COMPUTED_VALUE"""),44943.66666666667)</f>
        <v>44943.66667</v>
      </c>
      <c r="B808" s="1">
        <f>IFERROR(__xludf.DUMMYFUNCTION("""COMPUTED_VALUE"""),370.6)</f>
        <v>370.6</v>
      </c>
      <c r="C808" s="1">
        <f>IFERROR(__xludf.DUMMYFUNCTION("""COMPUTED_VALUE"""),375.6)</f>
        <v>375.6</v>
      </c>
      <c r="D808" s="1">
        <f>IFERROR(__xludf.DUMMYFUNCTION("""COMPUTED_VALUE"""),366.0)</f>
        <v>366</v>
      </c>
      <c r="E808" s="1">
        <f>IFERROR(__xludf.DUMMYFUNCTION("""COMPUTED_VALUE"""),373.8)</f>
        <v>373.8</v>
      </c>
      <c r="F808" s="1">
        <f>IFERROR(__xludf.DUMMYFUNCTION("""COMPUTED_VALUE"""),1.6103837E7)</f>
        <v>16103837</v>
      </c>
    </row>
    <row r="809" ht="15.75" customHeight="1">
      <c r="A809" s="2">
        <f>IFERROR(__xludf.DUMMYFUNCTION("""COMPUTED_VALUE"""),44944.66666666667)</f>
        <v>44944.66667</v>
      </c>
      <c r="B809" s="1">
        <f>IFERROR(__xludf.DUMMYFUNCTION("""COMPUTED_VALUE"""),380.0)</f>
        <v>380</v>
      </c>
      <c r="C809" s="1">
        <f>IFERROR(__xludf.DUMMYFUNCTION("""COMPUTED_VALUE"""),381.0)</f>
        <v>381</v>
      </c>
      <c r="D809" s="1">
        <f>IFERROR(__xludf.DUMMYFUNCTION("""COMPUTED_VALUE"""),371.0)</f>
        <v>371</v>
      </c>
      <c r="E809" s="1">
        <f>IFERROR(__xludf.DUMMYFUNCTION("""COMPUTED_VALUE"""),380.0)</f>
        <v>380</v>
      </c>
      <c r="F809" s="1">
        <f>IFERROR(__xludf.DUMMYFUNCTION("""COMPUTED_VALUE"""),2.712273E7)</f>
        <v>27122730</v>
      </c>
    </row>
    <row r="810" ht="15.75" customHeight="1">
      <c r="A810" s="2">
        <f>IFERROR(__xludf.DUMMYFUNCTION("""COMPUTED_VALUE"""),44945.66666666667)</f>
        <v>44945.66667</v>
      </c>
      <c r="B810" s="1">
        <f>IFERROR(__xludf.DUMMYFUNCTION("""COMPUTED_VALUE"""),377.0)</f>
        <v>377</v>
      </c>
      <c r="C810" s="1">
        <f>IFERROR(__xludf.DUMMYFUNCTION("""COMPUTED_VALUE"""),385.0)</f>
        <v>385</v>
      </c>
      <c r="D810" s="1">
        <f>IFERROR(__xludf.DUMMYFUNCTION("""COMPUTED_VALUE"""),374.6)</f>
        <v>374.6</v>
      </c>
      <c r="E810" s="1">
        <f>IFERROR(__xludf.DUMMYFUNCTION("""COMPUTED_VALUE"""),382.8)</f>
        <v>382.8</v>
      </c>
      <c r="F810" s="1">
        <f>IFERROR(__xludf.DUMMYFUNCTION("""COMPUTED_VALUE"""),1.7351698E7)</f>
        <v>17351698</v>
      </c>
    </row>
    <row r="811" ht="15.75" customHeight="1">
      <c r="A811" s="2">
        <f>IFERROR(__xludf.DUMMYFUNCTION("""COMPUTED_VALUE"""),44946.66666666667)</f>
        <v>44946.66667</v>
      </c>
      <c r="B811" s="1">
        <f>IFERROR(__xludf.DUMMYFUNCTION("""COMPUTED_VALUE"""),390.0)</f>
        <v>390</v>
      </c>
      <c r="C811" s="1">
        <f>IFERROR(__xludf.DUMMYFUNCTION("""COMPUTED_VALUE"""),392.2)</f>
        <v>392.2</v>
      </c>
      <c r="D811" s="1">
        <f>IFERROR(__xludf.DUMMYFUNCTION("""COMPUTED_VALUE"""),385.0)</f>
        <v>385</v>
      </c>
      <c r="E811" s="1">
        <f>IFERROR(__xludf.DUMMYFUNCTION("""COMPUTED_VALUE"""),391.8)</f>
        <v>391.8</v>
      </c>
      <c r="F811" s="1">
        <f>IFERROR(__xludf.DUMMYFUNCTION("""COMPUTED_VALUE"""),1.686371E7)</f>
        <v>16863710</v>
      </c>
    </row>
    <row r="812" ht="15.75" customHeight="1">
      <c r="A812" s="2">
        <f>IFERROR(__xludf.DUMMYFUNCTION("""COMPUTED_VALUE"""),44952.66666666667)</f>
        <v>44952.66667</v>
      </c>
      <c r="B812" s="1">
        <f>IFERROR(__xludf.DUMMYFUNCTION("""COMPUTED_VALUE"""),400.0)</f>
        <v>400</v>
      </c>
      <c r="C812" s="1">
        <f>IFERROR(__xludf.DUMMYFUNCTION("""COMPUTED_VALUE"""),406.8)</f>
        <v>406.8</v>
      </c>
      <c r="D812" s="1">
        <f>IFERROR(__xludf.DUMMYFUNCTION("""COMPUTED_VALUE"""),398.4)</f>
        <v>398.4</v>
      </c>
      <c r="E812" s="1">
        <f>IFERROR(__xludf.DUMMYFUNCTION("""COMPUTED_VALUE"""),406.8)</f>
        <v>406.8</v>
      </c>
      <c r="F812" s="1">
        <f>IFERROR(__xludf.DUMMYFUNCTION("""COMPUTED_VALUE"""),2.3729091E7)</f>
        <v>23729091</v>
      </c>
    </row>
    <row r="813" ht="15.75" customHeight="1">
      <c r="A813" s="2">
        <f>IFERROR(__xludf.DUMMYFUNCTION("""COMPUTED_VALUE"""),44953.66666666667)</f>
        <v>44953.66667</v>
      </c>
      <c r="B813" s="1">
        <f>IFERROR(__xludf.DUMMYFUNCTION("""COMPUTED_VALUE"""),410.2)</f>
        <v>410.2</v>
      </c>
      <c r="C813" s="1">
        <f>IFERROR(__xludf.DUMMYFUNCTION("""COMPUTED_VALUE"""),416.6)</f>
        <v>416.6</v>
      </c>
      <c r="D813" s="1">
        <f>IFERROR(__xludf.DUMMYFUNCTION("""COMPUTED_VALUE"""),409.0)</f>
        <v>409</v>
      </c>
      <c r="E813" s="1">
        <f>IFERROR(__xludf.DUMMYFUNCTION("""COMPUTED_VALUE"""),415.0)</f>
        <v>415</v>
      </c>
      <c r="F813" s="1">
        <f>IFERROR(__xludf.DUMMYFUNCTION("""COMPUTED_VALUE"""),1.8625209E7)</f>
        <v>18625209</v>
      </c>
    </row>
    <row r="814" ht="15.75" customHeight="1">
      <c r="A814" s="2">
        <f>IFERROR(__xludf.DUMMYFUNCTION("""COMPUTED_VALUE"""),44956.66666666667)</f>
        <v>44956.66667</v>
      </c>
      <c r="B814" s="1">
        <f>IFERROR(__xludf.DUMMYFUNCTION("""COMPUTED_VALUE"""),407.6)</f>
        <v>407.6</v>
      </c>
      <c r="C814" s="1">
        <f>IFERROR(__xludf.DUMMYFUNCTION("""COMPUTED_VALUE"""),411.0)</f>
        <v>411</v>
      </c>
      <c r="D814" s="1">
        <f>IFERROR(__xludf.DUMMYFUNCTION("""COMPUTED_VALUE"""),384.0)</f>
        <v>384</v>
      </c>
      <c r="E814" s="1">
        <f>IFERROR(__xludf.DUMMYFUNCTION("""COMPUTED_VALUE"""),387.2)</f>
        <v>387.2</v>
      </c>
      <c r="F814" s="1">
        <f>IFERROR(__xludf.DUMMYFUNCTION("""COMPUTED_VALUE"""),5.3626689E7)</f>
        <v>53626689</v>
      </c>
    </row>
    <row r="815" ht="15.75" customHeight="1">
      <c r="A815" s="2">
        <f>IFERROR(__xludf.DUMMYFUNCTION("""COMPUTED_VALUE"""),44957.66666666667)</f>
        <v>44957.66667</v>
      </c>
      <c r="B815" s="1">
        <f>IFERROR(__xludf.DUMMYFUNCTION("""COMPUTED_VALUE"""),390.0)</f>
        <v>390</v>
      </c>
      <c r="C815" s="1">
        <f>IFERROR(__xludf.DUMMYFUNCTION("""COMPUTED_VALUE"""),397.0)</f>
        <v>397</v>
      </c>
      <c r="D815" s="1">
        <f>IFERROR(__xludf.DUMMYFUNCTION("""COMPUTED_VALUE"""),373.8)</f>
        <v>373.8</v>
      </c>
      <c r="E815" s="1">
        <f>IFERROR(__xludf.DUMMYFUNCTION("""COMPUTED_VALUE"""),382.2)</f>
        <v>382.2</v>
      </c>
      <c r="F815" s="1">
        <f>IFERROR(__xludf.DUMMYFUNCTION("""COMPUTED_VALUE"""),5.5756238E7)</f>
        <v>55756238</v>
      </c>
    </row>
    <row r="816" ht="15.75" customHeight="1">
      <c r="A816" s="2">
        <f>IFERROR(__xludf.DUMMYFUNCTION("""COMPUTED_VALUE"""),44958.66666666667)</f>
        <v>44958.66667</v>
      </c>
      <c r="B816" s="1">
        <f>IFERROR(__xludf.DUMMYFUNCTION("""COMPUTED_VALUE"""),385.6)</f>
        <v>385.6</v>
      </c>
      <c r="C816" s="1">
        <f>IFERROR(__xludf.DUMMYFUNCTION("""COMPUTED_VALUE"""),387.0)</f>
        <v>387</v>
      </c>
      <c r="D816" s="1">
        <f>IFERROR(__xludf.DUMMYFUNCTION("""COMPUTED_VALUE"""),373.6)</f>
        <v>373.6</v>
      </c>
      <c r="E816" s="1">
        <f>IFERROR(__xludf.DUMMYFUNCTION("""COMPUTED_VALUE"""),385.0)</f>
        <v>385</v>
      </c>
      <c r="F816" s="1">
        <f>IFERROR(__xludf.DUMMYFUNCTION("""COMPUTED_VALUE"""),3.1418879E7)</f>
        <v>31418879</v>
      </c>
    </row>
    <row r="817" ht="15.75" customHeight="1">
      <c r="A817" s="2">
        <f>IFERROR(__xludf.DUMMYFUNCTION("""COMPUTED_VALUE"""),44959.66666666667)</f>
        <v>44959.66667</v>
      </c>
      <c r="B817" s="1">
        <f>IFERROR(__xludf.DUMMYFUNCTION("""COMPUTED_VALUE"""),389.0)</f>
        <v>389</v>
      </c>
      <c r="C817" s="1">
        <f>IFERROR(__xludf.DUMMYFUNCTION("""COMPUTED_VALUE"""),392.0)</f>
        <v>392</v>
      </c>
      <c r="D817" s="1">
        <f>IFERROR(__xludf.DUMMYFUNCTION("""COMPUTED_VALUE"""),381.2)</f>
        <v>381.2</v>
      </c>
      <c r="E817" s="1">
        <f>IFERROR(__xludf.DUMMYFUNCTION("""COMPUTED_VALUE"""),383.0)</f>
        <v>383</v>
      </c>
      <c r="F817" s="1">
        <f>IFERROR(__xludf.DUMMYFUNCTION("""COMPUTED_VALUE"""),2.3755405E7)</f>
        <v>23755405</v>
      </c>
    </row>
    <row r="818" ht="15.75" customHeight="1">
      <c r="A818" s="2">
        <f>IFERROR(__xludf.DUMMYFUNCTION("""COMPUTED_VALUE"""),44960.66666666667)</f>
        <v>44960.66667</v>
      </c>
      <c r="B818" s="1">
        <f>IFERROR(__xludf.DUMMYFUNCTION("""COMPUTED_VALUE"""),381.6)</f>
        <v>381.6</v>
      </c>
      <c r="C818" s="1">
        <f>IFERROR(__xludf.DUMMYFUNCTION("""COMPUTED_VALUE"""),386.6)</f>
        <v>386.6</v>
      </c>
      <c r="D818" s="1">
        <f>IFERROR(__xludf.DUMMYFUNCTION("""COMPUTED_VALUE"""),375.4)</f>
        <v>375.4</v>
      </c>
      <c r="E818" s="1">
        <f>IFERROR(__xludf.DUMMYFUNCTION("""COMPUTED_VALUE"""),385.0)</f>
        <v>385</v>
      </c>
      <c r="F818" s="1">
        <f>IFERROR(__xludf.DUMMYFUNCTION("""COMPUTED_VALUE"""),2.5941959E7)</f>
        <v>25941959</v>
      </c>
    </row>
    <row r="819" ht="15.75" customHeight="1">
      <c r="A819" s="2">
        <f>IFERROR(__xludf.DUMMYFUNCTION("""COMPUTED_VALUE"""),44963.66666666667)</f>
        <v>44963.66667</v>
      </c>
      <c r="B819" s="1">
        <f>IFERROR(__xludf.DUMMYFUNCTION("""COMPUTED_VALUE"""),375.2)</f>
        <v>375.2</v>
      </c>
      <c r="C819" s="1">
        <f>IFERROR(__xludf.DUMMYFUNCTION("""COMPUTED_VALUE"""),380.0)</f>
        <v>380</v>
      </c>
      <c r="D819" s="1">
        <f>IFERROR(__xludf.DUMMYFUNCTION("""COMPUTED_VALUE"""),368.6)</f>
        <v>368.6</v>
      </c>
      <c r="E819" s="1">
        <f>IFERROR(__xludf.DUMMYFUNCTION("""COMPUTED_VALUE"""),376.8)</f>
        <v>376.8</v>
      </c>
      <c r="F819" s="1">
        <f>IFERROR(__xludf.DUMMYFUNCTION("""COMPUTED_VALUE"""),2.5591052E7)</f>
        <v>25591052</v>
      </c>
    </row>
    <row r="820" ht="15.75" customHeight="1">
      <c r="A820" s="2">
        <f>IFERROR(__xludf.DUMMYFUNCTION("""COMPUTED_VALUE"""),44964.66666666667)</f>
        <v>44964.66667</v>
      </c>
      <c r="B820" s="1">
        <f>IFERROR(__xludf.DUMMYFUNCTION("""COMPUTED_VALUE"""),381.0)</f>
        <v>381</v>
      </c>
      <c r="C820" s="1">
        <f>IFERROR(__xludf.DUMMYFUNCTION("""COMPUTED_VALUE"""),386.0)</f>
        <v>386</v>
      </c>
      <c r="D820" s="1">
        <f>IFERROR(__xludf.DUMMYFUNCTION("""COMPUTED_VALUE"""),377.4)</f>
        <v>377.4</v>
      </c>
      <c r="E820" s="1">
        <f>IFERROR(__xludf.DUMMYFUNCTION("""COMPUTED_VALUE"""),380.0)</f>
        <v>380</v>
      </c>
      <c r="F820" s="1">
        <f>IFERROR(__xludf.DUMMYFUNCTION("""COMPUTED_VALUE"""),1.9801656E7)</f>
        <v>19801656</v>
      </c>
    </row>
    <row r="821" ht="15.75" customHeight="1">
      <c r="A821" s="2">
        <f>IFERROR(__xludf.DUMMYFUNCTION("""COMPUTED_VALUE"""),44965.66666666667)</f>
        <v>44965.66667</v>
      </c>
      <c r="B821" s="1">
        <f>IFERROR(__xludf.DUMMYFUNCTION("""COMPUTED_VALUE"""),383.8)</f>
        <v>383.8</v>
      </c>
      <c r="C821" s="1">
        <f>IFERROR(__xludf.DUMMYFUNCTION("""COMPUTED_VALUE"""),386.8)</f>
        <v>386.8</v>
      </c>
      <c r="D821" s="1">
        <f>IFERROR(__xludf.DUMMYFUNCTION("""COMPUTED_VALUE"""),377.8)</f>
        <v>377.8</v>
      </c>
      <c r="E821" s="1">
        <f>IFERROR(__xludf.DUMMYFUNCTION("""COMPUTED_VALUE"""),382.2)</f>
        <v>382.2</v>
      </c>
      <c r="F821" s="1">
        <f>IFERROR(__xludf.DUMMYFUNCTION("""COMPUTED_VALUE"""),1.7269537E7)</f>
        <v>17269537</v>
      </c>
    </row>
    <row r="822" ht="15.75" customHeight="1">
      <c r="A822" s="2">
        <f>IFERROR(__xludf.DUMMYFUNCTION("""COMPUTED_VALUE"""),44966.66666666667)</f>
        <v>44966.66667</v>
      </c>
      <c r="B822" s="1">
        <f>IFERROR(__xludf.DUMMYFUNCTION("""COMPUTED_VALUE"""),381.2)</f>
        <v>381.2</v>
      </c>
      <c r="C822" s="1">
        <f>IFERROR(__xludf.DUMMYFUNCTION("""COMPUTED_VALUE"""),397.0)</f>
        <v>397</v>
      </c>
      <c r="D822" s="1">
        <f>IFERROR(__xludf.DUMMYFUNCTION("""COMPUTED_VALUE"""),380.0)</f>
        <v>380</v>
      </c>
      <c r="E822" s="1">
        <f>IFERROR(__xludf.DUMMYFUNCTION("""COMPUTED_VALUE"""),395.6)</f>
        <v>395.6</v>
      </c>
      <c r="F822" s="1">
        <f>IFERROR(__xludf.DUMMYFUNCTION("""COMPUTED_VALUE"""),2.6660695E7)</f>
        <v>26660695</v>
      </c>
    </row>
    <row r="823" ht="15.75" customHeight="1">
      <c r="A823" s="2">
        <f>IFERROR(__xludf.DUMMYFUNCTION("""COMPUTED_VALUE"""),44967.66666666667)</f>
        <v>44967.66667</v>
      </c>
      <c r="B823" s="1">
        <f>IFERROR(__xludf.DUMMYFUNCTION("""COMPUTED_VALUE"""),395.0)</f>
        <v>395</v>
      </c>
      <c r="C823" s="1">
        <f>IFERROR(__xludf.DUMMYFUNCTION("""COMPUTED_VALUE"""),397.2)</f>
        <v>397.2</v>
      </c>
      <c r="D823" s="1">
        <f>IFERROR(__xludf.DUMMYFUNCTION("""COMPUTED_VALUE"""),382.6)</f>
        <v>382.6</v>
      </c>
      <c r="E823" s="1">
        <f>IFERROR(__xludf.DUMMYFUNCTION("""COMPUTED_VALUE"""),383.4)</f>
        <v>383.4</v>
      </c>
      <c r="F823" s="1">
        <f>IFERROR(__xludf.DUMMYFUNCTION("""COMPUTED_VALUE"""),2.460613E7)</f>
        <v>24606130</v>
      </c>
    </row>
    <row r="824" ht="15.75" customHeight="1">
      <c r="A824" s="2">
        <f>IFERROR(__xludf.DUMMYFUNCTION("""COMPUTED_VALUE"""),44970.66666666667)</f>
        <v>44970.66667</v>
      </c>
      <c r="B824" s="1">
        <f>IFERROR(__xludf.DUMMYFUNCTION("""COMPUTED_VALUE"""),379.2)</f>
        <v>379.2</v>
      </c>
      <c r="C824" s="1">
        <f>IFERROR(__xludf.DUMMYFUNCTION("""COMPUTED_VALUE"""),388.6)</f>
        <v>388.6</v>
      </c>
      <c r="D824" s="1">
        <f>IFERROR(__xludf.DUMMYFUNCTION("""COMPUTED_VALUE"""),376.6)</f>
        <v>376.6</v>
      </c>
      <c r="E824" s="1">
        <f>IFERROR(__xludf.DUMMYFUNCTION("""COMPUTED_VALUE"""),386.6)</f>
        <v>386.6</v>
      </c>
      <c r="F824" s="1">
        <f>IFERROR(__xludf.DUMMYFUNCTION("""COMPUTED_VALUE"""),2.0355691E7)</f>
        <v>20355691</v>
      </c>
    </row>
    <row r="825" ht="15.75" customHeight="1">
      <c r="A825" s="2">
        <f>IFERROR(__xludf.DUMMYFUNCTION("""COMPUTED_VALUE"""),44971.66666666667)</f>
        <v>44971.66667</v>
      </c>
      <c r="B825" s="1">
        <f>IFERROR(__xludf.DUMMYFUNCTION("""COMPUTED_VALUE"""),387.0)</f>
        <v>387</v>
      </c>
      <c r="C825" s="1">
        <f>IFERROR(__xludf.DUMMYFUNCTION("""COMPUTED_VALUE"""),387.6)</f>
        <v>387.6</v>
      </c>
      <c r="D825" s="1">
        <f>IFERROR(__xludf.DUMMYFUNCTION("""COMPUTED_VALUE"""),378.0)</f>
        <v>378</v>
      </c>
      <c r="E825" s="1">
        <f>IFERROR(__xludf.DUMMYFUNCTION("""COMPUTED_VALUE"""),378.6)</f>
        <v>378.6</v>
      </c>
      <c r="F825" s="1">
        <f>IFERROR(__xludf.DUMMYFUNCTION("""COMPUTED_VALUE"""),1.7932457E7)</f>
        <v>17932457</v>
      </c>
    </row>
    <row r="826" ht="15.75" customHeight="1">
      <c r="A826" s="2">
        <f>IFERROR(__xludf.DUMMYFUNCTION("""COMPUTED_VALUE"""),44972.66666666667)</f>
        <v>44972.66667</v>
      </c>
      <c r="B826" s="1">
        <f>IFERROR(__xludf.DUMMYFUNCTION("""COMPUTED_VALUE"""),382.2)</f>
        <v>382.2</v>
      </c>
      <c r="C826" s="1">
        <f>IFERROR(__xludf.DUMMYFUNCTION("""COMPUTED_VALUE"""),382.2)</f>
        <v>382.2</v>
      </c>
      <c r="D826" s="1">
        <f>IFERROR(__xludf.DUMMYFUNCTION("""COMPUTED_VALUE"""),372.4)</f>
        <v>372.4</v>
      </c>
      <c r="E826" s="1">
        <f>IFERROR(__xludf.DUMMYFUNCTION("""COMPUTED_VALUE"""),377.0)</f>
        <v>377</v>
      </c>
      <c r="F826" s="1">
        <f>IFERROR(__xludf.DUMMYFUNCTION("""COMPUTED_VALUE"""),1.6498472E7)</f>
        <v>16498472</v>
      </c>
    </row>
    <row r="827" ht="15.75" customHeight="1">
      <c r="A827" s="2">
        <f>IFERROR(__xludf.DUMMYFUNCTION("""COMPUTED_VALUE"""),44973.66666666667)</f>
        <v>44973.66667</v>
      </c>
      <c r="B827" s="1">
        <f>IFERROR(__xludf.DUMMYFUNCTION("""COMPUTED_VALUE"""),380.8)</f>
        <v>380.8</v>
      </c>
      <c r="C827" s="1">
        <f>IFERROR(__xludf.DUMMYFUNCTION("""COMPUTED_VALUE"""),392.8)</f>
        <v>392.8</v>
      </c>
      <c r="D827" s="1">
        <f>IFERROR(__xludf.DUMMYFUNCTION("""COMPUTED_VALUE"""),379.0)</f>
        <v>379</v>
      </c>
      <c r="E827" s="1">
        <f>IFERROR(__xludf.DUMMYFUNCTION("""COMPUTED_VALUE"""),382.6)</f>
        <v>382.6</v>
      </c>
      <c r="F827" s="1">
        <f>IFERROR(__xludf.DUMMYFUNCTION("""COMPUTED_VALUE"""),2.191435E7)</f>
        <v>21914350</v>
      </c>
    </row>
    <row r="828" ht="15.75" customHeight="1">
      <c r="A828" s="2">
        <f>IFERROR(__xludf.DUMMYFUNCTION("""COMPUTED_VALUE"""),44974.66666666667)</f>
        <v>44974.66667</v>
      </c>
      <c r="B828" s="1">
        <f>IFERROR(__xludf.DUMMYFUNCTION("""COMPUTED_VALUE"""),385.2)</f>
        <v>385.2</v>
      </c>
      <c r="C828" s="1">
        <f>IFERROR(__xludf.DUMMYFUNCTION("""COMPUTED_VALUE"""),387.4)</f>
        <v>387.4</v>
      </c>
      <c r="D828" s="1">
        <f>IFERROR(__xludf.DUMMYFUNCTION("""COMPUTED_VALUE"""),373.0)</f>
        <v>373</v>
      </c>
      <c r="E828" s="1">
        <f>IFERROR(__xludf.DUMMYFUNCTION("""COMPUTED_VALUE"""),373.8)</f>
        <v>373.8</v>
      </c>
      <c r="F828" s="1">
        <f>IFERROR(__xludf.DUMMYFUNCTION("""COMPUTED_VALUE"""),1.7721575E7)</f>
        <v>17721575</v>
      </c>
    </row>
    <row r="829" ht="15.75" customHeight="1">
      <c r="A829" s="2">
        <f>IFERROR(__xludf.DUMMYFUNCTION("""COMPUTED_VALUE"""),44977.66666666667)</f>
        <v>44977.66667</v>
      </c>
      <c r="B829" s="1">
        <f>IFERROR(__xludf.DUMMYFUNCTION("""COMPUTED_VALUE"""),371.6)</f>
        <v>371.6</v>
      </c>
      <c r="C829" s="1">
        <f>IFERROR(__xludf.DUMMYFUNCTION("""COMPUTED_VALUE"""),378.8)</f>
        <v>378.8</v>
      </c>
      <c r="D829" s="1">
        <f>IFERROR(__xludf.DUMMYFUNCTION("""COMPUTED_VALUE"""),369.2)</f>
        <v>369.2</v>
      </c>
      <c r="E829" s="1">
        <f>IFERROR(__xludf.DUMMYFUNCTION("""COMPUTED_VALUE"""),377.0)</f>
        <v>377</v>
      </c>
      <c r="F829" s="1">
        <f>IFERROR(__xludf.DUMMYFUNCTION("""COMPUTED_VALUE"""),1.2312675E7)</f>
        <v>12312675</v>
      </c>
    </row>
    <row r="830" ht="15.75" customHeight="1">
      <c r="A830" s="2">
        <f>IFERROR(__xludf.DUMMYFUNCTION("""COMPUTED_VALUE"""),44978.66666666667)</f>
        <v>44978.66667</v>
      </c>
      <c r="B830" s="1">
        <f>IFERROR(__xludf.DUMMYFUNCTION("""COMPUTED_VALUE"""),375.2)</f>
        <v>375.2</v>
      </c>
      <c r="C830" s="1">
        <f>IFERROR(__xludf.DUMMYFUNCTION("""COMPUTED_VALUE"""),375.4)</f>
        <v>375.4</v>
      </c>
      <c r="D830" s="1">
        <f>IFERROR(__xludf.DUMMYFUNCTION("""COMPUTED_VALUE"""),358.2)</f>
        <v>358.2</v>
      </c>
      <c r="E830" s="1">
        <f>IFERROR(__xludf.DUMMYFUNCTION("""COMPUTED_VALUE"""),361.8)</f>
        <v>361.8</v>
      </c>
      <c r="F830" s="1">
        <f>IFERROR(__xludf.DUMMYFUNCTION("""COMPUTED_VALUE"""),2.9313236E7)</f>
        <v>29313236</v>
      </c>
    </row>
    <row r="831" ht="15.75" customHeight="1">
      <c r="A831" s="2">
        <f>IFERROR(__xludf.DUMMYFUNCTION("""COMPUTED_VALUE"""),44979.66666666667)</f>
        <v>44979.66667</v>
      </c>
      <c r="B831" s="1">
        <f>IFERROR(__xludf.DUMMYFUNCTION("""COMPUTED_VALUE"""),355.6)</f>
        <v>355.6</v>
      </c>
      <c r="C831" s="1">
        <f>IFERROR(__xludf.DUMMYFUNCTION("""COMPUTED_VALUE"""),363.0)</f>
        <v>363</v>
      </c>
      <c r="D831" s="1">
        <f>IFERROR(__xludf.DUMMYFUNCTION("""COMPUTED_VALUE"""),347.6)</f>
        <v>347.6</v>
      </c>
      <c r="E831" s="1">
        <f>IFERROR(__xludf.DUMMYFUNCTION("""COMPUTED_VALUE"""),356.0)</f>
        <v>356</v>
      </c>
      <c r="F831" s="1">
        <f>IFERROR(__xludf.DUMMYFUNCTION("""COMPUTED_VALUE"""),3.3151555E7)</f>
        <v>33151555</v>
      </c>
    </row>
    <row r="832" ht="15.75" customHeight="1">
      <c r="A832" s="2">
        <f>IFERROR(__xludf.DUMMYFUNCTION("""COMPUTED_VALUE"""),44980.66666666667)</f>
        <v>44980.66667</v>
      </c>
      <c r="B832" s="1">
        <f>IFERROR(__xludf.DUMMYFUNCTION("""COMPUTED_VALUE"""),350.8)</f>
        <v>350.8</v>
      </c>
      <c r="C832" s="1">
        <f>IFERROR(__xludf.DUMMYFUNCTION("""COMPUTED_VALUE"""),363.4)</f>
        <v>363.4</v>
      </c>
      <c r="D832" s="1">
        <f>IFERROR(__xludf.DUMMYFUNCTION("""COMPUTED_VALUE"""),348.4)</f>
        <v>348.4</v>
      </c>
      <c r="E832" s="1">
        <f>IFERROR(__xludf.DUMMYFUNCTION("""COMPUTED_VALUE"""),356.0)</f>
        <v>356</v>
      </c>
      <c r="F832" s="1">
        <f>IFERROR(__xludf.DUMMYFUNCTION("""COMPUTED_VALUE"""),1.9433112E7)</f>
        <v>19433112</v>
      </c>
    </row>
    <row r="833" ht="15.75" customHeight="1">
      <c r="A833" s="2">
        <f>IFERROR(__xludf.DUMMYFUNCTION("""COMPUTED_VALUE"""),44981.66666666667)</f>
        <v>44981.66667</v>
      </c>
      <c r="B833" s="1">
        <f>IFERROR(__xludf.DUMMYFUNCTION("""COMPUTED_VALUE"""),351.0)</f>
        <v>351</v>
      </c>
      <c r="C833" s="1">
        <f>IFERROR(__xludf.DUMMYFUNCTION("""COMPUTED_VALUE"""),355.2)</f>
        <v>355.2</v>
      </c>
      <c r="D833" s="1">
        <f>IFERROR(__xludf.DUMMYFUNCTION("""COMPUTED_VALUE"""),347.4)</f>
        <v>347.4</v>
      </c>
      <c r="E833" s="1">
        <f>IFERROR(__xludf.DUMMYFUNCTION("""COMPUTED_VALUE"""),349.4)</f>
        <v>349.4</v>
      </c>
      <c r="F833" s="1">
        <f>IFERROR(__xludf.DUMMYFUNCTION("""COMPUTED_VALUE"""),2.4415893E7)</f>
        <v>24415893</v>
      </c>
    </row>
    <row r="834" ht="15.75" customHeight="1">
      <c r="A834" s="2">
        <f>IFERROR(__xludf.DUMMYFUNCTION("""COMPUTED_VALUE"""),44984.66666666667)</f>
        <v>44984.66667</v>
      </c>
      <c r="B834" s="1">
        <f>IFERROR(__xludf.DUMMYFUNCTION("""COMPUTED_VALUE"""),345.0)</f>
        <v>345</v>
      </c>
      <c r="C834" s="1">
        <f>IFERROR(__xludf.DUMMYFUNCTION("""COMPUTED_VALUE"""),354.4)</f>
        <v>354.4</v>
      </c>
      <c r="D834" s="1">
        <f>IFERROR(__xludf.DUMMYFUNCTION("""COMPUTED_VALUE"""),342.8)</f>
        <v>342.8</v>
      </c>
      <c r="E834" s="1">
        <f>IFERROR(__xludf.DUMMYFUNCTION("""COMPUTED_VALUE"""),349.4)</f>
        <v>349.4</v>
      </c>
      <c r="F834" s="1">
        <f>IFERROR(__xludf.DUMMYFUNCTION("""COMPUTED_VALUE"""),2.0480043E7)</f>
        <v>20480043</v>
      </c>
    </row>
    <row r="835" ht="15.75" customHeight="1">
      <c r="A835" s="2">
        <f>IFERROR(__xludf.DUMMYFUNCTION("""COMPUTED_VALUE"""),44985.66666666667)</f>
        <v>44985.66667</v>
      </c>
      <c r="B835" s="1">
        <f>IFERROR(__xludf.DUMMYFUNCTION("""COMPUTED_VALUE"""),352.2)</f>
        <v>352.2</v>
      </c>
      <c r="C835" s="1">
        <f>IFERROR(__xludf.DUMMYFUNCTION("""COMPUTED_VALUE"""),357.6)</f>
        <v>357.6</v>
      </c>
      <c r="D835" s="1">
        <f>IFERROR(__xludf.DUMMYFUNCTION("""COMPUTED_VALUE"""),343.6)</f>
        <v>343.6</v>
      </c>
      <c r="E835" s="1">
        <f>IFERROR(__xludf.DUMMYFUNCTION("""COMPUTED_VALUE"""),343.6)</f>
        <v>343.6</v>
      </c>
      <c r="F835" s="1">
        <f>IFERROR(__xludf.DUMMYFUNCTION("""COMPUTED_VALUE"""),2.6006206E7)</f>
        <v>26006206</v>
      </c>
    </row>
    <row r="836" ht="15.75" customHeight="1">
      <c r="A836" s="2">
        <f>IFERROR(__xludf.DUMMYFUNCTION("""COMPUTED_VALUE"""),44986.66666666667)</f>
        <v>44986.66667</v>
      </c>
      <c r="B836" s="1">
        <f>IFERROR(__xludf.DUMMYFUNCTION("""COMPUTED_VALUE"""),347.4)</f>
        <v>347.4</v>
      </c>
      <c r="C836" s="1">
        <f>IFERROR(__xludf.DUMMYFUNCTION("""COMPUTED_VALUE"""),370.8)</f>
        <v>370.8</v>
      </c>
      <c r="D836" s="1">
        <f>IFERROR(__xludf.DUMMYFUNCTION("""COMPUTED_VALUE"""),346.0)</f>
        <v>346</v>
      </c>
      <c r="E836" s="1">
        <f>IFERROR(__xludf.DUMMYFUNCTION("""COMPUTED_VALUE"""),368.8)</f>
        <v>368.8</v>
      </c>
      <c r="F836" s="1">
        <f>IFERROR(__xludf.DUMMYFUNCTION("""COMPUTED_VALUE"""),3.5607254E7)</f>
        <v>35607254</v>
      </c>
    </row>
    <row r="837" ht="15.75" customHeight="1">
      <c r="A837" s="2">
        <f>IFERROR(__xludf.DUMMYFUNCTION("""COMPUTED_VALUE"""),44987.66666666667)</f>
        <v>44987.66667</v>
      </c>
      <c r="B837" s="1">
        <f>IFERROR(__xludf.DUMMYFUNCTION("""COMPUTED_VALUE"""),368.2)</f>
        <v>368.2</v>
      </c>
      <c r="C837" s="1">
        <f>IFERROR(__xludf.DUMMYFUNCTION("""COMPUTED_VALUE"""),369.0)</f>
        <v>369</v>
      </c>
      <c r="D837" s="1">
        <f>IFERROR(__xludf.DUMMYFUNCTION("""COMPUTED_VALUE"""),362.4)</f>
        <v>362.4</v>
      </c>
      <c r="E837" s="1">
        <f>IFERROR(__xludf.DUMMYFUNCTION("""COMPUTED_VALUE"""),362.8)</f>
        <v>362.8</v>
      </c>
      <c r="F837" s="1">
        <f>IFERROR(__xludf.DUMMYFUNCTION("""COMPUTED_VALUE"""),1.4796574E7)</f>
        <v>14796574</v>
      </c>
    </row>
    <row r="838" ht="15.75" customHeight="1">
      <c r="A838" s="2">
        <f>IFERROR(__xludf.DUMMYFUNCTION("""COMPUTED_VALUE"""),44988.66666666667)</f>
        <v>44988.66667</v>
      </c>
      <c r="B838" s="1">
        <f>IFERROR(__xludf.DUMMYFUNCTION("""COMPUTED_VALUE"""),372.2)</f>
        <v>372.2</v>
      </c>
      <c r="C838" s="1">
        <f>IFERROR(__xludf.DUMMYFUNCTION("""COMPUTED_VALUE"""),374.8)</f>
        <v>374.8</v>
      </c>
      <c r="D838" s="1">
        <f>IFERROR(__xludf.DUMMYFUNCTION("""COMPUTED_VALUE"""),364.4)</f>
        <v>364.4</v>
      </c>
      <c r="E838" s="1">
        <f>IFERROR(__xludf.DUMMYFUNCTION("""COMPUTED_VALUE"""),367.6)</f>
        <v>367.6</v>
      </c>
      <c r="F838" s="1">
        <f>IFERROR(__xludf.DUMMYFUNCTION("""COMPUTED_VALUE"""),1.7784504E7)</f>
        <v>17784504</v>
      </c>
    </row>
    <row r="839" ht="15.75" customHeight="1">
      <c r="A839" s="2">
        <f>IFERROR(__xludf.DUMMYFUNCTION("""COMPUTED_VALUE"""),44991.66666666667)</f>
        <v>44991.66667</v>
      </c>
      <c r="B839" s="1">
        <f>IFERROR(__xludf.DUMMYFUNCTION("""COMPUTED_VALUE"""),364.0)</f>
        <v>364</v>
      </c>
      <c r="C839" s="1">
        <f>IFERROR(__xludf.DUMMYFUNCTION("""COMPUTED_VALUE"""),368.6)</f>
        <v>368.6</v>
      </c>
      <c r="D839" s="1">
        <f>IFERROR(__xludf.DUMMYFUNCTION("""COMPUTED_VALUE"""),360.6)</f>
        <v>360.6</v>
      </c>
      <c r="E839" s="1">
        <f>IFERROR(__xludf.DUMMYFUNCTION("""COMPUTED_VALUE"""),363.0)</f>
        <v>363</v>
      </c>
      <c r="F839" s="1">
        <f>IFERROR(__xludf.DUMMYFUNCTION("""COMPUTED_VALUE"""),1.2628083E7)</f>
        <v>12628083</v>
      </c>
    </row>
    <row r="840" ht="15.75" customHeight="1">
      <c r="A840" s="2">
        <f>IFERROR(__xludf.DUMMYFUNCTION("""COMPUTED_VALUE"""),44992.66666666667)</f>
        <v>44992.66667</v>
      </c>
      <c r="B840" s="1">
        <f>IFERROR(__xludf.DUMMYFUNCTION("""COMPUTED_VALUE"""),362.8)</f>
        <v>362.8</v>
      </c>
      <c r="C840" s="1">
        <f>IFERROR(__xludf.DUMMYFUNCTION("""COMPUTED_VALUE"""),368.8)</f>
        <v>368.8</v>
      </c>
      <c r="D840" s="1">
        <f>IFERROR(__xludf.DUMMYFUNCTION("""COMPUTED_VALUE"""),355.0)</f>
        <v>355</v>
      </c>
      <c r="E840" s="1">
        <f>IFERROR(__xludf.DUMMYFUNCTION("""COMPUTED_VALUE"""),357.0)</f>
        <v>357</v>
      </c>
      <c r="F840" s="1">
        <f>IFERROR(__xludf.DUMMYFUNCTION("""COMPUTED_VALUE"""),1.7037998E7)</f>
        <v>17037998</v>
      </c>
    </row>
    <row r="841" ht="15.75" customHeight="1">
      <c r="A841" s="2">
        <f>IFERROR(__xludf.DUMMYFUNCTION("""COMPUTED_VALUE"""),44993.66666666667)</f>
        <v>44993.66667</v>
      </c>
      <c r="B841" s="1">
        <f>IFERROR(__xludf.DUMMYFUNCTION("""COMPUTED_VALUE"""),350.0)</f>
        <v>350</v>
      </c>
      <c r="C841" s="1">
        <f>IFERROR(__xludf.DUMMYFUNCTION("""COMPUTED_VALUE"""),351.6)</f>
        <v>351.6</v>
      </c>
      <c r="D841" s="1">
        <f>IFERROR(__xludf.DUMMYFUNCTION("""COMPUTED_VALUE"""),345.0)</f>
        <v>345</v>
      </c>
      <c r="E841" s="1">
        <f>IFERROR(__xludf.DUMMYFUNCTION("""COMPUTED_VALUE"""),349.6)</f>
        <v>349.6</v>
      </c>
      <c r="F841" s="1">
        <f>IFERROR(__xludf.DUMMYFUNCTION("""COMPUTED_VALUE"""),2.1208344E7)</f>
        <v>21208344</v>
      </c>
    </row>
    <row r="842" ht="15.75" customHeight="1">
      <c r="A842" s="2">
        <f>IFERROR(__xludf.DUMMYFUNCTION("""COMPUTED_VALUE"""),44994.66666666667)</f>
        <v>44994.66667</v>
      </c>
      <c r="B842" s="1">
        <f>IFERROR(__xludf.DUMMYFUNCTION("""COMPUTED_VALUE"""),348.0)</f>
        <v>348</v>
      </c>
      <c r="C842" s="1">
        <f>IFERROR(__xludf.DUMMYFUNCTION("""COMPUTED_VALUE"""),349.2)</f>
        <v>349.2</v>
      </c>
      <c r="D842" s="1">
        <f>IFERROR(__xludf.DUMMYFUNCTION("""COMPUTED_VALUE"""),340.2)</f>
        <v>340.2</v>
      </c>
      <c r="E842" s="1">
        <f>IFERROR(__xludf.DUMMYFUNCTION("""COMPUTED_VALUE"""),340.2)</f>
        <v>340.2</v>
      </c>
      <c r="F842" s="1">
        <f>IFERROR(__xludf.DUMMYFUNCTION("""COMPUTED_VALUE"""),1.7274863E7)</f>
        <v>17274863</v>
      </c>
    </row>
    <row r="843" ht="15.75" customHeight="1">
      <c r="A843" s="2">
        <f>IFERROR(__xludf.DUMMYFUNCTION("""COMPUTED_VALUE"""),44995.66666666667)</f>
        <v>44995.66667</v>
      </c>
      <c r="B843" s="1">
        <f>IFERROR(__xludf.DUMMYFUNCTION("""COMPUTED_VALUE"""),333.0)</f>
        <v>333</v>
      </c>
      <c r="C843" s="1">
        <f>IFERROR(__xludf.DUMMYFUNCTION("""COMPUTED_VALUE"""),338.2)</f>
        <v>338.2</v>
      </c>
      <c r="D843" s="1">
        <f>IFERROR(__xludf.DUMMYFUNCTION("""COMPUTED_VALUE"""),330.6)</f>
        <v>330.6</v>
      </c>
      <c r="E843" s="1">
        <f>IFERROR(__xludf.DUMMYFUNCTION("""COMPUTED_VALUE"""),331.6)</f>
        <v>331.6</v>
      </c>
      <c r="F843" s="1">
        <f>IFERROR(__xludf.DUMMYFUNCTION("""COMPUTED_VALUE"""),3.7596411E7)</f>
        <v>37596411</v>
      </c>
    </row>
    <row r="844" ht="15.75" customHeight="1">
      <c r="A844" s="2">
        <f>IFERROR(__xludf.DUMMYFUNCTION("""COMPUTED_VALUE"""),44998.66666666667)</f>
        <v>44998.66667</v>
      </c>
      <c r="B844" s="1">
        <f>IFERROR(__xludf.DUMMYFUNCTION("""COMPUTED_VALUE"""),340.4)</f>
        <v>340.4</v>
      </c>
      <c r="C844" s="1">
        <f>IFERROR(__xludf.DUMMYFUNCTION("""COMPUTED_VALUE"""),351.6)</f>
        <v>351.6</v>
      </c>
      <c r="D844" s="1">
        <f>IFERROR(__xludf.DUMMYFUNCTION("""COMPUTED_VALUE"""),337.4)</f>
        <v>337.4</v>
      </c>
      <c r="E844" s="1">
        <f>IFERROR(__xludf.DUMMYFUNCTION("""COMPUTED_VALUE"""),344.8)</f>
        <v>344.8</v>
      </c>
      <c r="F844" s="1">
        <f>IFERROR(__xludf.DUMMYFUNCTION("""COMPUTED_VALUE"""),2.7127633E7)</f>
        <v>27127633</v>
      </c>
    </row>
    <row r="845" ht="15.75" customHeight="1">
      <c r="A845" s="2">
        <f>IFERROR(__xludf.DUMMYFUNCTION("""COMPUTED_VALUE"""),44999.66666666667)</f>
        <v>44999.66667</v>
      </c>
      <c r="B845" s="1">
        <f>IFERROR(__xludf.DUMMYFUNCTION("""COMPUTED_VALUE"""),341.4)</f>
        <v>341.4</v>
      </c>
      <c r="C845" s="1">
        <f>IFERROR(__xludf.DUMMYFUNCTION("""COMPUTED_VALUE"""),352.6)</f>
        <v>352.6</v>
      </c>
      <c r="D845" s="1">
        <f>IFERROR(__xludf.DUMMYFUNCTION("""COMPUTED_VALUE"""),339.0)</f>
        <v>339</v>
      </c>
      <c r="E845" s="1">
        <f>IFERROR(__xludf.DUMMYFUNCTION("""COMPUTED_VALUE"""),341.6)</f>
        <v>341.6</v>
      </c>
      <c r="F845" s="1">
        <f>IFERROR(__xludf.DUMMYFUNCTION("""COMPUTED_VALUE"""),2.1324692E7)</f>
        <v>21324692</v>
      </c>
    </row>
    <row r="846" ht="15.75" customHeight="1">
      <c r="A846" s="2">
        <f>IFERROR(__xludf.DUMMYFUNCTION("""COMPUTED_VALUE"""),45000.66666666667)</f>
        <v>45000.66667</v>
      </c>
      <c r="B846" s="1">
        <f>IFERROR(__xludf.DUMMYFUNCTION("""COMPUTED_VALUE"""),350.4)</f>
        <v>350.4</v>
      </c>
      <c r="C846" s="1">
        <f>IFERROR(__xludf.DUMMYFUNCTION("""COMPUTED_VALUE"""),353.8)</f>
        <v>353.8</v>
      </c>
      <c r="D846" s="1">
        <f>IFERROR(__xludf.DUMMYFUNCTION("""COMPUTED_VALUE"""),344.2)</f>
        <v>344.2</v>
      </c>
      <c r="E846" s="1">
        <f>IFERROR(__xludf.DUMMYFUNCTION("""COMPUTED_VALUE"""),344.6)</f>
        <v>344.6</v>
      </c>
      <c r="F846" s="1">
        <f>IFERROR(__xludf.DUMMYFUNCTION("""COMPUTED_VALUE"""),1.6570551E7)</f>
        <v>16570551</v>
      </c>
    </row>
    <row r="847" ht="15.75" customHeight="1">
      <c r="A847" s="2">
        <f>IFERROR(__xludf.DUMMYFUNCTION("""COMPUTED_VALUE"""),45001.66666666667)</f>
        <v>45001.66667</v>
      </c>
      <c r="B847" s="1">
        <f>IFERROR(__xludf.DUMMYFUNCTION("""COMPUTED_VALUE"""),340.4)</f>
        <v>340.4</v>
      </c>
      <c r="C847" s="1">
        <f>IFERROR(__xludf.DUMMYFUNCTION("""COMPUTED_VALUE"""),345.0)</f>
        <v>345</v>
      </c>
      <c r="D847" s="1">
        <f>IFERROR(__xludf.DUMMYFUNCTION("""COMPUTED_VALUE"""),333.8)</f>
        <v>333.8</v>
      </c>
      <c r="E847" s="1">
        <f>IFERROR(__xludf.DUMMYFUNCTION("""COMPUTED_VALUE"""),336.0)</f>
        <v>336</v>
      </c>
      <c r="F847" s="1">
        <f>IFERROR(__xludf.DUMMYFUNCTION("""COMPUTED_VALUE"""),2.3728825E7)</f>
        <v>23728825</v>
      </c>
    </row>
    <row r="848" ht="15.75" customHeight="1">
      <c r="A848" s="2">
        <f>IFERROR(__xludf.DUMMYFUNCTION("""COMPUTED_VALUE"""),45002.66666666667)</f>
        <v>45002.66667</v>
      </c>
      <c r="B848" s="1">
        <f>IFERROR(__xludf.DUMMYFUNCTION("""COMPUTED_VALUE"""),340.8)</f>
        <v>340.8</v>
      </c>
      <c r="C848" s="1">
        <f>IFERROR(__xludf.DUMMYFUNCTION("""COMPUTED_VALUE"""),346.6)</f>
        <v>346.6</v>
      </c>
      <c r="D848" s="1">
        <f>IFERROR(__xludf.DUMMYFUNCTION("""COMPUTED_VALUE"""),339.4)</f>
        <v>339.4</v>
      </c>
      <c r="E848" s="1">
        <f>IFERROR(__xludf.DUMMYFUNCTION("""COMPUTED_VALUE"""),339.4)</f>
        <v>339.4</v>
      </c>
      <c r="F848" s="1">
        <f>IFERROR(__xludf.DUMMYFUNCTION("""COMPUTED_VALUE"""),2.9033159E7)</f>
        <v>29033159</v>
      </c>
    </row>
    <row r="849" ht="15.75" customHeight="1">
      <c r="A849" s="2">
        <f>IFERROR(__xludf.DUMMYFUNCTION("""COMPUTED_VALUE"""),45005.66666666667)</f>
        <v>45005.66667</v>
      </c>
      <c r="B849" s="1">
        <f>IFERROR(__xludf.DUMMYFUNCTION("""COMPUTED_VALUE"""),337.0)</f>
        <v>337</v>
      </c>
      <c r="C849" s="1">
        <f>IFERROR(__xludf.DUMMYFUNCTION("""COMPUTED_VALUE"""),339.4)</f>
        <v>339.4</v>
      </c>
      <c r="D849" s="1">
        <f>IFERROR(__xludf.DUMMYFUNCTION("""COMPUTED_VALUE"""),331.0)</f>
        <v>331</v>
      </c>
      <c r="E849" s="1">
        <f>IFERROR(__xludf.DUMMYFUNCTION("""COMPUTED_VALUE"""),334.8)</f>
        <v>334.8</v>
      </c>
      <c r="F849" s="1">
        <f>IFERROR(__xludf.DUMMYFUNCTION("""COMPUTED_VALUE"""),2.0437066E7)</f>
        <v>20437066</v>
      </c>
    </row>
    <row r="850" ht="15.75" customHeight="1">
      <c r="A850" s="2">
        <f>IFERROR(__xludf.DUMMYFUNCTION("""COMPUTED_VALUE"""),45006.66666666667)</f>
        <v>45006.66667</v>
      </c>
      <c r="B850" s="1">
        <f>IFERROR(__xludf.DUMMYFUNCTION("""COMPUTED_VALUE"""),334.8)</f>
        <v>334.8</v>
      </c>
      <c r="C850" s="1">
        <f>IFERROR(__xludf.DUMMYFUNCTION("""COMPUTED_VALUE"""),347.0)</f>
        <v>347</v>
      </c>
      <c r="D850" s="1">
        <f>IFERROR(__xludf.DUMMYFUNCTION("""COMPUTED_VALUE"""),330.4)</f>
        <v>330.4</v>
      </c>
      <c r="E850" s="1">
        <f>IFERROR(__xludf.DUMMYFUNCTION("""COMPUTED_VALUE"""),343.6)</f>
        <v>343.6</v>
      </c>
      <c r="F850" s="1">
        <f>IFERROR(__xludf.DUMMYFUNCTION("""COMPUTED_VALUE"""),2.1276362E7)</f>
        <v>21276362</v>
      </c>
    </row>
    <row r="851" ht="15.75" customHeight="1">
      <c r="A851" s="2">
        <f>IFERROR(__xludf.DUMMYFUNCTION("""COMPUTED_VALUE"""),45007.66666666667)</f>
        <v>45007.66667</v>
      </c>
      <c r="B851" s="1">
        <f>IFERROR(__xludf.DUMMYFUNCTION("""COMPUTED_VALUE"""),347.0)</f>
        <v>347</v>
      </c>
      <c r="C851" s="1">
        <f>IFERROR(__xludf.DUMMYFUNCTION("""COMPUTED_VALUE"""),353.6)</f>
        <v>353.6</v>
      </c>
      <c r="D851" s="1">
        <f>IFERROR(__xludf.DUMMYFUNCTION("""COMPUTED_VALUE"""),346.2)</f>
        <v>346.2</v>
      </c>
      <c r="E851" s="1">
        <f>IFERROR(__xludf.DUMMYFUNCTION("""COMPUTED_VALUE"""),347.2)</f>
        <v>347.2</v>
      </c>
      <c r="F851" s="1">
        <f>IFERROR(__xludf.DUMMYFUNCTION("""COMPUTED_VALUE"""),1.9654793E7)</f>
        <v>19654793</v>
      </c>
    </row>
    <row r="852" ht="15.75" customHeight="1">
      <c r="A852" s="2">
        <f>IFERROR(__xludf.DUMMYFUNCTION("""COMPUTED_VALUE"""),45008.66666666667)</f>
        <v>45008.66667</v>
      </c>
      <c r="B852" s="1">
        <f>IFERROR(__xludf.DUMMYFUNCTION("""COMPUTED_VALUE"""),353.6)</f>
        <v>353.6</v>
      </c>
      <c r="C852" s="1">
        <f>IFERROR(__xludf.DUMMYFUNCTION("""COMPUTED_VALUE"""),375.8)</f>
        <v>375.8</v>
      </c>
      <c r="D852" s="1">
        <f>IFERROR(__xludf.DUMMYFUNCTION("""COMPUTED_VALUE"""),352.4)</f>
        <v>352.4</v>
      </c>
      <c r="E852" s="1">
        <f>IFERROR(__xludf.DUMMYFUNCTION("""COMPUTED_VALUE"""),375.6)</f>
        <v>375.6</v>
      </c>
      <c r="F852" s="1">
        <f>IFERROR(__xludf.DUMMYFUNCTION("""COMPUTED_VALUE"""),4.6850205E7)</f>
        <v>46850205</v>
      </c>
    </row>
    <row r="853" ht="15.75" customHeight="1">
      <c r="A853" s="2">
        <f>IFERROR(__xludf.DUMMYFUNCTION("""COMPUTED_VALUE"""),45009.66666666667)</f>
        <v>45009.66667</v>
      </c>
      <c r="B853" s="1">
        <f>IFERROR(__xludf.DUMMYFUNCTION("""COMPUTED_VALUE"""),380.0)</f>
        <v>380</v>
      </c>
      <c r="C853" s="1">
        <f>IFERROR(__xludf.DUMMYFUNCTION("""COMPUTED_VALUE"""),387.4)</f>
        <v>387.4</v>
      </c>
      <c r="D853" s="1">
        <f>IFERROR(__xludf.DUMMYFUNCTION("""COMPUTED_VALUE"""),374.8)</f>
        <v>374.8</v>
      </c>
      <c r="E853" s="1">
        <f>IFERROR(__xludf.DUMMYFUNCTION("""COMPUTED_VALUE"""),376.8)</f>
        <v>376.8</v>
      </c>
      <c r="F853" s="1">
        <f>IFERROR(__xludf.DUMMYFUNCTION("""COMPUTED_VALUE"""),3.3215505E7)</f>
        <v>33215505</v>
      </c>
    </row>
    <row r="854" ht="15.75" customHeight="1">
      <c r="A854" s="2">
        <f>IFERROR(__xludf.DUMMYFUNCTION("""COMPUTED_VALUE"""),45012.66666666667)</f>
        <v>45012.66667</v>
      </c>
      <c r="B854" s="1">
        <f>IFERROR(__xludf.DUMMYFUNCTION("""COMPUTED_VALUE"""),374.6)</f>
        <v>374.6</v>
      </c>
      <c r="C854" s="1">
        <f>IFERROR(__xludf.DUMMYFUNCTION("""COMPUTED_VALUE"""),378.0)</f>
        <v>378</v>
      </c>
      <c r="D854" s="1">
        <f>IFERROR(__xludf.DUMMYFUNCTION("""COMPUTED_VALUE"""),362.6)</f>
        <v>362.6</v>
      </c>
      <c r="E854" s="1">
        <f>IFERROR(__xludf.DUMMYFUNCTION("""COMPUTED_VALUE"""),362.8)</f>
        <v>362.8</v>
      </c>
      <c r="F854" s="1">
        <f>IFERROR(__xludf.DUMMYFUNCTION("""COMPUTED_VALUE"""),2.5798653E7)</f>
        <v>25798653</v>
      </c>
    </row>
    <row r="855" ht="15.75" customHeight="1">
      <c r="A855" s="2">
        <f>IFERROR(__xludf.DUMMYFUNCTION("""COMPUTED_VALUE"""),45013.66666666667)</f>
        <v>45013.66667</v>
      </c>
      <c r="B855" s="1">
        <f>IFERROR(__xludf.DUMMYFUNCTION("""COMPUTED_VALUE"""),366.8)</f>
        <v>366.8</v>
      </c>
      <c r="C855" s="1">
        <f>IFERROR(__xludf.DUMMYFUNCTION("""COMPUTED_VALUE"""),381.0)</f>
        <v>381</v>
      </c>
      <c r="D855" s="1">
        <f>IFERROR(__xludf.DUMMYFUNCTION("""COMPUTED_VALUE"""),366.8)</f>
        <v>366.8</v>
      </c>
      <c r="E855" s="1">
        <f>IFERROR(__xludf.DUMMYFUNCTION("""COMPUTED_VALUE"""),378.2)</f>
        <v>378.2</v>
      </c>
      <c r="F855" s="1">
        <f>IFERROR(__xludf.DUMMYFUNCTION("""COMPUTED_VALUE"""),3.1337657E7)</f>
        <v>31337657</v>
      </c>
    </row>
    <row r="856" ht="15.75" customHeight="1">
      <c r="A856" s="2">
        <f>IFERROR(__xludf.DUMMYFUNCTION("""COMPUTED_VALUE"""),45014.66666666667)</f>
        <v>45014.66667</v>
      </c>
      <c r="B856" s="1">
        <f>IFERROR(__xludf.DUMMYFUNCTION("""COMPUTED_VALUE"""),397.0)</f>
        <v>397</v>
      </c>
      <c r="C856" s="1">
        <f>IFERROR(__xludf.DUMMYFUNCTION("""COMPUTED_VALUE"""),397.6)</f>
        <v>397.6</v>
      </c>
      <c r="D856" s="1">
        <f>IFERROR(__xludf.DUMMYFUNCTION("""COMPUTED_VALUE"""),382.0)</f>
        <v>382</v>
      </c>
      <c r="E856" s="1">
        <f>IFERROR(__xludf.DUMMYFUNCTION("""COMPUTED_VALUE"""),384.8)</f>
        <v>384.8</v>
      </c>
      <c r="F856" s="1">
        <f>IFERROR(__xludf.DUMMYFUNCTION("""COMPUTED_VALUE"""),3.6095299E7)</f>
        <v>36095299</v>
      </c>
    </row>
    <row r="857" ht="15.75" customHeight="1">
      <c r="A857" s="2">
        <f>IFERROR(__xludf.DUMMYFUNCTION("""COMPUTED_VALUE"""),45015.66666666667)</f>
        <v>45015.66667</v>
      </c>
      <c r="B857" s="1">
        <f>IFERROR(__xludf.DUMMYFUNCTION("""COMPUTED_VALUE"""),389.8)</f>
        <v>389.8</v>
      </c>
      <c r="C857" s="1">
        <f>IFERROR(__xludf.DUMMYFUNCTION("""COMPUTED_VALUE"""),389.8)</f>
        <v>389.8</v>
      </c>
      <c r="D857" s="1">
        <f>IFERROR(__xludf.DUMMYFUNCTION("""COMPUTED_VALUE"""),380.2)</f>
        <v>380.2</v>
      </c>
      <c r="E857" s="1">
        <f>IFERROR(__xludf.DUMMYFUNCTION("""COMPUTED_VALUE"""),385.0)</f>
        <v>385</v>
      </c>
      <c r="F857" s="1">
        <f>IFERROR(__xludf.DUMMYFUNCTION("""COMPUTED_VALUE"""),2.5243232E7)</f>
        <v>25243232</v>
      </c>
    </row>
    <row r="858" ht="15.75" customHeight="1">
      <c r="A858" s="2">
        <f>IFERROR(__xludf.DUMMYFUNCTION("""COMPUTED_VALUE"""),45016.66666666667)</f>
        <v>45016.66667</v>
      </c>
      <c r="B858" s="1">
        <f>IFERROR(__xludf.DUMMYFUNCTION("""COMPUTED_VALUE"""),390.0)</f>
        <v>390</v>
      </c>
      <c r="C858" s="1">
        <f>IFERROR(__xludf.DUMMYFUNCTION("""COMPUTED_VALUE"""),394.0)</f>
        <v>394</v>
      </c>
      <c r="D858" s="1">
        <f>IFERROR(__xludf.DUMMYFUNCTION("""COMPUTED_VALUE"""),384.0)</f>
        <v>384</v>
      </c>
      <c r="E858" s="1">
        <f>IFERROR(__xludf.DUMMYFUNCTION("""COMPUTED_VALUE"""),385.8)</f>
        <v>385.8</v>
      </c>
      <c r="F858" s="1">
        <f>IFERROR(__xludf.DUMMYFUNCTION("""COMPUTED_VALUE"""),2.5957481E7)</f>
        <v>25957481</v>
      </c>
    </row>
    <row r="859" ht="15.75" customHeight="1">
      <c r="A859" s="2">
        <f>IFERROR(__xludf.DUMMYFUNCTION("""COMPUTED_VALUE"""),45019.66666666667)</f>
        <v>45019.66667</v>
      </c>
      <c r="B859" s="1">
        <f>IFERROR(__xludf.DUMMYFUNCTION("""COMPUTED_VALUE"""),389.0)</f>
        <v>389</v>
      </c>
      <c r="C859" s="1">
        <f>IFERROR(__xludf.DUMMYFUNCTION("""COMPUTED_VALUE"""),391.0)</f>
        <v>391</v>
      </c>
      <c r="D859" s="1">
        <f>IFERROR(__xludf.DUMMYFUNCTION("""COMPUTED_VALUE"""),385.0)</f>
        <v>385</v>
      </c>
      <c r="E859" s="1">
        <f>IFERROR(__xludf.DUMMYFUNCTION("""COMPUTED_VALUE"""),388.2)</f>
        <v>388.2</v>
      </c>
      <c r="F859" s="1">
        <f>IFERROR(__xludf.DUMMYFUNCTION("""COMPUTED_VALUE"""),1.8773494E7)</f>
        <v>18773494</v>
      </c>
    </row>
    <row r="860" ht="15.75" customHeight="1">
      <c r="A860" s="2">
        <f>IFERROR(__xludf.DUMMYFUNCTION("""COMPUTED_VALUE"""),45020.66666666667)</f>
        <v>45020.66667</v>
      </c>
      <c r="B860" s="1">
        <f>IFERROR(__xludf.DUMMYFUNCTION("""COMPUTED_VALUE"""),383.2)</f>
        <v>383.2</v>
      </c>
      <c r="C860" s="1">
        <f>IFERROR(__xludf.DUMMYFUNCTION("""COMPUTED_VALUE"""),388.6)</f>
        <v>388.6</v>
      </c>
      <c r="D860" s="1">
        <f>IFERROR(__xludf.DUMMYFUNCTION("""COMPUTED_VALUE"""),382.2)</f>
        <v>382.2</v>
      </c>
      <c r="E860" s="1">
        <f>IFERROR(__xludf.DUMMYFUNCTION("""COMPUTED_VALUE"""),385.0)</f>
        <v>385</v>
      </c>
      <c r="F860" s="1">
        <f>IFERROR(__xludf.DUMMYFUNCTION("""COMPUTED_VALUE"""),1.4254252E7)</f>
        <v>14254252</v>
      </c>
    </row>
    <row r="861" ht="15.75" customHeight="1">
      <c r="A861" s="2">
        <f>IFERROR(__xludf.DUMMYFUNCTION("""COMPUTED_VALUE"""),45022.66666666667)</f>
        <v>45022.66667</v>
      </c>
      <c r="B861" s="1">
        <f>IFERROR(__xludf.DUMMYFUNCTION("""COMPUTED_VALUE"""),384.0)</f>
        <v>384</v>
      </c>
      <c r="C861" s="1">
        <f>IFERROR(__xludf.DUMMYFUNCTION("""COMPUTED_VALUE"""),387.6)</f>
        <v>387.6</v>
      </c>
      <c r="D861" s="1">
        <f>IFERROR(__xludf.DUMMYFUNCTION("""COMPUTED_VALUE"""),380.6)</f>
        <v>380.6</v>
      </c>
      <c r="E861" s="1">
        <f>IFERROR(__xludf.DUMMYFUNCTION("""COMPUTED_VALUE"""),385.4)</f>
        <v>385.4</v>
      </c>
      <c r="F861" s="1">
        <f>IFERROR(__xludf.DUMMYFUNCTION("""COMPUTED_VALUE"""),1.4945689E7)</f>
        <v>14945689</v>
      </c>
    </row>
    <row r="862" ht="15.75" customHeight="1">
      <c r="A862" s="2">
        <f>IFERROR(__xludf.DUMMYFUNCTION("""COMPUTED_VALUE"""),45027.66666666667)</f>
        <v>45027.66667</v>
      </c>
      <c r="B862" s="1">
        <f>IFERROR(__xludf.DUMMYFUNCTION("""COMPUTED_VALUE"""),389.0)</f>
        <v>389</v>
      </c>
      <c r="C862" s="1">
        <f>IFERROR(__xludf.DUMMYFUNCTION("""COMPUTED_VALUE"""),390.0)</f>
        <v>390</v>
      </c>
      <c r="D862" s="1">
        <f>IFERROR(__xludf.DUMMYFUNCTION("""COMPUTED_VALUE"""),371.4)</f>
        <v>371.4</v>
      </c>
      <c r="E862" s="1">
        <f>IFERROR(__xludf.DUMMYFUNCTION("""COMPUTED_VALUE"""),376.6)</f>
        <v>376.6</v>
      </c>
      <c r="F862" s="1">
        <f>IFERROR(__xludf.DUMMYFUNCTION("""COMPUTED_VALUE"""),2.1931068E7)</f>
        <v>21931068</v>
      </c>
    </row>
    <row r="863" ht="15.75" customHeight="1">
      <c r="A863" s="2">
        <f>IFERROR(__xludf.DUMMYFUNCTION("""COMPUTED_VALUE"""),45028.66666666667)</f>
        <v>45028.66667</v>
      </c>
      <c r="B863" s="1">
        <f>IFERROR(__xludf.DUMMYFUNCTION("""COMPUTED_VALUE"""),371.0)</f>
        <v>371</v>
      </c>
      <c r="C863" s="1">
        <f>IFERROR(__xludf.DUMMYFUNCTION("""COMPUTED_VALUE"""),371.6)</f>
        <v>371.6</v>
      </c>
      <c r="D863" s="1">
        <f>IFERROR(__xludf.DUMMYFUNCTION("""COMPUTED_VALUE"""),354.2)</f>
        <v>354.2</v>
      </c>
      <c r="E863" s="1">
        <f>IFERROR(__xludf.DUMMYFUNCTION("""COMPUTED_VALUE"""),357.2)</f>
        <v>357.2</v>
      </c>
      <c r="F863" s="1">
        <f>IFERROR(__xludf.DUMMYFUNCTION("""COMPUTED_VALUE"""),4.0470596E7)</f>
        <v>40470596</v>
      </c>
    </row>
    <row r="864" ht="15.75" customHeight="1">
      <c r="A864" s="2">
        <f>IFERROR(__xludf.DUMMYFUNCTION("""COMPUTED_VALUE"""),45029.66666666667)</f>
        <v>45029.66667</v>
      </c>
      <c r="B864" s="1">
        <f>IFERROR(__xludf.DUMMYFUNCTION("""COMPUTED_VALUE"""),350.0)</f>
        <v>350</v>
      </c>
      <c r="C864" s="1">
        <f>IFERROR(__xludf.DUMMYFUNCTION("""COMPUTED_VALUE"""),364.0)</f>
        <v>364</v>
      </c>
      <c r="D864" s="1">
        <f>IFERROR(__xludf.DUMMYFUNCTION("""COMPUTED_VALUE"""),347.4)</f>
        <v>347.4</v>
      </c>
      <c r="E864" s="1">
        <f>IFERROR(__xludf.DUMMYFUNCTION("""COMPUTED_VALUE"""),363.2)</f>
        <v>363.2</v>
      </c>
      <c r="F864" s="1">
        <f>IFERROR(__xludf.DUMMYFUNCTION("""COMPUTED_VALUE"""),2.4956481E7)</f>
        <v>24956481</v>
      </c>
    </row>
    <row r="865" ht="15.75" customHeight="1">
      <c r="A865" s="2">
        <f>IFERROR(__xludf.DUMMYFUNCTION("""COMPUTED_VALUE"""),45030.66666666667)</f>
        <v>45030.66667</v>
      </c>
      <c r="B865" s="1">
        <f>IFERROR(__xludf.DUMMYFUNCTION("""COMPUTED_VALUE"""),366.4)</f>
        <v>366.4</v>
      </c>
      <c r="C865" s="1">
        <f>IFERROR(__xludf.DUMMYFUNCTION("""COMPUTED_VALUE"""),368.2)</f>
        <v>368.2</v>
      </c>
      <c r="D865" s="1">
        <f>IFERROR(__xludf.DUMMYFUNCTION("""COMPUTED_VALUE"""),359.0)</f>
        <v>359</v>
      </c>
      <c r="E865" s="1">
        <f>IFERROR(__xludf.DUMMYFUNCTION("""COMPUTED_VALUE"""),365.4)</f>
        <v>365.4</v>
      </c>
      <c r="F865" s="1">
        <f>IFERROR(__xludf.DUMMYFUNCTION("""COMPUTED_VALUE"""),1.2744724E7)</f>
        <v>12744724</v>
      </c>
    </row>
    <row r="866" ht="15.75" customHeight="1">
      <c r="A866" s="2">
        <f>IFERROR(__xludf.DUMMYFUNCTION("""COMPUTED_VALUE"""),45033.66666666667)</f>
        <v>45033.66667</v>
      </c>
      <c r="B866" s="1">
        <f>IFERROR(__xludf.DUMMYFUNCTION("""COMPUTED_VALUE"""),364.6)</f>
        <v>364.6</v>
      </c>
      <c r="C866" s="1">
        <f>IFERROR(__xludf.DUMMYFUNCTION("""COMPUTED_VALUE"""),372.0)</f>
        <v>372</v>
      </c>
      <c r="D866" s="1">
        <f>IFERROR(__xludf.DUMMYFUNCTION("""COMPUTED_VALUE"""),360.4)</f>
        <v>360.4</v>
      </c>
      <c r="E866" s="1">
        <f>IFERROR(__xludf.DUMMYFUNCTION("""COMPUTED_VALUE"""),371.0)</f>
        <v>371</v>
      </c>
      <c r="F866" s="1">
        <f>IFERROR(__xludf.DUMMYFUNCTION("""COMPUTED_VALUE"""),1.5710199E7)</f>
        <v>15710199</v>
      </c>
    </row>
    <row r="867" ht="15.75" customHeight="1">
      <c r="A867" s="2">
        <f>IFERROR(__xludf.DUMMYFUNCTION("""COMPUTED_VALUE"""),45034.66666666667)</f>
        <v>45034.66667</v>
      </c>
      <c r="B867" s="1">
        <f>IFERROR(__xludf.DUMMYFUNCTION("""COMPUTED_VALUE"""),371.0)</f>
        <v>371</v>
      </c>
      <c r="C867" s="1">
        <f>IFERROR(__xludf.DUMMYFUNCTION("""COMPUTED_VALUE"""),371.0)</f>
        <v>371</v>
      </c>
      <c r="D867" s="1">
        <f>IFERROR(__xludf.DUMMYFUNCTION("""COMPUTED_VALUE"""),361.0)</f>
        <v>361</v>
      </c>
      <c r="E867" s="1">
        <f>IFERROR(__xludf.DUMMYFUNCTION("""COMPUTED_VALUE"""),365.4)</f>
        <v>365.4</v>
      </c>
      <c r="F867" s="1">
        <f>IFERROR(__xludf.DUMMYFUNCTION("""COMPUTED_VALUE"""),1.3686354E7)</f>
        <v>13686354</v>
      </c>
    </row>
    <row r="868" ht="15.75" customHeight="1">
      <c r="A868" s="2">
        <f>IFERROR(__xludf.DUMMYFUNCTION("""COMPUTED_VALUE"""),45035.66666666667)</f>
        <v>45035.66667</v>
      </c>
      <c r="B868" s="1">
        <f>IFERROR(__xludf.DUMMYFUNCTION("""COMPUTED_VALUE"""),363.0)</f>
        <v>363</v>
      </c>
      <c r="C868" s="1">
        <f>IFERROR(__xludf.DUMMYFUNCTION("""COMPUTED_VALUE"""),363.0)</f>
        <v>363</v>
      </c>
      <c r="D868" s="1">
        <f>IFERROR(__xludf.DUMMYFUNCTION("""COMPUTED_VALUE"""),355.0)</f>
        <v>355</v>
      </c>
      <c r="E868" s="1">
        <f>IFERROR(__xludf.DUMMYFUNCTION("""COMPUTED_VALUE"""),357.2)</f>
        <v>357.2</v>
      </c>
      <c r="F868" s="1">
        <f>IFERROR(__xludf.DUMMYFUNCTION("""COMPUTED_VALUE"""),1.6279391E7)</f>
        <v>16279391</v>
      </c>
    </row>
    <row r="869" ht="15.75" customHeight="1">
      <c r="A869" s="2">
        <f>IFERROR(__xludf.DUMMYFUNCTION("""COMPUTED_VALUE"""),45036.66666666667)</f>
        <v>45036.66667</v>
      </c>
      <c r="B869" s="1">
        <f>IFERROR(__xludf.DUMMYFUNCTION("""COMPUTED_VALUE"""),357.2)</f>
        <v>357.2</v>
      </c>
      <c r="C869" s="1">
        <f>IFERROR(__xludf.DUMMYFUNCTION("""COMPUTED_VALUE"""),361.6)</f>
        <v>361.6</v>
      </c>
      <c r="D869" s="1">
        <f>IFERROR(__xludf.DUMMYFUNCTION("""COMPUTED_VALUE"""),355.6)</f>
        <v>355.6</v>
      </c>
      <c r="E869" s="1">
        <f>IFERROR(__xludf.DUMMYFUNCTION("""COMPUTED_VALUE"""),357.0)</f>
        <v>357</v>
      </c>
      <c r="F869" s="1">
        <f>IFERROR(__xludf.DUMMYFUNCTION("""COMPUTED_VALUE"""),1.0530854E7)</f>
        <v>10530854</v>
      </c>
    </row>
    <row r="870" ht="15.75" customHeight="1">
      <c r="A870" s="2">
        <f>IFERROR(__xludf.DUMMYFUNCTION("""COMPUTED_VALUE"""),45037.66666666667)</f>
        <v>45037.66667</v>
      </c>
      <c r="B870" s="1">
        <f>IFERROR(__xludf.DUMMYFUNCTION("""COMPUTED_VALUE"""),353.2)</f>
        <v>353.2</v>
      </c>
      <c r="C870" s="1">
        <f>IFERROR(__xludf.DUMMYFUNCTION("""COMPUTED_VALUE"""),355.6)</f>
        <v>355.6</v>
      </c>
      <c r="D870" s="1">
        <f>IFERROR(__xludf.DUMMYFUNCTION("""COMPUTED_VALUE"""),346.0)</f>
        <v>346</v>
      </c>
      <c r="E870" s="1">
        <f>IFERROR(__xludf.DUMMYFUNCTION("""COMPUTED_VALUE"""),349.2)</f>
        <v>349.2</v>
      </c>
      <c r="F870" s="1">
        <f>IFERROR(__xludf.DUMMYFUNCTION("""COMPUTED_VALUE"""),1.6523648E7)</f>
        <v>16523648</v>
      </c>
    </row>
    <row r="871" ht="15.75" customHeight="1">
      <c r="A871" s="2">
        <f>IFERROR(__xludf.DUMMYFUNCTION("""COMPUTED_VALUE"""),45040.66666666667)</f>
        <v>45040.66667</v>
      </c>
      <c r="B871" s="1">
        <f>IFERROR(__xludf.DUMMYFUNCTION("""COMPUTED_VALUE"""),347.2)</f>
        <v>347.2</v>
      </c>
      <c r="C871" s="1">
        <f>IFERROR(__xludf.DUMMYFUNCTION("""COMPUTED_VALUE"""),350.8)</f>
        <v>350.8</v>
      </c>
      <c r="D871" s="1">
        <f>IFERROR(__xludf.DUMMYFUNCTION("""COMPUTED_VALUE"""),338.0)</f>
        <v>338</v>
      </c>
      <c r="E871" s="1">
        <f>IFERROR(__xludf.DUMMYFUNCTION("""COMPUTED_VALUE"""),345.0)</f>
        <v>345</v>
      </c>
      <c r="F871" s="1">
        <f>IFERROR(__xludf.DUMMYFUNCTION("""COMPUTED_VALUE"""),2.0470625E7)</f>
        <v>20470625</v>
      </c>
    </row>
    <row r="872" ht="15.75" customHeight="1">
      <c r="A872" s="2">
        <f>IFERROR(__xludf.DUMMYFUNCTION("""COMPUTED_VALUE"""),45041.66666666667)</f>
        <v>45041.66667</v>
      </c>
      <c r="B872" s="1">
        <f>IFERROR(__xludf.DUMMYFUNCTION("""COMPUTED_VALUE"""),341.6)</f>
        <v>341.6</v>
      </c>
      <c r="C872" s="1">
        <f>IFERROR(__xludf.DUMMYFUNCTION("""COMPUTED_VALUE"""),341.6)</f>
        <v>341.6</v>
      </c>
      <c r="D872" s="1">
        <f>IFERROR(__xludf.DUMMYFUNCTION("""COMPUTED_VALUE"""),333.0)</f>
        <v>333</v>
      </c>
      <c r="E872" s="1">
        <f>IFERROR(__xludf.DUMMYFUNCTION("""COMPUTED_VALUE"""),338.4)</f>
        <v>338.4</v>
      </c>
      <c r="F872" s="1">
        <f>IFERROR(__xludf.DUMMYFUNCTION("""COMPUTED_VALUE"""),2.0949955E7)</f>
        <v>20949955</v>
      </c>
    </row>
    <row r="873" ht="15.75" customHeight="1">
      <c r="A873" s="2">
        <f>IFERROR(__xludf.DUMMYFUNCTION("""COMPUTED_VALUE"""),45042.66666666667)</f>
        <v>45042.66667</v>
      </c>
      <c r="B873" s="1">
        <f>IFERROR(__xludf.DUMMYFUNCTION("""COMPUTED_VALUE"""),335.8)</f>
        <v>335.8</v>
      </c>
      <c r="C873" s="1">
        <f>IFERROR(__xludf.DUMMYFUNCTION("""COMPUTED_VALUE"""),352.2)</f>
        <v>352.2</v>
      </c>
      <c r="D873" s="1">
        <f>IFERROR(__xludf.DUMMYFUNCTION("""COMPUTED_VALUE"""),335.4)</f>
        <v>335.4</v>
      </c>
      <c r="E873" s="1">
        <f>IFERROR(__xludf.DUMMYFUNCTION("""COMPUTED_VALUE"""),348.2)</f>
        <v>348.2</v>
      </c>
      <c r="F873" s="1">
        <f>IFERROR(__xludf.DUMMYFUNCTION("""COMPUTED_VALUE"""),2.5018346E7)</f>
        <v>25018346</v>
      </c>
    </row>
    <row r="874" ht="15.75" customHeight="1">
      <c r="A874" s="2">
        <f>IFERROR(__xludf.DUMMYFUNCTION("""COMPUTED_VALUE"""),45043.66666666667)</f>
        <v>45043.66667</v>
      </c>
      <c r="B874" s="1">
        <f>IFERROR(__xludf.DUMMYFUNCTION("""COMPUTED_VALUE"""),347.0)</f>
        <v>347</v>
      </c>
      <c r="C874" s="1">
        <f>IFERROR(__xludf.DUMMYFUNCTION("""COMPUTED_VALUE"""),348.0)</f>
        <v>348</v>
      </c>
      <c r="D874" s="1">
        <f>IFERROR(__xludf.DUMMYFUNCTION("""COMPUTED_VALUE"""),340.2)</f>
        <v>340.2</v>
      </c>
      <c r="E874" s="1">
        <f>IFERROR(__xludf.DUMMYFUNCTION("""COMPUTED_VALUE"""),345.0)</f>
        <v>345</v>
      </c>
      <c r="F874" s="1">
        <f>IFERROR(__xludf.DUMMYFUNCTION("""COMPUTED_VALUE"""),1.4757831E7)</f>
        <v>14757831</v>
      </c>
    </row>
    <row r="875" ht="15.75" customHeight="1">
      <c r="A875" s="2">
        <f>IFERROR(__xludf.DUMMYFUNCTION("""COMPUTED_VALUE"""),45044.66666666667)</f>
        <v>45044.66667</v>
      </c>
      <c r="B875" s="1">
        <f>IFERROR(__xludf.DUMMYFUNCTION("""COMPUTED_VALUE"""),348.0)</f>
        <v>348</v>
      </c>
      <c r="C875" s="1">
        <f>IFERROR(__xludf.DUMMYFUNCTION("""COMPUTED_VALUE"""),354.8)</f>
        <v>354.8</v>
      </c>
      <c r="D875" s="1">
        <f>IFERROR(__xludf.DUMMYFUNCTION("""COMPUTED_VALUE"""),343.8)</f>
        <v>343.8</v>
      </c>
      <c r="E875" s="1">
        <f>IFERROR(__xludf.DUMMYFUNCTION("""COMPUTED_VALUE"""),344.4)</f>
        <v>344.4</v>
      </c>
      <c r="F875" s="1">
        <f>IFERROR(__xludf.DUMMYFUNCTION("""COMPUTED_VALUE"""),1.5394102E7)</f>
        <v>15394102</v>
      </c>
    </row>
    <row r="876" ht="15.75" customHeight="1">
      <c r="A876" s="2">
        <f>IFERROR(__xludf.DUMMYFUNCTION("""COMPUTED_VALUE"""),45048.66666666667)</f>
        <v>45048.66667</v>
      </c>
      <c r="B876" s="1">
        <f>IFERROR(__xludf.DUMMYFUNCTION("""COMPUTED_VALUE"""),352.0)</f>
        <v>352</v>
      </c>
      <c r="C876" s="1">
        <f>IFERROR(__xludf.DUMMYFUNCTION("""COMPUTED_VALUE"""),354.4)</f>
        <v>354.4</v>
      </c>
      <c r="D876" s="1">
        <f>IFERROR(__xludf.DUMMYFUNCTION("""COMPUTED_VALUE"""),342.2)</f>
        <v>342.2</v>
      </c>
      <c r="E876" s="1">
        <f>IFERROR(__xludf.DUMMYFUNCTION("""COMPUTED_VALUE"""),345.8)</f>
        <v>345.8</v>
      </c>
      <c r="F876" s="1">
        <f>IFERROR(__xludf.DUMMYFUNCTION("""COMPUTED_VALUE"""),8648798.0)</f>
        <v>8648798</v>
      </c>
    </row>
    <row r="877" ht="15.75" customHeight="1">
      <c r="A877" s="2">
        <f>IFERROR(__xludf.DUMMYFUNCTION("""COMPUTED_VALUE"""),45049.66666666667)</f>
        <v>45049.66667</v>
      </c>
      <c r="B877" s="1">
        <f>IFERROR(__xludf.DUMMYFUNCTION("""COMPUTED_VALUE"""),339.6)</f>
        <v>339.6</v>
      </c>
      <c r="C877" s="1">
        <f>IFERROR(__xludf.DUMMYFUNCTION("""COMPUTED_VALUE"""),343.0)</f>
        <v>343</v>
      </c>
      <c r="D877" s="1">
        <f>IFERROR(__xludf.DUMMYFUNCTION("""COMPUTED_VALUE"""),336.2)</f>
        <v>336.2</v>
      </c>
      <c r="E877" s="1">
        <f>IFERROR(__xludf.DUMMYFUNCTION("""COMPUTED_VALUE"""),339.4)</f>
        <v>339.4</v>
      </c>
      <c r="F877" s="1">
        <f>IFERROR(__xludf.DUMMYFUNCTION("""COMPUTED_VALUE"""),1.0551544E7)</f>
        <v>10551544</v>
      </c>
    </row>
    <row r="878" ht="15.75" customHeight="1">
      <c r="A878" s="2">
        <f>IFERROR(__xludf.DUMMYFUNCTION("""COMPUTED_VALUE"""),45050.66666666667)</f>
        <v>45050.66667</v>
      </c>
      <c r="B878" s="1">
        <f>IFERROR(__xludf.DUMMYFUNCTION("""COMPUTED_VALUE"""),340.6)</f>
        <v>340.6</v>
      </c>
      <c r="C878" s="1">
        <f>IFERROR(__xludf.DUMMYFUNCTION("""COMPUTED_VALUE"""),343.6)</f>
        <v>343.6</v>
      </c>
      <c r="D878" s="1">
        <f>IFERROR(__xludf.DUMMYFUNCTION("""COMPUTED_VALUE"""),333.0)</f>
        <v>333</v>
      </c>
      <c r="E878" s="1">
        <f>IFERROR(__xludf.DUMMYFUNCTION("""COMPUTED_VALUE"""),337.8)</f>
        <v>337.8</v>
      </c>
      <c r="F878" s="1">
        <f>IFERROR(__xludf.DUMMYFUNCTION("""COMPUTED_VALUE"""),1.7579228E7)</f>
        <v>17579228</v>
      </c>
    </row>
    <row r="879" ht="15.75" customHeight="1">
      <c r="A879" s="2">
        <f>IFERROR(__xludf.DUMMYFUNCTION("""COMPUTED_VALUE"""),45051.66666666667)</f>
        <v>45051.66667</v>
      </c>
      <c r="B879" s="1">
        <f>IFERROR(__xludf.DUMMYFUNCTION("""COMPUTED_VALUE"""),343.4)</f>
        <v>343.4</v>
      </c>
      <c r="C879" s="1">
        <f>IFERROR(__xludf.DUMMYFUNCTION("""COMPUTED_VALUE"""),347.0)</f>
        <v>347</v>
      </c>
      <c r="D879" s="1">
        <f>IFERROR(__xludf.DUMMYFUNCTION("""COMPUTED_VALUE"""),338.2)</f>
        <v>338.2</v>
      </c>
      <c r="E879" s="1">
        <f>IFERROR(__xludf.DUMMYFUNCTION("""COMPUTED_VALUE"""),342.8)</f>
        <v>342.8</v>
      </c>
      <c r="F879" s="1">
        <f>IFERROR(__xludf.DUMMYFUNCTION("""COMPUTED_VALUE"""),1.4814925E7)</f>
        <v>14814925</v>
      </c>
    </row>
    <row r="880" ht="15.75" customHeight="1">
      <c r="A880" s="2">
        <f>IFERROR(__xludf.DUMMYFUNCTION("""COMPUTED_VALUE"""),45054.66666666667)</f>
        <v>45054.66667</v>
      </c>
      <c r="B880" s="1">
        <f>IFERROR(__xludf.DUMMYFUNCTION("""COMPUTED_VALUE"""),344.0)</f>
        <v>344</v>
      </c>
      <c r="C880" s="1">
        <f>IFERROR(__xludf.DUMMYFUNCTION("""COMPUTED_VALUE"""),347.6)</f>
        <v>347.6</v>
      </c>
      <c r="D880" s="1">
        <f>IFERROR(__xludf.DUMMYFUNCTION("""COMPUTED_VALUE"""),337.6)</f>
        <v>337.6</v>
      </c>
      <c r="E880" s="1">
        <f>IFERROR(__xludf.DUMMYFUNCTION("""COMPUTED_VALUE"""),340.8)</f>
        <v>340.8</v>
      </c>
      <c r="F880" s="1">
        <f>IFERROR(__xludf.DUMMYFUNCTION("""COMPUTED_VALUE"""),1.0715881E7)</f>
        <v>10715881</v>
      </c>
    </row>
    <row r="881" ht="15.75" customHeight="1">
      <c r="A881" s="2">
        <f>IFERROR(__xludf.DUMMYFUNCTION("""COMPUTED_VALUE"""),45055.66666666667)</f>
        <v>45055.66667</v>
      </c>
      <c r="B881" s="1">
        <f>IFERROR(__xludf.DUMMYFUNCTION("""COMPUTED_VALUE"""),338.2)</f>
        <v>338.2</v>
      </c>
      <c r="C881" s="1">
        <f>IFERROR(__xludf.DUMMYFUNCTION("""COMPUTED_VALUE"""),339.2)</f>
        <v>339.2</v>
      </c>
      <c r="D881" s="1">
        <f>IFERROR(__xludf.DUMMYFUNCTION("""COMPUTED_VALUE"""),328.2)</f>
        <v>328.2</v>
      </c>
      <c r="E881" s="1">
        <f>IFERROR(__xludf.DUMMYFUNCTION("""COMPUTED_VALUE"""),328.4)</f>
        <v>328.4</v>
      </c>
      <c r="F881" s="1">
        <f>IFERROR(__xludf.DUMMYFUNCTION("""COMPUTED_VALUE"""),2.354144E7)</f>
        <v>23541440</v>
      </c>
    </row>
    <row r="882" ht="15.75" customHeight="1">
      <c r="A882" s="2">
        <f>IFERROR(__xludf.DUMMYFUNCTION("""COMPUTED_VALUE"""),45056.66666666667)</f>
        <v>45056.66667</v>
      </c>
      <c r="B882" s="1">
        <f>IFERROR(__xludf.DUMMYFUNCTION("""COMPUTED_VALUE"""),327.0)</f>
        <v>327</v>
      </c>
      <c r="C882" s="1">
        <f>IFERROR(__xludf.DUMMYFUNCTION("""COMPUTED_VALUE"""),331.4)</f>
        <v>331.4</v>
      </c>
      <c r="D882" s="1">
        <f>IFERROR(__xludf.DUMMYFUNCTION("""COMPUTED_VALUE"""),325.4)</f>
        <v>325.4</v>
      </c>
      <c r="E882" s="1">
        <f>IFERROR(__xludf.DUMMYFUNCTION("""COMPUTED_VALUE"""),329.6)</f>
        <v>329.6</v>
      </c>
      <c r="F882" s="1">
        <f>IFERROR(__xludf.DUMMYFUNCTION("""COMPUTED_VALUE"""),1.5572919E7)</f>
        <v>15572919</v>
      </c>
    </row>
    <row r="883" ht="15.75" customHeight="1">
      <c r="A883" s="2">
        <f>IFERROR(__xludf.DUMMYFUNCTION("""COMPUTED_VALUE"""),45057.66666666667)</f>
        <v>45057.66667</v>
      </c>
      <c r="B883" s="1">
        <f>IFERROR(__xludf.DUMMYFUNCTION("""COMPUTED_VALUE"""),332.6)</f>
        <v>332.6</v>
      </c>
      <c r="C883" s="1">
        <f>IFERROR(__xludf.DUMMYFUNCTION("""COMPUTED_VALUE"""),333.6)</f>
        <v>333.6</v>
      </c>
      <c r="D883" s="1">
        <f>IFERROR(__xludf.DUMMYFUNCTION("""COMPUTED_VALUE"""),323.2)</f>
        <v>323.2</v>
      </c>
      <c r="E883" s="1">
        <f>IFERROR(__xludf.DUMMYFUNCTION("""COMPUTED_VALUE"""),326.4)</f>
        <v>326.4</v>
      </c>
      <c r="F883" s="1">
        <f>IFERROR(__xludf.DUMMYFUNCTION("""COMPUTED_VALUE"""),1.7571687E7)</f>
        <v>17571687</v>
      </c>
    </row>
    <row r="884" ht="15.75" customHeight="1">
      <c r="A884" s="2">
        <f>IFERROR(__xludf.DUMMYFUNCTION("""COMPUTED_VALUE"""),45058.66666666667)</f>
        <v>45058.66667</v>
      </c>
      <c r="B884" s="1">
        <f>IFERROR(__xludf.DUMMYFUNCTION("""COMPUTED_VALUE"""),331.8)</f>
        <v>331.8</v>
      </c>
      <c r="C884" s="1">
        <f>IFERROR(__xludf.DUMMYFUNCTION("""COMPUTED_VALUE"""),334.4)</f>
        <v>334.4</v>
      </c>
      <c r="D884" s="1">
        <f>IFERROR(__xludf.DUMMYFUNCTION("""COMPUTED_VALUE"""),327.0)</f>
        <v>327</v>
      </c>
      <c r="E884" s="1">
        <f>IFERROR(__xludf.DUMMYFUNCTION("""COMPUTED_VALUE"""),328.2)</f>
        <v>328.2</v>
      </c>
      <c r="F884" s="1">
        <f>IFERROR(__xludf.DUMMYFUNCTION("""COMPUTED_VALUE"""),1.7991214E7)</f>
        <v>17991214</v>
      </c>
    </row>
    <row r="885" ht="15.75" customHeight="1">
      <c r="A885" s="2">
        <f>IFERROR(__xludf.DUMMYFUNCTION("""COMPUTED_VALUE"""),45061.66666666667)</f>
        <v>45061.66667</v>
      </c>
      <c r="B885" s="1">
        <f>IFERROR(__xludf.DUMMYFUNCTION("""COMPUTED_VALUE"""),325.0)</f>
        <v>325</v>
      </c>
      <c r="C885" s="1">
        <f>IFERROR(__xludf.DUMMYFUNCTION("""COMPUTED_VALUE"""),344.4)</f>
        <v>344.4</v>
      </c>
      <c r="D885" s="1">
        <f>IFERROR(__xludf.DUMMYFUNCTION("""COMPUTED_VALUE"""),325.0)</f>
        <v>325</v>
      </c>
      <c r="E885" s="1">
        <f>IFERROR(__xludf.DUMMYFUNCTION("""COMPUTED_VALUE"""),341.0)</f>
        <v>341</v>
      </c>
      <c r="F885" s="1">
        <f>IFERROR(__xludf.DUMMYFUNCTION("""COMPUTED_VALUE"""),2.3740493E7)</f>
        <v>23740493</v>
      </c>
    </row>
    <row r="886" ht="15.75" customHeight="1">
      <c r="A886" s="2">
        <f>IFERROR(__xludf.DUMMYFUNCTION("""COMPUTED_VALUE"""),45062.66666666667)</f>
        <v>45062.66667</v>
      </c>
      <c r="B886" s="1">
        <f>IFERROR(__xludf.DUMMYFUNCTION("""COMPUTED_VALUE"""),348.0)</f>
        <v>348</v>
      </c>
      <c r="C886" s="1">
        <f>IFERROR(__xludf.DUMMYFUNCTION("""COMPUTED_VALUE"""),348.0)</f>
        <v>348</v>
      </c>
      <c r="D886" s="1">
        <f>IFERROR(__xludf.DUMMYFUNCTION("""COMPUTED_VALUE"""),342.8)</f>
        <v>342.8</v>
      </c>
      <c r="E886" s="1">
        <f>IFERROR(__xludf.DUMMYFUNCTION("""COMPUTED_VALUE"""),344.8)</f>
        <v>344.8</v>
      </c>
      <c r="F886" s="1">
        <f>IFERROR(__xludf.DUMMYFUNCTION("""COMPUTED_VALUE"""),1.4121222E7)</f>
        <v>14121222</v>
      </c>
    </row>
    <row r="887" ht="15.75" customHeight="1">
      <c r="A887" s="2">
        <f>IFERROR(__xludf.DUMMYFUNCTION("""COMPUTED_VALUE"""),45063.66666666667)</f>
        <v>45063.66667</v>
      </c>
      <c r="B887" s="1">
        <f>IFERROR(__xludf.DUMMYFUNCTION("""COMPUTED_VALUE"""),346.0)</f>
        <v>346</v>
      </c>
      <c r="C887" s="1">
        <f>IFERROR(__xludf.DUMMYFUNCTION("""COMPUTED_VALUE"""),349.8)</f>
        <v>349.8</v>
      </c>
      <c r="D887" s="1">
        <f>IFERROR(__xludf.DUMMYFUNCTION("""COMPUTED_VALUE"""),341.2)</f>
        <v>341.2</v>
      </c>
      <c r="E887" s="1">
        <f>IFERROR(__xludf.DUMMYFUNCTION("""COMPUTED_VALUE"""),342.8)</f>
        <v>342.8</v>
      </c>
      <c r="F887" s="1">
        <f>IFERROR(__xludf.DUMMYFUNCTION("""COMPUTED_VALUE"""),1.9562717E7)</f>
        <v>19562717</v>
      </c>
    </row>
    <row r="888" ht="15.75" customHeight="1">
      <c r="A888" s="2">
        <f>IFERROR(__xludf.DUMMYFUNCTION("""COMPUTED_VALUE"""),45064.66666666667)</f>
        <v>45064.66667</v>
      </c>
      <c r="B888" s="1">
        <f>IFERROR(__xludf.DUMMYFUNCTION("""COMPUTED_VALUE"""),341.2)</f>
        <v>341.2</v>
      </c>
      <c r="C888" s="1">
        <f>IFERROR(__xludf.DUMMYFUNCTION("""COMPUTED_VALUE"""),343.0)</f>
        <v>343</v>
      </c>
      <c r="D888" s="1">
        <f>IFERROR(__xludf.DUMMYFUNCTION("""COMPUTED_VALUE"""),329.4)</f>
        <v>329.4</v>
      </c>
      <c r="E888" s="1">
        <f>IFERROR(__xludf.DUMMYFUNCTION("""COMPUTED_VALUE"""),339.8)</f>
        <v>339.8</v>
      </c>
      <c r="F888" s="1">
        <f>IFERROR(__xludf.DUMMYFUNCTION("""COMPUTED_VALUE"""),3.4412E7)</f>
        <v>34412000</v>
      </c>
    </row>
    <row r="889" ht="15.75" customHeight="1">
      <c r="A889" s="2">
        <f>IFERROR(__xludf.DUMMYFUNCTION("""COMPUTED_VALUE"""),45065.66666666667)</f>
        <v>45065.66667</v>
      </c>
      <c r="B889" s="1">
        <f>IFERROR(__xludf.DUMMYFUNCTION("""COMPUTED_VALUE"""),333.0)</f>
        <v>333</v>
      </c>
      <c r="C889" s="1">
        <f>IFERROR(__xludf.DUMMYFUNCTION("""COMPUTED_VALUE"""),335.8)</f>
        <v>335.8</v>
      </c>
      <c r="D889" s="1">
        <f>IFERROR(__xludf.DUMMYFUNCTION("""COMPUTED_VALUE"""),329.0)</f>
        <v>329</v>
      </c>
      <c r="E889" s="1">
        <f>IFERROR(__xludf.DUMMYFUNCTION("""COMPUTED_VALUE"""),333.2)</f>
        <v>333.2</v>
      </c>
      <c r="F889" s="1">
        <f>IFERROR(__xludf.DUMMYFUNCTION("""COMPUTED_VALUE"""),2.2685856E7)</f>
        <v>22685856</v>
      </c>
    </row>
    <row r="890" ht="15.75" customHeight="1">
      <c r="A890" s="2">
        <f>IFERROR(__xludf.DUMMYFUNCTION("""COMPUTED_VALUE"""),45068.66666666667)</f>
        <v>45068.66667</v>
      </c>
      <c r="B890" s="1">
        <f>IFERROR(__xludf.DUMMYFUNCTION("""COMPUTED_VALUE"""),331.8)</f>
        <v>331.8</v>
      </c>
      <c r="C890" s="1">
        <f>IFERROR(__xludf.DUMMYFUNCTION("""COMPUTED_VALUE"""),344.4)</f>
        <v>344.4</v>
      </c>
      <c r="D890" s="1">
        <f>IFERROR(__xludf.DUMMYFUNCTION("""COMPUTED_VALUE"""),328.2)</f>
        <v>328.2</v>
      </c>
      <c r="E890" s="1">
        <f>IFERROR(__xludf.DUMMYFUNCTION("""COMPUTED_VALUE"""),340.2)</f>
        <v>340.2</v>
      </c>
      <c r="F890" s="1">
        <f>IFERROR(__xludf.DUMMYFUNCTION("""COMPUTED_VALUE"""),2.0042131E7)</f>
        <v>20042131</v>
      </c>
    </row>
    <row r="891" ht="15.75" customHeight="1">
      <c r="A891" s="2">
        <f>IFERROR(__xludf.DUMMYFUNCTION("""COMPUTED_VALUE"""),45069.66666666667)</f>
        <v>45069.66667</v>
      </c>
      <c r="B891" s="1">
        <f>IFERROR(__xludf.DUMMYFUNCTION("""COMPUTED_VALUE"""),345.2)</f>
        <v>345.2</v>
      </c>
      <c r="C891" s="1">
        <f>IFERROR(__xludf.DUMMYFUNCTION("""COMPUTED_VALUE"""),345.6)</f>
        <v>345.6</v>
      </c>
      <c r="D891" s="1">
        <f>IFERROR(__xludf.DUMMYFUNCTION("""COMPUTED_VALUE"""),334.0)</f>
        <v>334</v>
      </c>
      <c r="E891" s="1">
        <f>IFERROR(__xludf.DUMMYFUNCTION("""COMPUTED_VALUE"""),335.6)</f>
        <v>335.6</v>
      </c>
      <c r="F891" s="1">
        <f>IFERROR(__xludf.DUMMYFUNCTION("""COMPUTED_VALUE"""),1.5019611E7)</f>
        <v>15019611</v>
      </c>
    </row>
    <row r="892" ht="15.75" customHeight="1">
      <c r="A892" s="2">
        <f>IFERROR(__xludf.DUMMYFUNCTION("""COMPUTED_VALUE"""),45070.66666666667)</f>
        <v>45070.66667</v>
      </c>
      <c r="B892" s="1">
        <f>IFERROR(__xludf.DUMMYFUNCTION("""COMPUTED_VALUE"""),331.2)</f>
        <v>331.2</v>
      </c>
      <c r="C892" s="1">
        <f>IFERROR(__xludf.DUMMYFUNCTION("""COMPUTED_VALUE"""),336.8)</f>
        <v>336.8</v>
      </c>
      <c r="D892" s="1">
        <f>IFERROR(__xludf.DUMMYFUNCTION("""COMPUTED_VALUE"""),330.6)</f>
        <v>330.6</v>
      </c>
      <c r="E892" s="1">
        <f>IFERROR(__xludf.DUMMYFUNCTION("""COMPUTED_VALUE"""),332.4)</f>
        <v>332.4</v>
      </c>
      <c r="F892" s="1">
        <f>IFERROR(__xludf.DUMMYFUNCTION("""COMPUTED_VALUE"""),1.3547979E7)</f>
        <v>13547979</v>
      </c>
    </row>
    <row r="893" ht="15.75" customHeight="1">
      <c r="A893" s="2">
        <f>IFERROR(__xludf.DUMMYFUNCTION("""COMPUTED_VALUE"""),45071.66666666667)</f>
        <v>45071.66667</v>
      </c>
      <c r="B893" s="1">
        <f>IFERROR(__xludf.DUMMYFUNCTION("""COMPUTED_VALUE"""),329.8)</f>
        <v>329.8</v>
      </c>
      <c r="C893" s="1">
        <f>IFERROR(__xludf.DUMMYFUNCTION("""COMPUTED_VALUE"""),330.6)</f>
        <v>330.6</v>
      </c>
      <c r="D893" s="1">
        <f>IFERROR(__xludf.DUMMYFUNCTION("""COMPUTED_VALUE"""),318.4)</f>
        <v>318.4</v>
      </c>
      <c r="E893" s="1">
        <f>IFERROR(__xludf.DUMMYFUNCTION("""COMPUTED_VALUE"""),322.4)</f>
        <v>322.4</v>
      </c>
      <c r="F893" s="1">
        <f>IFERROR(__xludf.DUMMYFUNCTION("""COMPUTED_VALUE"""),2.6028377E7)</f>
        <v>26028377</v>
      </c>
    </row>
    <row r="894" ht="15.75" customHeight="1">
      <c r="A894" s="2">
        <f>IFERROR(__xludf.DUMMYFUNCTION("""COMPUTED_VALUE"""),45075.66666666667)</f>
        <v>45075.66667</v>
      </c>
      <c r="B894" s="1">
        <f>IFERROR(__xludf.DUMMYFUNCTION("""COMPUTED_VALUE"""),327.2)</f>
        <v>327.2</v>
      </c>
      <c r="C894" s="1">
        <f>IFERROR(__xludf.DUMMYFUNCTION("""COMPUTED_VALUE"""),327.2)</f>
        <v>327.2</v>
      </c>
      <c r="D894" s="1">
        <f>IFERROR(__xludf.DUMMYFUNCTION("""COMPUTED_VALUE"""),311.2)</f>
        <v>311.2</v>
      </c>
      <c r="E894" s="1">
        <f>IFERROR(__xludf.DUMMYFUNCTION("""COMPUTED_VALUE"""),313.2)</f>
        <v>313.2</v>
      </c>
      <c r="F894" s="1">
        <f>IFERROR(__xludf.DUMMYFUNCTION("""COMPUTED_VALUE"""),2.8838839E7)</f>
        <v>28838839</v>
      </c>
    </row>
    <row r="895" ht="15.75" customHeight="1">
      <c r="A895" s="2">
        <f>IFERROR(__xludf.DUMMYFUNCTION("""COMPUTED_VALUE"""),45076.66666666667)</f>
        <v>45076.66667</v>
      </c>
      <c r="B895" s="1">
        <f>IFERROR(__xludf.DUMMYFUNCTION("""COMPUTED_VALUE"""),311.8)</f>
        <v>311.8</v>
      </c>
      <c r="C895" s="1">
        <f>IFERROR(__xludf.DUMMYFUNCTION("""COMPUTED_VALUE"""),318.2)</f>
        <v>318.2</v>
      </c>
      <c r="D895" s="1">
        <f>IFERROR(__xludf.DUMMYFUNCTION("""COMPUTED_VALUE"""),307.6)</f>
        <v>307.6</v>
      </c>
      <c r="E895" s="1">
        <f>IFERROR(__xludf.DUMMYFUNCTION("""COMPUTED_VALUE"""),316.2)</f>
        <v>316.2</v>
      </c>
      <c r="F895" s="1">
        <f>IFERROR(__xludf.DUMMYFUNCTION("""COMPUTED_VALUE"""),2.1736553E7)</f>
        <v>21736553</v>
      </c>
    </row>
    <row r="896" ht="15.75" customHeight="1">
      <c r="A896" s="2">
        <f>IFERROR(__xludf.DUMMYFUNCTION("""COMPUTED_VALUE"""),45077.66666666667)</f>
        <v>45077.66667</v>
      </c>
      <c r="B896" s="1">
        <f>IFERROR(__xludf.DUMMYFUNCTION("""COMPUTED_VALUE"""),314.6)</f>
        <v>314.6</v>
      </c>
      <c r="C896" s="1">
        <f>IFERROR(__xludf.DUMMYFUNCTION("""COMPUTED_VALUE"""),314.6)</f>
        <v>314.6</v>
      </c>
      <c r="D896" s="1">
        <f>IFERROR(__xludf.DUMMYFUNCTION("""COMPUTED_VALUE"""),306.0)</f>
        <v>306</v>
      </c>
      <c r="E896" s="1">
        <f>IFERROR(__xludf.DUMMYFUNCTION("""COMPUTED_VALUE"""),310.6)</f>
        <v>310.6</v>
      </c>
      <c r="F896" s="1">
        <f>IFERROR(__xludf.DUMMYFUNCTION("""COMPUTED_VALUE"""),3.2131907E7)</f>
        <v>32131907</v>
      </c>
    </row>
    <row r="897" ht="15.75" customHeight="1">
      <c r="A897" s="2">
        <f>IFERROR(__xludf.DUMMYFUNCTION("""COMPUTED_VALUE"""),45078.66666666667)</f>
        <v>45078.66667</v>
      </c>
      <c r="B897" s="1">
        <f>IFERROR(__xludf.DUMMYFUNCTION("""COMPUTED_VALUE"""),312.6)</f>
        <v>312.6</v>
      </c>
      <c r="C897" s="1">
        <f>IFERROR(__xludf.DUMMYFUNCTION("""COMPUTED_VALUE"""),323.4)</f>
        <v>323.4</v>
      </c>
      <c r="D897" s="1">
        <f>IFERROR(__xludf.DUMMYFUNCTION("""COMPUTED_VALUE"""),311.2)</f>
        <v>311.2</v>
      </c>
      <c r="E897" s="1">
        <f>IFERROR(__xludf.DUMMYFUNCTION("""COMPUTED_VALUE"""),315.4)</f>
        <v>315.4</v>
      </c>
      <c r="F897" s="1">
        <f>IFERROR(__xludf.DUMMYFUNCTION("""COMPUTED_VALUE"""),2.2951704E7)</f>
        <v>22951704</v>
      </c>
    </row>
    <row r="898" ht="15.75" customHeight="1">
      <c r="A898" s="2">
        <f>IFERROR(__xludf.DUMMYFUNCTION("""COMPUTED_VALUE"""),45079.66666666667)</f>
        <v>45079.66667</v>
      </c>
      <c r="B898" s="1">
        <f>IFERROR(__xludf.DUMMYFUNCTION("""COMPUTED_VALUE"""),327.6)</f>
        <v>327.6</v>
      </c>
      <c r="C898" s="1">
        <f>IFERROR(__xludf.DUMMYFUNCTION("""COMPUTED_VALUE"""),334.2)</f>
        <v>334.2</v>
      </c>
      <c r="D898" s="1">
        <f>IFERROR(__xludf.DUMMYFUNCTION("""COMPUTED_VALUE"""),323.4)</f>
        <v>323.4</v>
      </c>
      <c r="E898" s="1">
        <f>IFERROR(__xludf.DUMMYFUNCTION("""COMPUTED_VALUE"""),334.2)</f>
        <v>334.2</v>
      </c>
      <c r="F898" s="1">
        <f>IFERROR(__xludf.DUMMYFUNCTION("""COMPUTED_VALUE"""),3.2055423E7)</f>
        <v>32055423</v>
      </c>
    </row>
    <row r="899" ht="15.75" customHeight="1">
      <c r="A899" s="2">
        <f>IFERROR(__xludf.DUMMYFUNCTION("""COMPUTED_VALUE"""),45082.66666666667)</f>
        <v>45082.66667</v>
      </c>
      <c r="B899" s="1">
        <f>IFERROR(__xludf.DUMMYFUNCTION("""COMPUTED_VALUE"""),336.0)</f>
        <v>336</v>
      </c>
      <c r="C899" s="1">
        <f>IFERROR(__xludf.DUMMYFUNCTION("""COMPUTED_VALUE"""),338.8)</f>
        <v>338.8</v>
      </c>
      <c r="D899" s="1">
        <f>IFERROR(__xludf.DUMMYFUNCTION("""COMPUTED_VALUE"""),330.0)</f>
        <v>330</v>
      </c>
      <c r="E899" s="1">
        <f>IFERROR(__xludf.DUMMYFUNCTION("""COMPUTED_VALUE"""),338.2)</f>
        <v>338.2</v>
      </c>
      <c r="F899" s="1">
        <f>IFERROR(__xludf.DUMMYFUNCTION("""COMPUTED_VALUE"""),1.9890895E7)</f>
        <v>19890895</v>
      </c>
    </row>
    <row r="900" ht="15.75" customHeight="1">
      <c r="A900" s="2">
        <f>IFERROR(__xludf.DUMMYFUNCTION("""COMPUTED_VALUE"""),45083.66666666667)</f>
        <v>45083.66667</v>
      </c>
      <c r="B900" s="1">
        <f>IFERROR(__xludf.DUMMYFUNCTION("""COMPUTED_VALUE"""),338.0)</f>
        <v>338</v>
      </c>
      <c r="C900" s="1">
        <f>IFERROR(__xludf.DUMMYFUNCTION("""COMPUTED_VALUE"""),339.2)</f>
        <v>339.2</v>
      </c>
      <c r="D900" s="1">
        <f>IFERROR(__xludf.DUMMYFUNCTION("""COMPUTED_VALUE"""),329.0)</f>
        <v>329</v>
      </c>
      <c r="E900" s="1">
        <f>IFERROR(__xludf.DUMMYFUNCTION("""COMPUTED_VALUE"""),331.2)</f>
        <v>331.2</v>
      </c>
      <c r="F900" s="1">
        <f>IFERROR(__xludf.DUMMYFUNCTION("""COMPUTED_VALUE"""),1.6700158E7)</f>
        <v>16700158</v>
      </c>
    </row>
    <row r="901" ht="15.75" customHeight="1">
      <c r="A901" s="2">
        <f>IFERROR(__xludf.DUMMYFUNCTION("""COMPUTED_VALUE"""),45084.66666666667)</f>
        <v>45084.66667</v>
      </c>
      <c r="B901" s="1">
        <f>IFERROR(__xludf.DUMMYFUNCTION("""COMPUTED_VALUE"""),340.0)</f>
        <v>340</v>
      </c>
      <c r="C901" s="1">
        <f>IFERROR(__xludf.DUMMYFUNCTION("""COMPUTED_VALUE"""),340.0)</f>
        <v>340</v>
      </c>
      <c r="D901" s="1">
        <f>IFERROR(__xludf.DUMMYFUNCTION("""COMPUTED_VALUE"""),334.6)</f>
        <v>334.6</v>
      </c>
      <c r="E901" s="1">
        <f>IFERROR(__xludf.DUMMYFUNCTION("""COMPUTED_VALUE"""),335.6)</f>
        <v>335.6</v>
      </c>
      <c r="F901" s="1">
        <f>IFERROR(__xludf.DUMMYFUNCTION("""COMPUTED_VALUE"""),1.82549E7)</f>
        <v>18254900</v>
      </c>
    </row>
    <row r="902" ht="15.75" customHeight="1">
      <c r="A902" s="2">
        <f>IFERROR(__xludf.DUMMYFUNCTION("""COMPUTED_VALUE"""),45085.66666666667)</f>
        <v>45085.66667</v>
      </c>
      <c r="B902" s="1">
        <f>IFERROR(__xludf.DUMMYFUNCTION("""COMPUTED_VALUE"""),332.8)</f>
        <v>332.8</v>
      </c>
      <c r="C902" s="1">
        <f>IFERROR(__xludf.DUMMYFUNCTION("""COMPUTED_VALUE"""),335.2)</f>
        <v>335.2</v>
      </c>
      <c r="D902" s="1">
        <f>IFERROR(__xludf.DUMMYFUNCTION("""COMPUTED_VALUE"""),328.2)</f>
        <v>328.2</v>
      </c>
      <c r="E902" s="1">
        <f>IFERROR(__xludf.DUMMYFUNCTION("""COMPUTED_VALUE"""),334.8)</f>
        <v>334.8</v>
      </c>
      <c r="F902" s="1">
        <f>IFERROR(__xludf.DUMMYFUNCTION("""COMPUTED_VALUE"""),1.3133723E7)</f>
        <v>13133723</v>
      </c>
    </row>
    <row r="903" ht="15.75" customHeight="1">
      <c r="A903" s="2">
        <f>IFERROR(__xludf.DUMMYFUNCTION("""COMPUTED_VALUE"""),45086.66666666667)</f>
        <v>45086.66667</v>
      </c>
      <c r="B903" s="1">
        <f>IFERROR(__xludf.DUMMYFUNCTION("""COMPUTED_VALUE"""),336.4)</f>
        <v>336.4</v>
      </c>
      <c r="C903" s="1">
        <f>IFERROR(__xludf.DUMMYFUNCTION("""COMPUTED_VALUE"""),340.0)</f>
        <v>340</v>
      </c>
      <c r="D903" s="1">
        <f>IFERROR(__xludf.DUMMYFUNCTION("""COMPUTED_VALUE"""),333.8)</f>
        <v>333.8</v>
      </c>
      <c r="E903" s="1">
        <f>IFERROR(__xludf.DUMMYFUNCTION("""COMPUTED_VALUE"""),336.0)</f>
        <v>336</v>
      </c>
      <c r="F903" s="1">
        <f>IFERROR(__xludf.DUMMYFUNCTION("""COMPUTED_VALUE"""),1.6184167E7)</f>
        <v>16184167</v>
      </c>
    </row>
    <row r="904" ht="15.75" customHeight="1">
      <c r="A904" s="2">
        <f>IFERROR(__xludf.DUMMYFUNCTION("""COMPUTED_VALUE"""),45089.66666666667)</f>
        <v>45089.66667</v>
      </c>
      <c r="B904" s="1">
        <f>IFERROR(__xludf.DUMMYFUNCTION("""COMPUTED_VALUE"""),340.0)</f>
        <v>340</v>
      </c>
      <c r="C904" s="1">
        <f>IFERROR(__xludf.DUMMYFUNCTION("""COMPUTED_VALUE"""),340.0)</f>
        <v>340</v>
      </c>
      <c r="D904" s="1">
        <f>IFERROR(__xludf.DUMMYFUNCTION("""COMPUTED_VALUE"""),334.2)</f>
        <v>334.2</v>
      </c>
      <c r="E904" s="1">
        <f>IFERROR(__xludf.DUMMYFUNCTION("""COMPUTED_VALUE"""),338.4)</f>
        <v>338.4</v>
      </c>
      <c r="F904" s="1">
        <f>IFERROR(__xludf.DUMMYFUNCTION("""COMPUTED_VALUE"""),1.348876E7)</f>
        <v>13488760</v>
      </c>
    </row>
    <row r="905" ht="15.75" customHeight="1">
      <c r="A905" s="2">
        <f>IFERROR(__xludf.DUMMYFUNCTION("""COMPUTED_VALUE"""),45090.66666666667)</f>
        <v>45090.66667</v>
      </c>
      <c r="B905" s="1">
        <f>IFERROR(__xludf.DUMMYFUNCTION("""COMPUTED_VALUE"""),339.6)</f>
        <v>339.6</v>
      </c>
      <c r="C905" s="1">
        <f>IFERROR(__xludf.DUMMYFUNCTION("""COMPUTED_VALUE"""),348.4)</f>
        <v>348.4</v>
      </c>
      <c r="D905" s="1">
        <f>IFERROR(__xludf.DUMMYFUNCTION("""COMPUTED_VALUE"""),338.0)</f>
        <v>338</v>
      </c>
      <c r="E905" s="1">
        <f>IFERROR(__xludf.DUMMYFUNCTION("""COMPUTED_VALUE"""),344.8)</f>
        <v>344.8</v>
      </c>
      <c r="F905" s="1">
        <f>IFERROR(__xludf.DUMMYFUNCTION("""COMPUTED_VALUE"""),2.3119808E7)</f>
        <v>23119808</v>
      </c>
    </row>
    <row r="906" ht="15.75" customHeight="1">
      <c r="A906" s="2">
        <f>IFERROR(__xludf.DUMMYFUNCTION("""COMPUTED_VALUE"""),45091.66666666667)</f>
        <v>45091.66667</v>
      </c>
      <c r="B906" s="1">
        <f>IFERROR(__xludf.DUMMYFUNCTION("""COMPUTED_VALUE"""),346.6)</f>
        <v>346.6</v>
      </c>
      <c r="C906" s="1">
        <f>IFERROR(__xludf.DUMMYFUNCTION("""COMPUTED_VALUE"""),353.4)</f>
        <v>353.4</v>
      </c>
      <c r="D906" s="1">
        <f>IFERROR(__xludf.DUMMYFUNCTION("""COMPUTED_VALUE"""),344.0)</f>
        <v>344</v>
      </c>
      <c r="E906" s="1">
        <f>IFERROR(__xludf.DUMMYFUNCTION("""COMPUTED_VALUE"""),345.6)</f>
        <v>345.6</v>
      </c>
      <c r="F906" s="1">
        <f>IFERROR(__xludf.DUMMYFUNCTION("""COMPUTED_VALUE"""),2.2081967E7)</f>
        <v>22081967</v>
      </c>
    </row>
    <row r="907" ht="15.75" customHeight="1">
      <c r="A907" s="2">
        <f>IFERROR(__xludf.DUMMYFUNCTION("""COMPUTED_VALUE"""),45092.66666666667)</f>
        <v>45092.66667</v>
      </c>
      <c r="B907" s="1">
        <f>IFERROR(__xludf.DUMMYFUNCTION("""COMPUTED_VALUE"""),353.0)</f>
        <v>353</v>
      </c>
      <c r="C907" s="1">
        <f>IFERROR(__xludf.DUMMYFUNCTION("""COMPUTED_VALUE"""),355.0)</f>
        <v>355</v>
      </c>
      <c r="D907" s="1">
        <f>IFERROR(__xludf.DUMMYFUNCTION("""COMPUTED_VALUE"""),348.0)</f>
        <v>348</v>
      </c>
      <c r="E907" s="1">
        <f>IFERROR(__xludf.DUMMYFUNCTION("""COMPUTED_VALUE"""),355.0)</f>
        <v>355</v>
      </c>
      <c r="F907" s="1">
        <f>IFERROR(__xludf.DUMMYFUNCTION("""COMPUTED_VALUE"""),2.5008358E7)</f>
        <v>25008358</v>
      </c>
    </row>
    <row r="908" ht="15.75" customHeight="1">
      <c r="A908" s="2">
        <f>IFERROR(__xludf.DUMMYFUNCTION("""COMPUTED_VALUE"""),45093.66666666667)</f>
        <v>45093.66667</v>
      </c>
      <c r="B908" s="1">
        <f>IFERROR(__xludf.DUMMYFUNCTION("""COMPUTED_VALUE"""),359.0)</f>
        <v>359</v>
      </c>
      <c r="C908" s="1">
        <f>IFERROR(__xludf.DUMMYFUNCTION("""COMPUTED_VALUE"""),364.4)</f>
        <v>364.4</v>
      </c>
      <c r="D908" s="1">
        <f>IFERROR(__xludf.DUMMYFUNCTION("""COMPUTED_VALUE"""),355.8)</f>
        <v>355.8</v>
      </c>
      <c r="E908" s="1">
        <f>IFERROR(__xludf.DUMMYFUNCTION("""COMPUTED_VALUE"""),363.0)</f>
        <v>363</v>
      </c>
      <c r="F908" s="1">
        <f>IFERROR(__xludf.DUMMYFUNCTION("""COMPUTED_VALUE"""),3.5853943E7)</f>
        <v>35853943</v>
      </c>
    </row>
    <row r="909" ht="15.75" customHeight="1">
      <c r="A909" s="2">
        <f>IFERROR(__xludf.DUMMYFUNCTION("""COMPUTED_VALUE"""),45096.66666666667)</f>
        <v>45096.66667</v>
      </c>
      <c r="B909" s="1">
        <f>IFERROR(__xludf.DUMMYFUNCTION("""COMPUTED_VALUE"""),359.6)</f>
        <v>359.6</v>
      </c>
      <c r="C909" s="1">
        <f>IFERROR(__xludf.DUMMYFUNCTION("""COMPUTED_VALUE"""),360.0)</f>
        <v>360</v>
      </c>
      <c r="D909" s="1">
        <f>IFERROR(__xludf.DUMMYFUNCTION("""COMPUTED_VALUE"""),350.4)</f>
        <v>350.4</v>
      </c>
      <c r="E909" s="1">
        <f>IFERROR(__xludf.DUMMYFUNCTION("""COMPUTED_VALUE"""),357.2)</f>
        <v>357.2</v>
      </c>
      <c r="F909" s="1">
        <f>IFERROR(__xludf.DUMMYFUNCTION("""COMPUTED_VALUE"""),2.0273905E7)</f>
        <v>20273905</v>
      </c>
    </row>
    <row r="910" ht="15.75" customHeight="1">
      <c r="A910" s="2">
        <f>IFERROR(__xludf.DUMMYFUNCTION("""COMPUTED_VALUE"""),45097.66666666667)</f>
        <v>45097.66667</v>
      </c>
      <c r="B910" s="1">
        <f>IFERROR(__xludf.DUMMYFUNCTION("""COMPUTED_VALUE"""),354.0)</f>
        <v>354</v>
      </c>
      <c r="C910" s="1">
        <f>IFERROR(__xludf.DUMMYFUNCTION("""COMPUTED_VALUE"""),359.2)</f>
        <v>359.2</v>
      </c>
      <c r="D910" s="1">
        <f>IFERROR(__xludf.DUMMYFUNCTION("""COMPUTED_VALUE"""),347.2)</f>
        <v>347.2</v>
      </c>
      <c r="E910" s="1">
        <f>IFERROR(__xludf.DUMMYFUNCTION("""COMPUTED_VALUE"""),350.0)</f>
        <v>350</v>
      </c>
      <c r="F910" s="1">
        <f>IFERROR(__xludf.DUMMYFUNCTION("""COMPUTED_VALUE"""),1.6283873E7)</f>
        <v>16283873</v>
      </c>
    </row>
    <row r="911" ht="15.75" customHeight="1">
      <c r="A911" s="2">
        <f>IFERROR(__xludf.DUMMYFUNCTION("""COMPUTED_VALUE"""),45098.66666666667)</f>
        <v>45098.66667</v>
      </c>
      <c r="B911" s="1">
        <f>IFERROR(__xludf.DUMMYFUNCTION("""COMPUTED_VALUE"""),341.6)</f>
        <v>341.6</v>
      </c>
      <c r="C911" s="1">
        <f>IFERROR(__xludf.DUMMYFUNCTION("""COMPUTED_VALUE"""),346.0)</f>
        <v>346</v>
      </c>
      <c r="D911" s="1">
        <f>IFERROR(__xludf.DUMMYFUNCTION("""COMPUTED_VALUE"""),337.0)</f>
        <v>337</v>
      </c>
      <c r="E911" s="1">
        <f>IFERROR(__xludf.DUMMYFUNCTION("""COMPUTED_VALUE"""),340.4)</f>
        <v>340.4</v>
      </c>
      <c r="F911" s="1">
        <f>IFERROR(__xludf.DUMMYFUNCTION("""COMPUTED_VALUE"""),1.9304438E7)</f>
        <v>19304438</v>
      </c>
    </row>
    <row r="912" ht="15.75" customHeight="1">
      <c r="A912" s="2">
        <f>IFERROR(__xludf.DUMMYFUNCTION("""COMPUTED_VALUE"""),45100.66666666667)</f>
        <v>45100.66667</v>
      </c>
      <c r="B912" s="1">
        <f>IFERROR(__xludf.DUMMYFUNCTION("""COMPUTED_VALUE"""),340.0)</f>
        <v>340</v>
      </c>
      <c r="C912" s="1">
        <f>IFERROR(__xludf.DUMMYFUNCTION("""COMPUTED_VALUE"""),340.8)</f>
        <v>340.8</v>
      </c>
      <c r="D912" s="1">
        <f>IFERROR(__xludf.DUMMYFUNCTION("""COMPUTED_VALUE"""),333.0)</f>
        <v>333</v>
      </c>
      <c r="E912" s="1">
        <f>IFERROR(__xludf.DUMMYFUNCTION("""COMPUTED_VALUE"""),337.0)</f>
        <v>337</v>
      </c>
      <c r="F912" s="1">
        <f>IFERROR(__xludf.DUMMYFUNCTION("""COMPUTED_VALUE"""),1.3898721E7)</f>
        <v>13898721</v>
      </c>
    </row>
    <row r="913" ht="15.75" customHeight="1">
      <c r="A913" s="2">
        <f>IFERROR(__xludf.DUMMYFUNCTION("""COMPUTED_VALUE"""),45103.66666666667)</f>
        <v>45103.66667</v>
      </c>
      <c r="B913" s="1">
        <f>IFERROR(__xludf.DUMMYFUNCTION("""COMPUTED_VALUE"""),335.6)</f>
        <v>335.6</v>
      </c>
      <c r="C913" s="1">
        <f>IFERROR(__xludf.DUMMYFUNCTION("""COMPUTED_VALUE"""),339.4)</f>
        <v>339.4</v>
      </c>
      <c r="D913" s="1">
        <f>IFERROR(__xludf.DUMMYFUNCTION("""COMPUTED_VALUE"""),330.2)</f>
        <v>330.2</v>
      </c>
      <c r="E913" s="1">
        <f>IFERROR(__xludf.DUMMYFUNCTION("""COMPUTED_VALUE"""),332.8)</f>
        <v>332.8</v>
      </c>
      <c r="F913" s="1">
        <f>IFERROR(__xludf.DUMMYFUNCTION("""COMPUTED_VALUE"""),1.815722E7)</f>
        <v>18157220</v>
      </c>
    </row>
    <row r="914" ht="15.75" customHeight="1">
      <c r="A914" s="2">
        <f>IFERROR(__xludf.DUMMYFUNCTION("""COMPUTED_VALUE"""),45104.66666666667)</f>
        <v>45104.66667</v>
      </c>
      <c r="B914" s="1">
        <f>IFERROR(__xludf.DUMMYFUNCTION("""COMPUTED_VALUE"""),332.8)</f>
        <v>332.8</v>
      </c>
      <c r="C914" s="1">
        <f>IFERROR(__xludf.DUMMYFUNCTION("""COMPUTED_VALUE"""),344.4)</f>
        <v>344.4</v>
      </c>
      <c r="D914" s="1">
        <f>IFERROR(__xludf.DUMMYFUNCTION("""COMPUTED_VALUE"""),332.8)</f>
        <v>332.8</v>
      </c>
      <c r="E914" s="1">
        <f>IFERROR(__xludf.DUMMYFUNCTION("""COMPUTED_VALUE"""),341.4)</f>
        <v>341.4</v>
      </c>
      <c r="F914" s="1">
        <f>IFERROR(__xludf.DUMMYFUNCTION("""COMPUTED_VALUE"""),1.7490624E7)</f>
        <v>17490624</v>
      </c>
    </row>
    <row r="915" ht="15.75" customHeight="1">
      <c r="A915" s="2">
        <f>IFERROR(__xludf.DUMMYFUNCTION("""COMPUTED_VALUE"""),45105.66666666667)</f>
        <v>45105.66667</v>
      </c>
      <c r="B915" s="1">
        <f>IFERROR(__xludf.DUMMYFUNCTION("""COMPUTED_VALUE"""),340.0)</f>
        <v>340</v>
      </c>
      <c r="C915" s="1">
        <f>IFERROR(__xludf.DUMMYFUNCTION("""COMPUTED_VALUE"""),341.0)</f>
        <v>341</v>
      </c>
      <c r="D915" s="1">
        <f>IFERROR(__xludf.DUMMYFUNCTION("""COMPUTED_VALUE"""),333.8)</f>
        <v>333.8</v>
      </c>
      <c r="E915" s="1">
        <f>IFERROR(__xludf.DUMMYFUNCTION("""COMPUTED_VALUE"""),336.2)</f>
        <v>336.2</v>
      </c>
      <c r="F915" s="1">
        <f>IFERROR(__xludf.DUMMYFUNCTION("""COMPUTED_VALUE"""),1.5887756E7)</f>
        <v>15887756</v>
      </c>
    </row>
    <row r="916" ht="15.75" customHeight="1">
      <c r="A916" s="2">
        <f>IFERROR(__xludf.DUMMYFUNCTION("""COMPUTED_VALUE"""),45106.66666666667)</f>
        <v>45106.66667</v>
      </c>
      <c r="B916" s="1">
        <f>IFERROR(__xludf.DUMMYFUNCTION("""COMPUTED_VALUE"""),339.0)</f>
        <v>339</v>
      </c>
      <c r="C916" s="1">
        <f>IFERROR(__xludf.DUMMYFUNCTION("""COMPUTED_VALUE"""),339.0)</f>
        <v>339</v>
      </c>
      <c r="D916" s="1">
        <f>IFERROR(__xludf.DUMMYFUNCTION("""COMPUTED_VALUE"""),331.2)</f>
        <v>331.2</v>
      </c>
      <c r="E916" s="1">
        <f>IFERROR(__xludf.DUMMYFUNCTION("""COMPUTED_VALUE"""),333.6)</f>
        <v>333.6</v>
      </c>
      <c r="F916" s="1">
        <f>IFERROR(__xludf.DUMMYFUNCTION("""COMPUTED_VALUE"""),1.3517437E7)</f>
        <v>13517437</v>
      </c>
    </row>
    <row r="917" ht="15.75" customHeight="1">
      <c r="A917" s="2">
        <f>IFERROR(__xludf.DUMMYFUNCTION("""COMPUTED_VALUE"""),45107.66666666667)</f>
        <v>45107.66667</v>
      </c>
      <c r="B917" s="1">
        <f>IFERROR(__xludf.DUMMYFUNCTION("""COMPUTED_VALUE"""),331.0)</f>
        <v>331</v>
      </c>
      <c r="C917" s="1">
        <f>IFERROR(__xludf.DUMMYFUNCTION("""COMPUTED_VALUE"""),333.8)</f>
        <v>333.8</v>
      </c>
      <c r="D917" s="1">
        <f>IFERROR(__xludf.DUMMYFUNCTION("""COMPUTED_VALUE"""),329.4)</f>
        <v>329.4</v>
      </c>
      <c r="E917" s="1">
        <f>IFERROR(__xludf.DUMMYFUNCTION("""COMPUTED_VALUE"""),331.6)</f>
        <v>331.6</v>
      </c>
      <c r="F917" s="1">
        <f>IFERROR(__xludf.DUMMYFUNCTION("""COMPUTED_VALUE"""),1.6197039E7)</f>
        <v>16197039</v>
      </c>
    </row>
    <row r="918" ht="15.75" customHeight="1">
      <c r="A918" s="2">
        <f>IFERROR(__xludf.DUMMYFUNCTION("""COMPUTED_VALUE"""),45110.66666666667)</f>
        <v>45110.66667</v>
      </c>
      <c r="B918" s="1">
        <f>IFERROR(__xludf.DUMMYFUNCTION("""COMPUTED_VALUE"""),331.8)</f>
        <v>331.8</v>
      </c>
      <c r="C918" s="1">
        <f>IFERROR(__xludf.DUMMYFUNCTION("""COMPUTED_VALUE"""),340.0)</f>
        <v>340</v>
      </c>
      <c r="D918" s="1">
        <f>IFERROR(__xludf.DUMMYFUNCTION("""COMPUTED_VALUE"""),331.8)</f>
        <v>331.8</v>
      </c>
      <c r="E918" s="1">
        <f>IFERROR(__xludf.DUMMYFUNCTION("""COMPUTED_VALUE"""),338.0)</f>
        <v>338</v>
      </c>
      <c r="F918" s="1">
        <f>IFERROR(__xludf.DUMMYFUNCTION("""COMPUTED_VALUE"""),1.4198462E7)</f>
        <v>14198462</v>
      </c>
    </row>
    <row r="919" ht="15.75" customHeight="1">
      <c r="A919" s="2">
        <f>IFERROR(__xludf.DUMMYFUNCTION("""COMPUTED_VALUE"""),45111.66666666667)</f>
        <v>45111.66667</v>
      </c>
      <c r="B919" s="1">
        <f>IFERROR(__xludf.DUMMYFUNCTION("""COMPUTED_VALUE"""),336.4)</f>
        <v>336.4</v>
      </c>
      <c r="C919" s="1">
        <f>IFERROR(__xludf.DUMMYFUNCTION("""COMPUTED_VALUE"""),341.2)</f>
        <v>341.2</v>
      </c>
      <c r="D919" s="1">
        <f>IFERROR(__xludf.DUMMYFUNCTION("""COMPUTED_VALUE"""),336.2)</f>
        <v>336.2</v>
      </c>
      <c r="E919" s="1">
        <f>IFERROR(__xludf.DUMMYFUNCTION("""COMPUTED_VALUE"""),339.2)</f>
        <v>339.2</v>
      </c>
      <c r="F919" s="1">
        <f>IFERROR(__xludf.DUMMYFUNCTION("""COMPUTED_VALUE"""),9439642.0)</f>
        <v>9439642</v>
      </c>
    </row>
    <row r="920" ht="15.75" customHeight="1">
      <c r="A920" s="2">
        <f>IFERROR(__xludf.DUMMYFUNCTION("""COMPUTED_VALUE"""),45112.66666666667)</f>
        <v>45112.66667</v>
      </c>
      <c r="B920" s="1">
        <f>IFERROR(__xludf.DUMMYFUNCTION("""COMPUTED_VALUE"""),339.8)</f>
        <v>339.8</v>
      </c>
      <c r="C920" s="1">
        <f>IFERROR(__xludf.DUMMYFUNCTION("""COMPUTED_VALUE"""),341.0)</f>
        <v>341</v>
      </c>
      <c r="D920" s="1">
        <f>IFERROR(__xludf.DUMMYFUNCTION("""COMPUTED_VALUE"""),333.2)</f>
        <v>333.2</v>
      </c>
      <c r="E920" s="1">
        <f>IFERROR(__xludf.DUMMYFUNCTION("""COMPUTED_VALUE"""),335.4)</f>
        <v>335.4</v>
      </c>
      <c r="F920" s="1">
        <f>IFERROR(__xludf.DUMMYFUNCTION("""COMPUTED_VALUE"""),9861945.0)</f>
        <v>9861945</v>
      </c>
    </row>
    <row r="921" ht="15.75" customHeight="1">
      <c r="A921" s="2">
        <f>IFERROR(__xludf.DUMMYFUNCTION("""COMPUTED_VALUE"""),45113.66666666667)</f>
        <v>45113.66667</v>
      </c>
      <c r="B921" s="1">
        <f>IFERROR(__xludf.DUMMYFUNCTION("""COMPUTED_VALUE"""),332.2)</f>
        <v>332.2</v>
      </c>
      <c r="C921" s="1">
        <f>IFERROR(__xludf.DUMMYFUNCTION("""COMPUTED_VALUE"""),337.0)</f>
        <v>337</v>
      </c>
      <c r="D921" s="1">
        <f>IFERROR(__xludf.DUMMYFUNCTION("""COMPUTED_VALUE"""),325.4)</f>
        <v>325.4</v>
      </c>
      <c r="E921" s="1">
        <f>IFERROR(__xludf.DUMMYFUNCTION("""COMPUTED_VALUE"""),326.8)</f>
        <v>326.8</v>
      </c>
      <c r="F921" s="1">
        <f>IFERROR(__xludf.DUMMYFUNCTION("""COMPUTED_VALUE"""),1.9781825E7)</f>
        <v>19781825</v>
      </c>
    </row>
    <row r="922" ht="15.75" customHeight="1">
      <c r="A922" s="2">
        <f>IFERROR(__xludf.DUMMYFUNCTION("""COMPUTED_VALUE"""),45114.66666666667)</f>
        <v>45114.66667</v>
      </c>
      <c r="B922" s="1">
        <f>IFERROR(__xludf.DUMMYFUNCTION("""COMPUTED_VALUE"""),323.2)</f>
        <v>323.2</v>
      </c>
      <c r="C922" s="1">
        <f>IFERROR(__xludf.DUMMYFUNCTION("""COMPUTED_VALUE"""),331.6)</f>
        <v>331.6</v>
      </c>
      <c r="D922" s="1">
        <f>IFERROR(__xludf.DUMMYFUNCTION("""COMPUTED_VALUE"""),320.0)</f>
        <v>320</v>
      </c>
      <c r="E922" s="1">
        <f>IFERROR(__xludf.DUMMYFUNCTION("""COMPUTED_VALUE"""),326.6)</f>
        <v>326.6</v>
      </c>
      <c r="F922" s="1">
        <f>IFERROR(__xludf.DUMMYFUNCTION("""COMPUTED_VALUE"""),2.1595356E7)</f>
        <v>21595356</v>
      </c>
    </row>
    <row r="923" ht="15.75" customHeight="1">
      <c r="A923" s="2">
        <f>IFERROR(__xludf.DUMMYFUNCTION("""COMPUTED_VALUE"""),45117.66666666667)</f>
        <v>45117.66667</v>
      </c>
      <c r="B923" s="1">
        <f>IFERROR(__xludf.DUMMYFUNCTION("""COMPUTED_VALUE"""),333.8)</f>
        <v>333.8</v>
      </c>
      <c r="C923" s="1">
        <f>IFERROR(__xludf.DUMMYFUNCTION("""COMPUTED_VALUE"""),335.8)</f>
        <v>335.8</v>
      </c>
      <c r="D923" s="1">
        <f>IFERROR(__xludf.DUMMYFUNCTION("""COMPUTED_VALUE"""),327.4)</f>
        <v>327.4</v>
      </c>
      <c r="E923" s="1">
        <f>IFERROR(__xludf.DUMMYFUNCTION("""COMPUTED_VALUE"""),328.8)</f>
        <v>328.8</v>
      </c>
      <c r="F923" s="1">
        <f>IFERROR(__xludf.DUMMYFUNCTION("""COMPUTED_VALUE"""),1.7287899E7)</f>
        <v>17287899</v>
      </c>
    </row>
    <row r="924" ht="15.75" customHeight="1">
      <c r="A924" s="2">
        <f>IFERROR(__xludf.DUMMYFUNCTION("""COMPUTED_VALUE"""),45118.66666666667)</f>
        <v>45118.66667</v>
      </c>
      <c r="B924" s="1">
        <f>IFERROR(__xludf.DUMMYFUNCTION("""COMPUTED_VALUE"""),332.6)</f>
        <v>332.6</v>
      </c>
      <c r="C924" s="1">
        <f>IFERROR(__xludf.DUMMYFUNCTION("""COMPUTED_VALUE"""),335.6)</f>
        <v>335.6</v>
      </c>
      <c r="D924" s="1">
        <f>IFERROR(__xludf.DUMMYFUNCTION("""COMPUTED_VALUE"""),330.2)</f>
        <v>330.2</v>
      </c>
      <c r="E924" s="1">
        <f>IFERROR(__xludf.DUMMYFUNCTION("""COMPUTED_VALUE"""),333.8)</f>
        <v>333.8</v>
      </c>
      <c r="F924" s="1">
        <f>IFERROR(__xludf.DUMMYFUNCTION("""COMPUTED_VALUE"""),1.2361269E7)</f>
        <v>12361269</v>
      </c>
    </row>
    <row r="925" ht="15.75" customHeight="1">
      <c r="A925" s="2">
        <f>IFERROR(__xludf.DUMMYFUNCTION("""COMPUTED_VALUE"""),45119.66666666667)</f>
        <v>45119.66667</v>
      </c>
      <c r="B925" s="1">
        <f>IFERROR(__xludf.DUMMYFUNCTION("""COMPUTED_VALUE"""),338.6)</f>
        <v>338.6</v>
      </c>
      <c r="C925" s="1">
        <f>IFERROR(__xludf.DUMMYFUNCTION("""COMPUTED_VALUE"""),341.0)</f>
        <v>341</v>
      </c>
      <c r="D925" s="1">
        <f>IFERROR(__xludf.DUMMYFUNCTION("""COMPUTED_VALUE"""),335.8)</f>
        <v>335.8</v>
      </c>
      <c r="E925" s="1">
        <f>IFERROR(__xludf.DUMMYFUNCTION("""COMPUTED_VALUE"""),340.0)</f>
        <v>340</v>
      </c>
      <c r="F925" s="1">
        <f>IFERROR(__xludf.DUMMYFUNCTION("""COMPUTED_VALUE"""),1.684731E7)</f>
        <v>16847310</v>
      </c>
    </row>
    <row r="926" ht="15.75" customHeight="1">
      <c r="A926" s="2">
        <f>IFERROR(__xludf.DUMMYFUNCTION("""COMPUTED_VALUE"""),45120.66666666667)</f>
        <v>45120.66667</v>
      </c>
      <c r="B926" s="1">
        <f>IFERROR(__xludf.DUMMYFUNCTION("""COMPUTED_VALUE"""),350.0)</f>
        <v>350</v>
      </c>
      <c r="C926" s="1">
        <f>IFERROR(__xludf.DUMMYFUNCTION("""COMPUTED_VALUE"""),350.6)</f>
        <v>350.6</v>
      </c>
      <c r="D926" s="1">
        <f>IFERROR(__xludf.DUMMYFUNCTION("""COMPUTED_VALUE"""),347.0)</f>
        <v>347</v>
      </c>
      <c r="E926" s="1">
        <f>IFERROR(__xludf.DUMMYFUNCTION("""COMPUTED_VALUE"""),349.8)</f>
        <v>349.8</v>
      </c>
      <c r="F926" s="1">
        <f>IFERROR(__xludf.DUMMYFUNCTION("""COMPUTED_VALUE"""),2.7315463E7)</f>
        <v>27315463</v>
      </c>
    </row>
    <row r="927" ht="15.75" customHeight="1">
      <c r="A927" s="2">
        <f>IFERROR(__xludf.DUMMYFUNCTION("""COMPUTED_VALUE"""),45121.66666666667)</f>
        <v>45121.66667</v>
      </c>
      <c r="B927" s="1">
        <f>IFERROR(__xludf.DUMMYFUNCTION("""COMPUTED_VALUE"""),354.8)</f>
        <v>354.8</v>
      </c>
      <c r="C927" s="1">
        <f>IFERROR(__xludf.DUMMYFUNCTION("""COMPUTED_VALUE"""),354.8)</f>
        <v>354.8</v>
      </c>
      <c r="D927" s="1">
        <f>IFERROR(__xludf.DUMMYFUNCTION("""COMPUTED_VALUE"""),348.8)</f>
        <v>348.8</v>
      </c>
      <c r="E927" s="1">
        <f>IFERROR(__xludf.DUMMYFUNCTION("""COMPUTED_VALUE"""),352.6)</f>
        <v>352.6</v>
      </c>
      <c r="F927" s="1">
        <f>IFERROR(__xludf.DUMMYFUNCTION("""COMPUTED_VALUE"""),2.1213481E7)</f>
        <v>21213481</v>
      </c>
    </row>
    <row r="928" ht="15.75" customHeight="1">
      <c r="A928" s="2">
        <f>IFERROR(__xludf.DUMMYFUNCTION("""COMPUTED_VALUE"""),45125.66666666667)</f>
        <v>45125.66667</v>
      </c>
      <c r="B928" s="1">
        <f>IFERROR(__xludf.DUMMYFUNCTION("""COMPUTED_VALUE"""),351.8)</f>
        <v>351.8</v>
      </c>
      <c r="C928" s="1">
        <f>IFERROR(__xludf.DUMMYFUNCTION("""COMPUTED_VALUE"""),351.8)</f>
        <v>351.8</v>
      </c>
      <c r="D928" s="1">
        <f>IFERROR(__xludf.DUMMYFUNCTION("""COMPUTED_VALUE"""),335.0)</f>
        <v>335</v>
      </c>
      <c r="E928" s="1">
        <f>IFERROR(__xludf.DUMMYFUNCTION("""COMPUTED_VALUE"""),336.4)</f>
        <v>336.4</v>
      </c>
      <c r="F928" s="1">
        <f>IFERROR(__xludf.DUMMYFUNCTION("""COMPUTED_VALUE"""),2.9147987E7)</f>
        <v>29147987</v>
      </c>
    </row>
    <row r="929" ht="15.75" customHeight="1">
      <c r="A929" s="2">
        <f>IFERROR(__xludf.DUMMYFUNCTION("""COMPUTED_VALUE"""),45126.66666666667)</f>
        <v>45126.66667</v>
      </c>
      <c r="B929" s="1">
        <f>IFERROR(__xludf.DUMMYFUNCTION("""COMPUTED_VALUE"""),330.6)</f>
        <v>330.6</v>
      </c>
      <c r="C929" s="1">
        <f>IFERROR(__xludf.DUMMYFUNCTION("""COMPUTED_VALUE"""),333.8)</f>
        <v>333.8</v>
      </c>
      <c r="D929" s="1">
        <f>IFERROR(__xludf.DUMMYFUNCTION("""COMPUTED_VALUE"""),327.0)</f>
        <v>327</v>
      </c>
      <c r="E929" s="1">
        <f>IFERROR(__xludf.DUMMYFUNCTION("""COMPUTED_VALUE"""),333.0)</f>
        <v>333</v>
      </c>
      <c r="F929" s="1">
        <f>IFERROR(__xludf.DUMMYFUNCTION("""COMPUTED_VALUE"""),2.1913296E7)</f>
        <v>21913296</v>
      </c>
    </row>
    <row r="930" ht="15.75" customHeight="1">
      <c r="A930" s="2">
        <f>IFERROR(__xludf.DUMMYFUNCTION("""COMPUTED_VALUE"""),45127.66666666667)</f>
        <v>45127.66667</v>
      </c>
      <c r="B930" s="1">
        <f>IFERROR(__xludf.DUMMYFUNCTION("""COMPUTED_VALUE"""),336.0)</f>
        <v>336</v>
      </c>
      <c r="C930" s="1">
        <f>IFERROR(__xludf.DUMMYFUNCTION("""COMPUTED_VALUE"""),341.8)</f>
        <v>341.8</v>
      </c>
      <c r="D930" s="1">
        <f>IFERROR(__xludf.DUMMYFUNCTION("""COMPUTED_VALUE"""),330.6)</f>
        <v>330.6</v>
      </c>
      <c r="E930" s="1">
        <f>IFERROR(__xludf.DUMMYFUNCTION("""COMPUTED_VALUE"""),332.8)</f>
        <v>332.8</v>
      </c>
      <c r="F930" s="1">
        <f>IFERROR(__xludf.DUMMYFUNCTION("""COMPUTED_VALUE"""),1.6564481E7)</f>
        <v>16564481</v>
      </c>
    </row>
    <row r="931" ht="15.75" customHeight="1">
      <c r="A931" s="2">
        <f>IFERROR(__xludf.DUMMYFUNCTION("""COMPUTED_VALUE"""),45128.66666666667)</f>
        <v>45128.66667</v>
      </c>
      <c r="B931" s="1">
        <f>IFERROR(__xludf.DUMMYFUNCTION("""COMPUTED_VALUE"""),332.8)</f>
        <v>332.8</v>
      </c>
      <c r="C931" s="1">
        <f>IFERROR(__xludf.DUMMYFUNCTION("""COMPUTED_VALUE"""),337.4)</f>
        <v>337.4</v>
      </c>
      <c r="D931" s="1">
        <f>IFERROR(__xludf.DUMMYFUNCTION("""COMPUTED_VALUE"""),331.0)</f>
        <v>331</v>
      </c>
      <c r="E931" s="1">
        <f>IFERROR(__xludf.DUMMYFUNCTION("""COMPUTED_VALUE"""),333.0)</f>
        <v>333</v>
      </c>
      <c r="F931" s="1">
        <f>IFERROR(__xludf.DUMMYFUNCTION("""COMPUTED_VALUE"""),1.184392E7)</f>
        <v>11843920</v>
      </c>
    </row>
    <row r="932" ht="15.75" customHeight="1">
      <c r="A932" s="2">
        <f>IFERROR(__xludf.DUMMYFUNCTION("""COMPUTED_VALUE"""),45131.66666666667)</f>
        <v>45131.66667</v>
      </c>
      <c r="B932" s="1">
        <f>IFERROR(__xludf.DUMMYFUNCTION("""COMPUTED_VALUE"""),328.6)</f>
        <v>328.6</v>
      </c>
      <c r="C932" s="1">
        <f>IFERROR(__xludf.DUMMYFUNCTION("""COMPUTED_VALUE"""),331.0)</f>
        <v>331</v>
      </c>
      <c r="D932" s="1">
        <f>IFERROR(__xludf.DUMMYFUNCTION("""COMPUTED_VALUE"""),323.8)</f>
        <v>323.8</v>
      </c>
      <c r="E932" s="1">
        <f>IFERROR(__xludf.DUMMYFUNCTION("""COMPUTED_VALUE"""),325.0)</f>
        <v>325</v>
      </c>
      <c r="F932" s="1">
        <f>IFERROR(__xludf.DUMMYFUNCTION("""COMPUTED_VALUE"""),1.7451591E7)</f>
        <v>17451591</v>
      </c>
    </row>
    <row r="933" ht="15.75" customHeight="1">
      <c r="A933" s="2">
        <f>IFERROR(__xludf.DUMMYFUNCTION("""COMPUTED_VALUE"""),45132.66666666667)</f>
        <v>45132.66667</v>
      </c>
      <c r="B933" s="1">
        <f>IFERROR(__xludf.DUMMYFUNCTION("""COMPUTED_VALUE"""),337.0)</f>
        <v>337</v>
      </c>
      <c r="C933" s="1">
        <f>IFERROR(__xludf.DUMMYFUNCTION("""COMPUTED_VALUE"""),345.6)</f>
        <v>345.6</v>
      </c>
      <c r="D933" s="1">
        <f>IFERROR(__xludf.DUMMYFUNCTION("""COMPUTED_VALUE"""),335.0)</f>
        <v>335</v>
      </c>
      <c r="E933" s="1">
        <f>IFERROR(__xludf.DUMMYFUNCTION("""COMPUTED_VALUE"""),345.0)</f>
        <v>345</v>
      </c>
      <c r="F933" s="1">
        <f>IFERROR(__xludf.DUMMYFUNCTION("""COMPUTED_VALUE"""),2.9203653E7)</f>
        <v>29203653</v>
      </c>
    </row>
    <row r="934" ht="15.75" customHeight="1">
      <c r="A934" s="2">
        <f>IFERROR(__xludf.DUMMYFUNCTION("""COMPUTED_VALUE"""),45133.66666666667)</f>
        <v>45133.66667</v>
      </c>
      <c r="B934" s="1">
        <f>IFERROR(__xludf.DUMMYFUNCTION("""COMPUTED_VALUE"""),344.8)</f>
        <v>344.8</v>
      </c>
      <c r="C934" s="1">
        <f>IFERROR(__xludf.DUMMYFUNCTION("""COMPUTED_VALUE"""),344.8)</f>
        <v>344.8</v>
      </c>
      <c r="D934" s="1">
        <f>IFERROR(__xludf.DUMMYFUNCTION("""COMPUTED_VALUE"""),338.2)</f>
        <v>338.2</v>
      </c>
      <c r="E934" s="1">
        <f>IFERROR(__xludf.DUMMYFUNCTION("""COMPUTED_VALUE"""),341.0)</f>
        <v>341</v>
      </c>
      <c r="F934" s="1">
        <f>IFERROR(__xludf.DUMMYFUNCTION("""COMPUTED_VALUE"""),1.494184E7)</f>
        <v>14941840</v>
      </c>
    </row>
    <row r="935" ht="15.75" customHeight="1">
      <c r="A935" s="2">
        <f>IFERROR(__xludf.DUMMYFUNCTION("""COMPUTED_VALUE"""),45134.66666666667)</f>
        <v>45134.66667</v>
      </c>
      <c r="B935" s="1">
        <f>IFERROR(__xludf.DUMMYFUNCTION("""COMPUTED_VALUE"""),346.0)</f>
        <v>346</v>
      </c>
      <c r="C935" s="1">
        <f>IFERROR(__xludf.DUMMYFUNCTION("""COMPUTED_VALUE"""),346.4)</f>
        <v>346.4</v>
      </c>
      <c r="D935" s="1">
        <f>IFERROR(__xludf.DUMMYFUNCTION("""COMPUTED_VALUE"""),340.4)</f>
        <v>340.4</v>
      </c>
      <c r="E935" s="1">
        <f>IFERROR(__xludf.DUMMYFUNCTION("""COMPUTED_VALUE"""),343.8)</f>
        <v>343.8</v>
      </c>
      <c r="F935" s="1">
        <f>IFERROR(__xludf.DUMMYFUNCTION("""COMPUTED_VALUE"""),1.3651548E7)</f>
        <v>13651548</v>
      </c>
    </row>
    <row r="936" ht="15.75" customHeight="1">
      <c r="A936" s="2">
        <f>IFERROR(__xludf.DUMMYFUNCTION("""COMPUTED_VALUE"""),45135.66666666667)</f>
        <v>45135.66667</v>
      </c>
      <c r="B936" s="1">
        <f>IFERROR(__xludf.DUMMYFUNCTION("""COMPUTED_VALUE"""),343.8)</f>
        <v>343.8</v>
      </c>
      <c r="C936" s="1">
        <f>IFERROR(__xludf.DUMMYFUNCTION("""COMPUTED_VALUE"""),352.0)</f>
        <v>352</v>
      </c>
      <c r="D936" s="1">
        <f>IFERROR(__xludf.DUMMYFUNCTION("""COMPUTED_VALUE"""),338.6)</f>
        <v>338.6</v>
      </c>
      <c r="E936" s="1">
        <f>IFERROR(__xludf.DUMMYFUNCTION("""COMPUTED_VALUE"""),350.4)</f>
        <v>350.4</v>
      </c>
      <c r="F936" s="1">
        <f>IFERROR(__xludf.DUMMYFUNCTION("""COMPUTED_VALUE"""),2.2244305E7)</f>
        <v>22244305</v>
      </c>
    </row>
    <row r="937" ht="15.75" customHeight="1">
      <c r="A937" s="2">
        <f>IFERROR(__xludf.DUMMYFUNCTION("""COMPUTED_VALUE"""),45138.66666666667)</f>
        <v>45138.66667</v>
      </c>
      <c r="B937" s="1">
        <f>IFERROR(__xludf.DUMMYFUNCTION("""COMPUTED_VALUE"""),360.0)</f>
        <v>360</v>
      </c>
      <c r="C937" s="1">
        <f>IFERROR(__xludf.DUMMYFUNCTION("""COMPUTED_VALUE"""),363.0)</f>
        <v>363</v>
      </c>
      <c r="D937" s="1">
        <f>IFERROR(__xludf.DUMMYFUNCTION("""COMPUTED_VALUE"""),350.8)</f>
        <v>350.8</v>
      </c>
      <c r="E937" s="1">
        <f>IFERROR(__xludf.DUMMYFUNCTION("""COMPUTED_VALUE"""),354.4)</f>
        <v>354.4</v>
      </c>
      <c r="F937" s="1">
        <f>IFERROR(__xludf.DUMMYFUNCTION("""COMPUTED_VALUE"""),3.6796567E7)</f>
        <v>36796567</v>
      </c>
    </row>
    <row r="938" ht="15.75" customHeight="1">
      <c r="A938" s="2">
        <f>IFERROR(__xludf.DUMMYFUNCTION("""COMPUTED_VALUE"""),45139.66666666667)</f>
        <v>45139.66667</v>
      </c>
      <c r="B938" s="1">
        <f>IFERROR(__xludf.DUMMYFUNCTION("""COMPUTED_VALUE"""),356.0)</f>
        <v>356</v>
      </c>
      <c r="C938" s="1">
        <f>IFERROR(__xludf.DUMMYFUNCTION("""COMPUTED_VALUE"""),361.0)</f>
        <v>361</v>
      </c>
      <c r="D938" s="1">
        <f>IFERROR(__xludf.DUMMYFUNCTION("""COMPUTED_VALUE"""),347.2)</f>
        <v>347.2</v>
      </c>
      <c r="E938" s="1">
        <f>IFERROR(__xludf.DUMMYFUNCTION("""COMPUTED_VALUE"""),354.0)</f>
        <v>354</v>
      </c>
      <c r="F938" s="1">
        <f>IFERROR(__xludf.DUMMYFUNCTION("""COMPUTED_VALUE"""),2.3436211E7)</f>
        <v>23436211</v>
      </c>
    </row>
    <row r="939" ht="15.75" customHeight="1">
      <c r="A939" s="2">
        <f>IFERROR(__xludf.DUMMYFUNCTION("""COMPUTED_VALUE"""),45140.66666666667)</f>
        <v>45140.66667</v>
      </c>
      <c r="B939" s="1">
        <f>IFERROR(__xludf.DUMMYFUNCTION("""COMPUTED_VALUE"""),351.6)</f>
        <v>351.6</v>
      </c>
      <c r="C939" s="1">
        <f>IFERROR(__xludf.DUMMYFUNCTION("""COMPUTED_VALUE"""),352.4)</f>
        <v>352.4</v>
      </c>
      <c r="D939" s="1">
        <f>IFERROR(__xludf.DUMMYFUNCTION("""COMPUTED_VALUE"""),340.2)</f>
        <v>340.2</v>
      </c>
      <c r="E939" s="1">
        <f>IFERROR(__xludf.DUMMYFUNCTION("""COMPUTED_VALUE"""),343.4)</f>
        <v>343.4</v>
      </c>
      <c r="F939" s="1">
        <f>IFERROR(__xludf.DUMMYFUNCTION("""COMPUTED_VALUE"""),2.1038298E7)</f>
        <v>21038298</v>
      </c>
    </row>
    <row r="940" ht="15.75" customHeight="1">
      <c r="A940" s="2">
        <f>IFERROR(__xludf.DUMMYFUNCTION("""COMPUTED_VALUE"""),45141.66666666667)</f>
        <v>45141.66667</v>
      </c>
      <c r="B940" s="1">
        <f>IFERROR(__xludf.DUMMYFUNCTION("""COMPUTED_VALUE"""),342.0)</f>
        <v>342</v>
      </c>
      <c r="C940" s="1">
        <f>IFERROR(__xludf.DUMMYFUNCTION("""COMPUTED_VALUE"""),347.8)</f>
        <v>347.8</v>
      </c>
      <c r="D940" s="1">
        <f>IFERROR(__xludf.DUMMYFUNCTION("""COMPUTED_VALUE"""),339.0)</f>
        <v>339</v>
      </c>
      <c r="E940" s="1">
        <f>IFERROR(__xludf.DUMMYFUNCTION("""COMPUTED_VALUE"""),342.2)</f>
        <v>342.2</v>
      </c>
      <c r="F940" s="1">
        <f>IFERROR(__xludf.DUMMYFUNCTION("""COMPUTED_VALUE"""),1.6661383E7)</f>
        <v>16661383</v>
      </c>
    </row>
    <row r="941" ht="15.75" customHeight="1">
      <c r="A941" s="2">
        <f>IFERROR(__xludf.DUMMYFUNCTION("""COMPUTED_VALUE"""),45142.66666666667)</f>
        <v>45142.66667</v>
      </c>
      <c r="B941" s="1">
        <f>IFERROR(__xludf.DUMMYFUNCTION("""COMPUTED_VALUE"""),348.6)</f>
        <v>348.6</v>
      </c>
      <c r="C941" s="1">
        <f>IFERROR(__xludf.DUMMYFUNCTION("""COMPUTED_VALUE"""),350.6)</f>
        <v>350.6</v>
      </c>
      <c r="D941" s="1">
        <f>IFERROR(__xludf.DUMMYFUNCTION("""COMPUTED_VALUE"""),339.2)</f>
        <v>339.2</v>
      </c>
      <c r="E941" s="1">
        <f>IFERROR(__xludf.DUMMYFUNCTION("""COMPUTED_VALUE"""),343.4)</f>
        <v>343.4</v>
      </c>
      <c r="F941" s="1">
        <f>IFERROR(__xludf.DUMMYFUNCTION("""COMPUTED_VALUE"""),1.9099499E7)</f>
        <v>19099499</v>
      </c>
    </row>
    <row r="942" ht="15.75" customHeight="1">
      <c r="A942" s="2">
        <f>IFERROR(__xludf.DUMMYFUNCTION("""COMPUTED_VALUE"""),45145.66666666667)</f>
        <v>45145.66667</v>
      </c>
      <c r="B942" s="1">
        <f>IFERROR(__xludf.DUMMYFUNCTION("""COMPUTED_VALUE"""),340.2)</f>
        <v>340.2</v>
      </c>
      <c r="C942" s="1">
        <f>IFERROR(__xludf.DUMMYFUNCTION("""COMPUTED_VALUE"""),341.8)</f>
        <v>341.8</v>
      </c>
      <c r="D942" s="1">
        <f>IFERROR(__xludf.DUMMYFUNCTION("""COMPUTED_VALUE"""),338.0)</f>
        <v>338</v>
      </c>
      <c r="E942" s="1">
        <f>IFERROR(__xludf.DUMMYFUNCTION("""COMPUTED_VALUE"""),341.2)</f>
        <v>341.2</v>
      </c>
      <c r="F942" s="1">
        <f>IFERROR(__xludf.DUMMYFUNCTION("""COMPUTED_VALUE"""),9480118.0)</f>
        <v>9480118</v>
      </c>
    </row>
    <row r="943" ht="15.75" customHeight="1">
      <c r="A943" s="2">
        <f>IFERROR(__xludf.DUMMYFUNCTION("""COMPUTED_VALUE"""),45146.66666666667)</f>
        <v>45146.66667</v>
      </c>
      <c r="B943" s="1">
        <f>IFERROR(__xludf.DUMMYFUNCTION("""COMPUTED_VALUE"""),334.4)</f>
        <v>334.4</v>
      </c>
      <c r="C943" s="1">
        <f>IFERROR(__xludf.DUMMYFUNCTION("""COMPUTED_VALUE"""),337.2)</f>
        <v>337.2</v>
      </c>
      <c r="D943" s="1">
        <f>IFERROR(__xludf.DUMMYFUNCTION("""COMPUTED_VALUE"""),333.4)</f>
        <v>333.4</v>
      </c>
      <c r="E943" s="1">
        <f>IFERROR(__xludf.DUMMYFUNCTION("""COMPUTED_VALUE"""),334.8)</f>
        <v>334.8</v>
      </c>
      <c r="F943" s="1">
        <f>IFERROR(__xludf.DUMMYFUNCTION("""COMPUTED_VALUE"""),1.5381749E7)</f>
        <v>15381749</v>
      </c>
    </row>
    <row r="944" ht="15.75" customHeight="1">
      <c r="A944" s="2">
        <f>IFERROR(__xludf.DUMMYFUNCTION("""COMPUTED_VALUE"""),45147.66666666667)</f>
        <v>45147.66667</v>
      </c>
      <c r="B944" s="1">
        <f>IFERROR(__xludf.DUMMYFUNCTION("""COMPUTED_VALUE"""),333.0)</f>
        <v>333</v>
      </c>
      <c r="C944" s="1">
        <f>IFERROR(__xludf.DUMMYFUNCTION("""COMPUTED_VALUE"""),338.2)</f>
        <v>338.2</v>
      </c>
      <c r="D944" s="1">
        <f>IFERROR(__xludf.DUMMYFUNCTION("""COMPUTED_VALUE"""),332.0)</f>
        <v>332</v>
      </c>
      <c r="E944" s="1">
        <f>IFERROR(__xludf.DUMMYFUNCTION("""COMPUTED_VALUE"""),337.2)</f>
        <v>337.2</v>
      </c>
      <c r="F944" s="1">
        <f>IFERROR(__xludf.DUMMYFUNCTION("""COMPUTED_VALUE"""),1.1917732E7)</f>
        <v>11917732</v>
      </c>
    </row>
    <row r="945" ht="15.75" customHeight="1">
      <c r="A945" s="2">
        <f>IFERROR(__xludf.DUMMYFUNCTION("""COMPUTED_VALUE"""),45148.66666666667)</f>
        <v>45148.66667</v>
      </c>
      <c r="B945" s="1">
        <f>IFERROR(__xludf.DUMMYFUNCTION("""COMPUTED_VALUE"""),337.2)</f>
        <v>337.2</v>
      </c>
      <c r="C945" s="1">
        <f>IFERROR(__xludf.DUMMYFUNCTION("""COMPUTED_VALUE"""),341.6)</f>
        <v>341.6</v>
      </c>
      <c r="D945" s="1">
        <f>IFERROR(__xludf.DUMMYFUNCTION("""COMPUTED_VALUE"""),335.6)</f>
        <v>335.6</v>
      </c>
      <c r="E945" s="1">
        <f>IFERROR(__xludf.DUMMYFUNCTION("""COMPUTED_VALUE"""),339.8)</f>
        <v>339.8</v>
      </c>
      <c r="F945" s="1">
        <f>IFERROR(__xludf.DUMMYFUNCTION("""COMPUTED_VALUE"""),1.1185881E7)</f>
        <v>11185881</v>
      </c>
    </row>
    <row r="946" ht="15.75" customHeight="1">
      <c r="A946" s="2">
        <f>IFERROR(__xludf.DUMMYFUNCTION("""COMPUTED_VALUE"""),45149.66666666667)</f>
        <v>45149.66667</v>
      </c>
      <c r="B946" s="1">
        <f>IFERROR(__xludf.DUMMYFUNCTION("""COMPUTED_VALUE"""),338.8)</f>
        <v>338.8</v>
      </c>
      <c r="C946" s="1">
        <f>IFERROR(__xludf.DUMMYFUNCTION("""COMPUTED_VALUE"""),341.6)</f>
        <v>341.6</v>
      </c>
      <c r="D946" s="1">
        <f>IFERROR(__xludf.DUMMYFUNCTION("""COMPUTED_VALUE"""),334.6)</f>
        <v>334.6</v>
      </c>
      <c r="E946" s="1">
        <f>IFERROR(__xludf.DUMMYFUNCTION("""COMPUTED_VALUE"""),335.8)</f>
        <v>335.8</v>
      </c>
      <c r="F946" s="1">
        <f>IFERROR(__xludf.DUMMYFUNCTION("""COMPUTED_VALUE"""),1.230393E7)</f>
        <v>12303930</v>
      </c>
    </row>
    <row r="947" ht="15.75" customHeight="1">
      <c r="A947" s="2">
        <f>IFERROR(__xludf.DUMMYFUNCTION("""COMPUTED_VALUE"""),45152.66666666667)</f>
        <v>45152.66667</v>
      </c>
      <c r="B947" s="1">
        <f>IFERROR(__xludf.DUMMYFUNCTION("""COMPUTED_VALUE"""),328.0)</f>
        <v>328</v>
      </c>
      <c r="C947" s="1">
        <f>IFERROR(__xludf.DUMMYFUNCTION("""COMPUTED_VALUE"""),334.4)</f>
        <v>334.4</v>
      </c>
      <c r="D947" s="1">
        <f>IFERROR(__xludf.DUMMYFUNCTION("""COMPUTED_VALUE"""),327.8)</f>
        <v>327.8</v>
      </c>
      <c r="E947" s="1">
        <f>IFERROR(__xludf.DUMMYFUNCTION("""COMPUTED_VALUE"""),333.2)</f>
        <v>333.2</v>
      </c>
      <c r="F947" s="1">
        <f>IFERROR(__xludf.DUMMYFUNCTION("""COMPUTED_VALUE"""),1.5754526E7)</f>
        <v>15754526</v>
      </c>
    </row>
    <row r="948" ht="15.75" customHeight="1">
      <c r="A948" s="2">
        <f>IFERROR(__xludf.DUMMYFUNCTION("""COMPUTED_VALUE"""),45153.66666666667)</f>
        <v>45153.66667</v>
      </c>
      <c r="B948" s="1">
        <f>IFERROR(__xludf.DUMMYFUNCTION("""COMPUTED_VALUE"""),331.2)</f>
        <v>331.2</v>
      </c>
      <c r="C948" s="1">
        <f>IFERROR(__xludf.DUMMYFUNCTION("""COMPUTED_VALUE"""),335.0)</f>
        <v>335</v>
      </c>
      <c r="D948" s="1">
        <f>IFERROR(__xludf.DUMMYFUNCTION("""COMPUTED_VALUE"""),330.6)</f>
        <v>330.6</v>
      </c>
      <c r="E948" s="1">
        <f>IFERROR(__xludf.DUMMYFUNCTION("""COMPUTED_VALUE"""),332.6)</f>
        <v>332.6</v>
      </c>
      <c r="F948" s="1">
        <f>IFERROR(__xludf.DUMMYFUNCTION("""COMPUTED_VALUE"""),1.0787439E7)</f>
        <v>10787439</v>
      </c>
    </row>
    <row r="949" ht="15.75" customHeight="1">
      <c r="A949" s="2">
        <f>IFERROR(__xludf.DUMMYFUNCTION("""COMPUTED_VALUE"""),45154.66666666667)</f>
        <v>45154.66667</v>
      </c>
      <c r="B949" s="1">
        <f>IFERROR(__xludf.DUMMYFUNCTION("""COMPUTED_VALUE"""),329.8)</f>
        <v>329.8</v>
      </c>
      <c r="C949" s="1">
        <f>IFERROR(__xludf.DUMMYFUNCTION("""COMPUTED_VALUE"""),331.0)</f>
        <v>331</v>
      </c>
      <c r="D949" s="1">
        <f>IFERROR(__xludf.DUMMYFUNCTION("""COMPUTED_VALUE"""),327.6)</f>
        <v>327.6</v>
      </c>
      <c r="E949" s="1">
        <f>IFERROR(__xludf.DUMMYFUNCTION("""COMPUTED_VALUE"""),328.8)</f>
        <v>328.8</v>
      </c>
      <c r="F949" s="1">
        <f>IFERROR(__xludf.DUMMYFUNCTION("""COMPUTED_VALUE"""),1.6484843E7)</f>
        <v>16484843</v>
      </c>
    </row>
    <row r="950" ht="15.75" customHeight="1">
      <c r="A950" s="2">
        <f>IFERROR(__xludf.DUMMYFUNCTION("""COMPUTED_VALUE"""),45155.66666666667)</f>
        <v>45155.66667</v>
      </c>
      <c r="B950" s="1">
        <f>IFERROR(__xludf.DUMMYFUNCTION("""COMPUTED_VALUE"""),320.6)</f>
        <v>320.6</v>
      </c>
      <c r="C950" s="1">
        <f>IFERROR(__xludf.DUMMYFUNCTION("""COMPUTED_VALUE"""),335.8)</f>
        <v>335.8</v>
      </c>
      <c r="D950" s="1">
        <f>IFERROR(__xludf.DUMMYFUNCTION("""COMPUTED_VALUE"""),320.6)</f>
        <v>320.6</v>
      </c>
      <c r="E950" s="1">
        <f>IFERROR(__xludf.DUMMYFUNCTION("""COMPUTED_VALUE"""),332.8)</f>
        <v>332.8</v>
      </c>
      <c r="F950" s="1">
        <f>IFERROR(__xludf.DUMMYFUNCTION("""COMPUTED_VALUE"""),2.8817958E7)</f>
        <v>28817958</v>
      </c>
    </row>
    <row r="951" ht="15.75" customHeight="1">
      <c r="A951" s="2">
        <f>IFERROR(__xludf.DUMMYFUNCTION("""COMPUTED_VALUE"""),45156.66666666667)</f>
        <v>45156.66667</v>
      </c>
      <c r="B951" s="1">
        <f>IFERROR(__xludf.DUMMYFUNCTION("""COMPUTED_VALUE"""),329.4)</f>
        <v>329.4</v>
      </c>
      <c r="C951" s="1">
        <f>IFERROR(__xludf.DUMMYFUNCTION("""COMPUTED_VALUE"""),332.8)</f>
        <v>332.8</v>
      </c>
      <c r="D951" s="1">
        <f>IFERROR(__xludf.DUMMYFUNCTION("""COMPUTED_VALUE"""),325.0)</f>
        <v>325</v>
      </c>
      <c r="E951" s="1">
        <f>IFERROR(__xludf.DUMMYFUNCTION("""COMPUTED_VALUE"""),325.0)</f>
        <v>325</v>
      </c>
      <c r="F951" s="1">
        <f>IFERROR(__xludf.DUMMYFUNCTION("""COMPUTED_VALUE"""),1.8108794E7)</f>
        <v>18108794</v>
      </c>
    </row>
    <row r="952" ht="15.75" customHeight="1">
      <c r="A952" s="2">
        <f>IFERROR(__xludf.DUMMYFUNCTION("""COMPUTED_VALUE"""),45159.66666666667)</f>
        <v>45159.66667</v>
      </c>
      <c r="B952" s="1">
        <f>IFERROR(__xludf.DUMMYFUNCTION("""COMPUTED_VALUE"""),321.0)</f>
        <v>321</v>
      </c>
      <c r="C952" s="1">
        <f>IFERROR(__xludf.DUMMYFUNCTION("""COMPUTED_VALUE"""),325.8)</f>
        <v>325.8</v>
      </c>
      <c r="D952" s="1">
        <f>IFERROR(__xludf.DUMMYFUNCTION("""COMPUTED_VALUE"""),318.0)</f>
        <v>318</v>
      </c>
      <c r="E952" s="1">
        <f>IFERROR(__xludf.DUMMYFUNCTION("""COMPUTED_VALUE"""),318.0)</f>
        <v>318</v>
      </c>
      <c r="F952" s="1">
        <f>IFERROR(__xludf.DUMMYFUNCTION("""COMPUTED_VALUE"""),2.5696855E7)</f>
        <v>25696855</v>
      </c>
    </row>
    <row r="953" ht="15.75" customHeight="1">
      <c r="A953" s="2">
        <f>IFERROR(__xludf.DUMMYFUNCTION("""COMPUTED_VALUE"""),45160.66666666667)</f>
        <v>45160.66667</v>
      </c>
      <c r="B953" s="1">
        <f>IFERROR(__xludf.DUMMYFUNCTION("""COMPUTED_VALUE"""),318.2)</f>
        <v>318.2</v>
      </c>
      <c r="C953" s="1">
        <f>IFERROR(__xludf.DUMMYFUNCTION("""COMPUTED_VALUE"""),324.6)</f>
        <v>324.6</v>
      </c>
      <c r="D953" s="1">
        <f>IFERROR(__xludf.DUMMYFUNCTION("""COMPUTED_VALUE"""),314.4)</f>
        <v>314.4</v>
      </c>
      <c r="E953" s="1">
        <f>IFERROR(__xludf.DUMMYFUNCTION("""COMPUTED_VALUE"""),319.0)</f>
        <v>319</v>
      </c>
      <c r="F953" s="1">
        <f>IFERROR(__xludf.DUMMYFUNCTION("""COMPUTED_VALUE"""),2.4679965E7)</f>
        <v>24679965</v>
      </c>
    </row>
    <row r="954" ht="15.75" customHeight="1">
      <c r="A954" s="2">
        <f>IFERROR(__xludf.DUMMYFUNCTION("""COMPUTED_VALUE"""),45161.66666666667)</f>
        <v>45161.66667</v>
      </c>
      <c r="B954" s="1">
        <f>IFERROR(__xludf.DUMMYFUNCTION("""COMPUTED_VALUE"""),320.0)</f>
        <v>320</v>
      </c>
      <c r="C954" s="1">
        <f>IFERROR(__xludf.DUMMYFUNCTION("""COMPUTED_VALUE"""),321.4)</f>
        <v>321.4</v>
      </c>
      <c r="D954" s="1">
        <f>IFERROR(__xludf.DUMMYFUNCTION("""COMPUTED_VALUE"""),317.0)</f>
        <v>317</v>
      </c>
      <c r="E954" s="1">
        <f>IFERROR(__xludf.DUMMYFUNCTION("""COMPUTED_VALUE"""),318.0)</f>
        <v>318</v>
      </c>
      <c r="F954" s="1">
        <f>IFERROR(__xludf.DUMMYFUNCTION("""COMPUTED_VALUE"""),1.7244848E7)</f>
        <v>17244848</v>
      </c>
    </row>
    <row r="955" ht="15.75" customHeight="1">
      <c r="A955" s="2">
        <f>IFERROR(__xludf.DUMMYFUNCTION("""COMPUTED_VALUE"""),45162.66666666667)</f>
        <v>45162.66667</v>
      </c>
      <c r="B955" s="1">
        <f>IFERROR(__xludf.DUMMYFUNCTION("""COMPUTED_VALUE"""),321.0)</f>
        <v>321</v>
      </c>
      <c r="C955" s="1">
        <f>IFERROR(__xludf.DUMMYFUNCTION("""COMPUTED_VALUE"""),328.0)</f>
        <v>328</v>
      </c>
      <c r="D955" s="1">
        <f>IFERROR(__xludf.DUMMYFUNCTION("""COMPUTED_VALUE"""),321.0)</f>
        <v>321</v>
      </c>
      <c r="E955" s="1">
        <f>IFERROR(__xludf.DUMMYFUNCTION("""COMPUTED_VALUE"""),325.2)</f>
        <v>325.2</v>
      </c>
      <c r="F955" s="1">
        <f>IFERROR(__xludf.DUMMYFUNCTION("""COMPUTED_VALUE"""),2.2340826E7)</f>
        <v>22340826</v>
      </c>
    </row>
    <row r="956" ht="15.75" customHeight="1">
      <c r="A956" s="2">
        <f>IFERROR(__xludf.DUMMYFUNCTION("""COMPUTED_VALUE"""),45163.66666666667)</f>
        <v>45163.66667</v>
      </c>
      <c r="B956" s="1">
        <f>IFERROR(__xludf.DUMMYFUNCTION("""COMPUTED_VALUE"""),322.6)</f>
        <v>322.6</v>
      </c>
      <c r="C956" s="1">
        <f>IFERROR(__xludf.DUMMYFUNCTION("""COMPUTED_VALUE"""),323.8)</f>
        <v>323.8</v>
      </c>
      <c r="D956" s="1">
        <f>IFERROR(__xludf.DUMMYFUNCTION("""COMPUTED_VALUE"""),320.0)</f>
        <v>320</v>
      </c>
      <c r="E956" s="1">
        <f>IFERROR(__xludf.DUMMYFUNCTION("""COMPUTED_VALUE"""),320.0)</f>
        <v>320</v>
      </c>
      <c r="F956" s="1">
        <f>IFERROR(__xludf.DUMMYFUNCTION("""COMPUTED_VALUE"""),1.2542511E7)</f>
        <v>12542511</v>
      </c>
    </row>
    <row r="957" ht="15.75" customHeight="1">
      <c r="A957" s="2">
        <f>IFERROR(__xludf.DUMMYFUNCTION("""COMPUTED_VALUE"""),45166.66666666667)</f>
        <v>45166.66667</v>
      </c>
      <c r="B957" s="1">
        <f>IFERROR(__xludf.DUMMYFUNCTION("""COMPUTED_VALUE"""),330.6)</f>
        <v>330.6</v>
      </c>
      <c r="C957" s="1">
        <f>IFERROR(__xludf.DUMMYFUNCTION("""COMPUTED_VALUE"""),333.6)</f>
        <v>333.6</v>
      </c>
      <c r="D957" s="1">
        <f>IFERROR(__xludf.DUMMYFUNCTION("""COMPUTED_VALUE"""),324.8)</f>
        <v>324.8</v>
      </c>
      <c r="E957" s="1">
        <f>IFERROR(__xludf.DUMMYFUNCTION("""COMPUTED_VALUE"""),325.2)</f>
        <v>325.2</v>
      </c>
      <c r="F957" s="1">
        <f>IFERROR(__xludf.DUMMYFUNCTION("""COMPUTED_VALUE"""),1.9402834E7)</f>
        <v>19402834</v>
      </c>
    </row>
    <row r="958" ht="15.75" customHeight="1">
      <c r="A958" s="2">
        <f>IFERROR(__xludf.DUMMYFUNCTION("""COMPUTED_VALUE"""),45167.66666666667)</f>
        <v>45167.66667</v>
      </c>
      <c r="B958" s="1">
        <f>IFERROR(__xludf.DUMMYFUNCTION("""COMPUTED_VALUE"""),325.4)</f>
        <v>325.4</v>
      </c>
      <c r="C958" s="1">
        <f>IFERROR(__xludf.DUMMYFUNCTION("""COMPUTED_VALUE"""),332.0)</f>
        <v>332</v>
      </c>
      <c r="D958" s="1">
        <f>IFERROR(__xludf.DUMMYFUNCTION("""COMPUTED_VALUE"""),325.4)</f>
        <v>325.4</v>
      </c>
      <c r="E958" s="1">
        <f>IFERROR(__xludf.DUMMYFUNCTION("""COMPUTED_VALUE"""),329.4)</f>
        <v>329.4</v>
      </c>
      <c r="F958" s="1">
        <f>IFERROR(__xludf.DUMMYFUNCTION("""COMPUTED_VALUE"""),1.5382479E7)</f>
        <v>15382479</v>
      </c>
    </row>
    <row r="959" ht="15.75" customHeight="1">
      <c r="A959" s="2">
        <f>IFERROR(__xludf.DUMMYFUNCTION("""COMPUTED_VALUE"""),45168.66666666667)</f>
        <v>45168.66667</v>
      </c>
      <c r="B959" s="1">
        <f>IFERROR(__xludf.DUMMYFUNCTION("""COMPUTED_VALUE"""),333.8)</f>
        <v>333.8</v>
      </c>
      <c r="C959" s="1">
        <f>IFERROR(__xludf.DUMMYFUNCTION("""COMPUTED_VALUE"""),334.0)</f>
        <v>334</v>
      </c>
      <c r="D959" s="1">
        <f>IFERROR(__xludf.DUMMYFUNCTION("""COMPUTED_VALUE"""),325.0)</f>
        <v>325</v>
      </c>
      <c r="E959" s="1">
        <f>IFERROR(__xludf.DUMMYFUNCTION("""COMPUTED_VALUE"""),325.8)</f>
        <v>325.8</v>
      </c>
      <c r="F959" s="1">
        <f>IFERROR(__xludf.DUMMYFUNCTION("""COMPUTED_VALUE"""),1.5190035E7)</f>
        <v>15190035</v>
      </c>
    </row>
    <row r="960" ht="15.75" customHeight="1">
      <c r="A960" s="2">
        <f>IFERROR(__xludf.DUMMYFUNCTION("""COMPUTED_VALUE"""),45169.66666666667)</f>
        <v>45169.66667</v>
      </c>
      <c r="B960" s="1">
        <f>IFERROR(__xludf.DUMMYFUNCTION("""COMPUTED_VALUE"""),331.0)</f>
        <v>331</v>
      </c>
      <c r="C960" s="1">
        <f>IFERROR(__xludf.DUMMYFUNCTION("""COMPUTED_VALUE"""),331.8)</f>
        <v>331.8</v>
      </c>
      <c r="D960" s="1">
        <f>IFERROR(__xludf.DUMMYFUNCTION("""COMPUTED_VALUE"""),322.0)</f>
        <v>322</v>
      </c>
      <c r="E960" s="1">
        <f>IFERROR(__xludf.DUMMYFUNCTION("""COMPUTED_VALUE"""),325.0)</f>
        <v>325</v>
      </c>
      <c r="F960" s="1">
        <f>IFERROR(__xludf.DUMMYFUNCTION("""COMPUTED_VALUE"""),4.9737237E7)</f>
        <v>49737237</v>
      </c>
    </row>
    <row r="961" ht="15.75" customHeight="1">
      <c r="A961" s="2">
        <f>IFERROR(__xludf.DUMMYFUNCTION("""COMPUTED_VALUE"""),45173.66666666667)</f>
        <v>45173.66667</v>
      </c>
      <c r="B961" s="1">
        <f>IFERROR(__xludf.DUMMYFUNCTION("""COMPUTED_VALUE"""),330.0)</f>
        <v>330</v>
      </c>
      <c r="C961" s="1">
        <f>IFERROR(__xludf.DUMMYFUNCTION("""COMPUTED_VALUE"""),334.6)</f>
        <v>334.6</v>
      </c>
      <c r="D961" s="1">
        <f>IFERROR(__xludf.DUMMYFUNCTION("""COMPUTED_VALUE"""),328.4)</f>
        <v>328.4</v>
      </c>
      <c r="E961" s="1">
        <f>IFERROR(__xludf.DUMMYFUNCTION("""COMPUTED_VALUE"""),333.4)</f>
        <v>333.4</v>
      </c>
      <c r="F961" s="1">
        <f>IFERROR(__xludf.DUMMYFUNCTION("""COMPUTED_VALUE"""),3.0748869E7)</f>
        <v>30748869</v>
      </c>
    </row>
    <row r="962" ht="15.75" customHeight="1">
      <c r="A962" s="2">
        <f>IFERROR(__xludf.DUMMYFUNCTION("""COMPUTED_VALUE"""),45174.66666666667)</f>
        <v>45174.66667</v>
      </c>
      <c r="B962" s="1">
        <f>IFERROR(__xludf.DUMMYFUNCTION("""COMPUTED_VALUE"""),332.0)</f>
        <v>332</v>
      </c>
      <c r="C962" s="1">
        <f>IFERROR(__xludf.DUMMYFUNCTION("""COMPUTED_VALUE"""),335.0)</f>
        <v>335</v>
      </c>
      <c r="D962" s="1">
        <f>IFERROR(__xludf.DUMMYFUNCTION("""COMPUTED_VALUE"""),327.4)</f>
        <v>327.4</v>
      </c>
      <c r="E962" s="1">
        <f>IFERROR(__xludf.DUMMYFUNCTION("""COMPUTED_VALUE"""),329.0)</f>
        <v>329</v>
      </c>
      <c r="F962" s="1">
        <f>IFERROR(__xludf.DUMMYFUNCTION("""COMPUTED_VALUE"""),1.3250752E7)</f>
        <v>13250752</v>
      </c>
    </row>
    <row r="963" ht="15.75" customHeight="1">
      <c r="A963" s="2">
        <f>IFERROR(__xludf.DUMMYFUNCTION("""COMPUTED_VALUE"""),45175.66666666667)</f>
        <v>45175.66667</v>
      </c>
      <c r="B963" s="1">
        <f>IFERROR(__xludf.DUMMYFUNCTION("""COMPUTED_VALUE"""),329.0)</f>
        <v>329</v>
      </c>
      <c r="C963" s="1">
        <f>IFERROR(__xludf.DUMMYFUNCTION("""COMPUTED_VALUE"""),329.0)</f>
        <v>329</v>
      </c>
      <c r="D963" s="1">
        <f>IFERROR(__xludf.DUMMYFUNCTION("""COMPUTED_VALUE"""),323.2)</f>
        <v>323.2</v>
      </c>
      <c r="E963" s="1">
        <f>IFERROR(__xludf.DUMMYFUNCTION("""COMPUTED_VALUE"""),327.6)</f>
        <v>327.6</v>
      </c>
      <c r="F963" s="1">
        <f>IFERROR(__xludf.DUMMYFUNCTION("""COMPUTED_VALUE"""),1.6488562E7)</f>
        <v>16488562</v>
      </c>
    </row>
    <row r="964" ht="15.75" customHeight="1">
      <c r="A964" s="2">
        <f>IFERROR(__xludf.DUMMYFUNCTION("""COMPUTED_VALUE"""),45176.66666666667)</f>
        <v>45176.66667</v>
      </c>
      <c r="B964" s="1">
        <f>IFERROR(__xludf.DUMMYFUNCTION("""COMPUTED_VALUE"""),326.6)</f>
        <v>326.6</v>
      </c>
      <c r="C964" s="1">
        <f>IFERROR(__xludf.DUMMYFUNCTION("""COMPUTED_VALUE"""),327.2)</f>
        <v>327.2</v>
      </c>
      <c r="D964" s="1">
        <f>IFERROR(__xludf.DUMMYFUNCTION("""COMPUTED_VALUE"""),320.2)</f>
        <v>320.2</v>
      </c>
      <c r="E964" s="1">
        <f>IFERROR(__xludf.DUMMYFUNCTION("""COMPUTED_VALUE"""),321.6)</f>
        <v>321.6</v>
      </c>
      <c r="F964" s="1">
        <f>IFERROR(__xludf.DUMMYFUNCTION("""COMPUTED_VALUE"""),1.6724228E7)</f>
        <v>16724228</v>
      </c>
    </row>
    <row r="965" ht="15.75" customHeight="1">
      <c r="A965" s="2">
        <f>IFERROR(__xludf.DUMMYFUNCTION("""COMPUTED_VALUE"""),45180.66666666667)</f>
        <v>45180.66667</v>
      </c>
      <c r="B965" s="1">
        <f>IFERROR(__xludf.DUMMYFUNCTION("""COMPUTED_VALUE"""),315.4)</f>
        <v>315.4</v>
      </c>
      <c r="C965" s="1">
        <f>IFERROR(__xludf.DUMMYFUNCTION("""COMPUTED_VALUE"""),325.4)</f>
        <v>325.4</v>
      </c>
      <c r="D965" s="1">
        <f>IFERROR(__xludf.DUMMYFUNCTION("""COMPUTED_VALUE"""),315.4)</f>
        <v>315.4</v>
      </c>
      <c r="E965" s="1">
        <f>IFERROR(__xludf.DUMMYFUNCTION("""COMPUTED_VALUE"""),324.0)</f>
        <v>324</v>
      </c>
      <c r="F965" s="1">
        <f>IFERROR(__xludf.DUMMYFUNCTION("""COMPUTED_VALUE"""),1.8808064E7)</f>
        <v>18808064</v>
      </c>
    </row>
    <row r="966" ht="15.75" customHeight="1">
      <c r="A966" s="2">
        <f>IFERROR(__xludf.DUMMYFUNCTION("""COMPUTED_VALUE"""),45181.66666666667)</f>
        <v>45181.66667</v>
      </c>
      <c r="B966" s="1">
        <f>IFERROR(__xludf.DUMMYFUNCTION("""COMPUTED_VALUE"""),328.0)</f>
        <v>328</v>
      </c>
      <c r="C966" s="1">
        <f>IFERROR(__xludf.DUMMYFUNCTION("""COMPUTED_VALUE"""),328.0)</f>
        <v>328</v>
      </c>
      <c r="D966" s="1">
        <f>IFERROR(__xludf.DUMMYFUNCTION("""COMPUTED_VALUE"""),319.8)</f>
        <v>319.8</v>
      </c>
      <c r="E966" s="1">
        <f>IFERROR(__xludf.DUMMYFUNCTION("""COMPUTED_VALUE"""),322.0)</f>
        <v>322</v>
      </c>
      <c r="F966" s="1">
        <f>IFERROR(__xludf.DUMMYFUNCTION("""COMPUTED_VALUE"""),1.0399333E7)</f>
        <v>10399333</v>
      </c>
    </row>
    <row r="967" ht="15.75" customHeight="1">
      <c r="A967" s="2">
        <f>IFERROR(__xludf.DUMMYFUNCTION("""COMPUTED_VALUE"""),45182.66666666667)</f>
        <v>45182.66667</v>
      </c>
      <c r="B967" s="1">
        <f>IFERROR(__xludf.DUMMYFUNCTION("""COMPUTED_VALUE"""),326.0)</f>
        <v>326</v>
      </c>
      <c r="C967" s="1">
        <f>IFERROR(__xludf.DUMMYFUNCTION("""COMPUTED_VALUE"""),326.0)</f>
        <v>326</v>
      </c>
      <c r="D967" s="1">
        <f>IFERROR(__xludf.DUMMYFUNCTION("""COMPUTED_VALUE"""),319.0)</f>
        <v>319</v>
      </c>
      <c r="E967" s="1">
        <f>IFERROR(__xludf.DUMMYFUNCTION("""COMPUTED_VALUE"""),320.2)</f>
        <v>320.2</v>
      </c>
      <c r="F967" s="1">
        <f>IFERROR(__xludf.DUMMYFUNCTION("""COMPUTED_VALUE"""),1.0662703E7)</f>
        <v>10662703</v>
      </c>
    </row>
    <row r="968" ht="15.75" customHeight="1">
      <c r="A968" s="2">
        <f>IFERROR(__xludf.DUMMYFUNCTION("""COMPUTED_VALUE"""),45183.66666666667)</f>
        <v>45183.66667</v>
      </c>
      <c r="B968" s="1">
        <f>IFERROR(__xludf.DUMMYFUNCTION("""COMPUTED_VALUE"""),322.4)</f>
        <v>322.4</v>
      </c>
      <c r="C968" s="1">
        <f>IFERROR(__xludf.DUMMYFUNCTION("""COMPUTED_VALUE"""),322.6)</f>
        <v>322.6</v>
      </c>
      <c r="D968" s="1">
        <f>IFERROR(__xludf.DUMMYFUNCTION("""COMPUTED_VALUE"""),318.4)</f>
        <v>318.4</v>
      </c>
      <c r="E968" s="1">
        <f>IFERROR(__xludf.DUMMYFUNCTION("""COMPUTED_VALUE"""),319.8)</f>
        <v>319.8</v>
      </c>
      <c r="F968" s="1">
        <f>IFERROR(__xludf.DUMMYFUNCTION("""COMPUTED_VALUE"""),1.0153112E7)</f>
        <v>10153112</v>
      </c>
    </row>
    <row r="969" ht="15.75" customHeight="1">
      <c r="A969" s="2">
        <f>IFERROR(__xludf.DUMMYFUNCTION("""COMPUTED_VALUE"""),45184.66666666667)</f>
        <v>45184.66667</v>
      </c>
      <c r="B969" s="1">
        <f>IFERROR(__xludf.DUMMYFUNCTION("""COMPUTED_VALUE"""),320.0)</f>
        <v>320</v>
      </c>
      <c r="C969" s="1">
        <f>IFERROR(__xludf.DUMMYFUNCTION("""COMPUTED_VALUE"""),321.8)</f>
        <v>321.8</v>
      </c>
      <c r="D969" s="1">
        <f>IFERROR(__xludf.DUMMYFUNCTION("""COMPUTED_VALUE"""),317.0)</f>
        <v>317</v>
      </c>
      <c r="E969" s="1">
        <f>IFERROR(__xludf.DUMMYFUNCTION("""COMPUTED_VALUE"""),317.2)</f>
        <v>317.2</v>
      </c>
      <c r="F969" s="1">
        <f>IFERROR(__xludf.DUMMYFUNCTION("""COMPUTED_VALUE"""),1.9218155E7)</f>
        <v>19218155</v>
      </c>
    </row>
    <row r="970" ht="15.75" customHeight="1">
      <c r="A970" s="2">
        <f>IFERROR(__xludf.DUMMYFUNCTION("""COMPUTED_VALUE"""),45187.66666666667)</f>
        <v>45187.66667</v>
      </c>
      <c r="B970" s="1">
        <f>IFERROR(__xludf.DUMMYFUNCTION("""COMPUTED_VALUE"""),317.2)</f>
        <v>317.2</v>
      </c>
      <c r="C970" s="1">
        <f>IFERROR(__xludf.DUMMYFUNCTION("""COMPUTED_VALUE"""),319.0)</f>
        <v>319</v>
      </c>
      <c r="D970" s="1">
        <f>IFERROR(__xludf.DUMMYFUNCTION("""COMPUTED_VALUE"""),312.2)</f>
        <v>312.2</v>
      </c>
      <c r="E970" s="1">
        <f>IFERROR(__xludf.DUMMYFUNCTION("""COMPUTED_VALUE"""),312.2)</f>
        <v>312.2</v>
      </c>
      <c r="F970" s="1">
        <f>IFERROR(__xludf.DUMMYFUNCTION("""COMPUTED_VALUE"""),1.4736625E7)</f>
        <v>14736625</v>
      </c>
    </row>
    <row r="971" ht="15.75" customHeight="1">
      <c r="A971" s="2">
        <f>IFERROR(__xludf.DUMMYFUNCTION("""COMPUTED_VALUE"""),45188.66666666667)</f>
        <v>45188.66667</v>
      </c>
      <c r="B971" s="1">
        <f>IFERROR(__xludf.DUMMYFUNCTION("""COMPUTED_VALUE"""),312.8)</f>
        <v>312.8</v>
      </c>
      <c r="C971" s="1">
        <f>IFERROR(__xludf.DUMMYFUNCTION("""COMPUTED_VALUE"""),314.8)</f>
        <v>314.8</v>
      </c>
      <c r="D971" s="1">
        <f>IFERROR(__xludf.DUMMYFUNCTION("""COMPUTED_VALUE"""),308.8)</f>
        <v>308.8</v>
      </c>
      <c r="E971" s="1">
        <f>IFERROR(__xludf.DUMMYFUNCTION("""COMPUTED_VALUE"""),312.4)</f>
        <v>312.4</v>
      </c>
      <c r="F971" s="1">
        <f>IFERROR(__xludf.DUMMYFUNCTION("""COMPUTED_VALUE"""),1.5579978E7)</f>
        <v>15579978</v>
      </c>
    </row>
    <row r="972" ht="15.75" customHeight="1">
      <c r="A972" s="2">
        <f>IFERROR(__xludf.DUMMYFUNCTION("""COMPUTED_VALUE"""),45189.66666666667)</f>
        <v>45189.66667</v>
      </c>
      <c r="B972" s="1">
        <f>IFERROR(__xludf.DUMMYFUNCTION("""COMPUTED_VALUE"""),312.6)</f>
        <v>312.6</v>
      </c>
      <c r="C972" s="1">
        <f>IFERROR(__xludf.DUMMYFUNCTION("""COMPUTED_VALUE"""),312.6)</f>
        <v>312.6</v>
      </c>
      <c r="D972" s="1">
        <f>IFERROR(__xludf.DUMMYFUNCTION("""COMPUTED_VALUE"""),308.0)</f>
        <v>308</v>
      </c>
      <c r="E972" s="1">
        <f>IFERROR(__xludf.DUMMYFUNCTION("""COMPUTED_VALUE"""),309.2)</f>
        <v>309.2</v>
      </c>
      <c r="F972" s="1">
        <f>IFERROR(__xludf.DUMMYFUNCTION("""COMPUTED_VALUE"""),1.3663748E7)</f>
        <v>13663748</v>
      </c>
    </row>
    <row r="973" ht="15.75" customHeight="1">
      <c r="A973" s="2">
        <f>IFERROR(__xludf.DUMMYFUNCTION("""COMPUTED_VALUE"""),45190.66666666667)</f>
        <v>45190.66667</v>
      </c>
      <c r="B973" s="1">
        <f>IFERROR(__xludf.DUMMYFUNCTION("""COMPUTED_VALUE"""),306.8)</f>
        <v>306.8</v>
      </c>
      <c r="C973" s="1">
        <f>IFERROR(__xludf.DUMMYFUNCTION("""COMPUTED_VALUE"""),308.4)</f>
        <v>308.4</v>
      </c>
      <c r="D973" s="1">
        <f>IFERROR(__xludf.DUMMYFUNCTION("""COMPUTED_VALUE"""),302.0)</f>
        <v>302</v>
      </c>
      <c r="E973" s="1">
        <f>IFERROR(__xludf.DUMMYFUNCTION("""COMPUTED_VALUE"""),303.0)</f>
        <v>303</v>
      </c>
      <c r="F973" s="1">
        <f>IFERROR(__xludf.DUMMYFUNCTION("""COMPUTED_VALUE"""),1.9116385E7)</f>
        <v>19116385</v>
      </c>
    </row>
    <row r="974" ht="15.75" customHeight="1">
      <c r="A974" s="2">
        <f>IFERROR(__xludf.DUMMYFUNCTION("""COMPUTED_VALUE"""),45191.66666666667)</f>
        <v>45191.66667</v>
      </c>
      <c r="B974" s="1">
        <f>IFERROR(__xludf.DUMMYFUNCTION("""COMPUTED_VALUE"""),302.0)</f>
        <v>302</v>
      </c>
      <c r="C974" s="1">
        <f>IFERROR(__xludf.DUMMYFUNCTION("""COMPUTED_VALUE"""),314.0)</f>
        <v>314</v>
      </c>
      <c r="D974" s="1">
        <f>IFERROR(__xludf.DUMMYFUNCTION("""COMPUTED_VALUE"""),300.2)</f>
        <v>300.2</v>
      </c>
      <c r="E974" s="1">
        <f>IFERROR(__xludf.DUMMYFUNCTION("""COMPUTED_VALUE"""),313.6)</f>
        <v>313.6</v>
      </c>
      <c r="F974" s="1">
        <f>IFERROR(__xludf.DUMMYFUNCTION("""COMPUTED_VALUE"""),2.1236877E7)</f>
        <v>21236877</v>
      </c>
    </row>
    <row r="975" ht="15.75" customHeight="1">
      <c r="A975" s="2">
        <f>IFERROR(__xludf.DUMMYFUNCTION("""COMPUTED_VALUE"""),45194.66666666667)</f>
        <v>45194.66667</v>
      </c>
      <c r="B975" s="1">
        <f>IFERROR(__xludf.DUMMYFUNCTION("""COMPUTED_VALUE"""),311.4)</f>
        <v>311.4</v>
      </c>
      <c r="C975" s="1">
        <f>IFERROR(__xludf.DUMMYFUNCTION("""COMPUTED_VALUE"""),311.6)</f>
        <v>311.6</v>
      </c>
      <c r="D975" s="1">
        <f>IFERROR(__xludf.DUMMYFUNCTION("""COMPUTED_VALUE"""),303.2)</f>
        <v>303.2</v>
      </c>
      <c r="E975" s="1">
        <f>IFERROR(__xludf.DUMMYFUNCTION("""COMPUTED_VALUE"""),304.4)</f>
        <v>304.4</v>
      </c>
      <c r="F975" s="1">
        <f>IFERROR(__xludf.DUMMYFUNCTION("""COMPUTED_VALUE"""),1.8307015E7)</f>
        <v>18307015</v>
      </c>
    </row>
    <row r="976" ht="15.75" customHeight="1">
      <c r="A976" s="2">
        <f>IFERROR(__xludf.DUMMYFUNCTION("""COMPUTED_VALUE"""),45195.66666666667)</f>
        <v>45195.66667</v>
      </c>
      <c r="B976" s="1">
        <f>IFERROR(__xludf.DUMMYFUNCTION("""COMPUTED_VALUE"""),301.0)</f>
        <v>301</v>
      </c>
      <c r="C976" s="1">
        <f>IFERROR(__xludf.DUMMYFUNCTION("""COMPUTED_VALUE"""),303.6)</f>
        <v>303.6</v>
      </c>
      <c r="D976" s="1">
        <f>IFERROR(__xludf.DUMMYFUNCTION("""COMPUTED_VALUE"""),298.2)</f>
        <v>298.2</v>
      </c>
      <c r="E976" s="1">
        <f>IFERROR(__xludf.DUMMYFUNCTION("""COMPUTED_VALUE"""),300.0)</f>
        <v>300</v>
      </c>
      <c r="F976" s="1">
        <f>IFERROR(__xludf.DUMMYFUNCTION("""COMPUTED_VALUE"""),1.5924558E7)</f>
        <v>15924558</v>
      </c>
    </row>
    <row r="977" ht="15.75" customHeight="1">
      <c r="A977" s="2">
        <f>IFERROR(__xludf.DUMMYFUNCTION("""COMPUTED_VALUE"""),45196.66666666667)</f>
        <v>45196.66667</v>
      </c>
      <c r="B977" s="1">
        <f>IFERROR(__xludf.DUMMYFUNCTION("""COMPUTED_VALUE"""),298.0)</f>
        <v>298</v>
      </c>
      <c r="C977" s="1">
        <f>IFERROR(__xludf.DUMMYFUNCTION("""COMPUTED_VALUE"""),304.2)</f>
        <v>304.2</v>
      </c>
      <c r="D977" s="1">
        <f>IFERROR(__xludf.DUMMYFUNCTION("""COMPUTED_VALUE"""),298.0)</f>
        <v>298</v>
      </c>
      <c r="E977" s="1">
        <f>IFERROR(__xludf.DUMMYFUNCTION("""COMPUTED_VALUE"""),302.0)</f>
        <v>302</v>
      </c>
      <c r="F977" s="1">
        <f>IFERROR(__xludf.DUMMYFUNCTION("""COMPUTED_VALUE"""),1.4203461E7)</f>
        <v>14203461</v>
      </c>
    </row>
    <row r="978" ht="15.75" customHeight="1">
      <c r="A978" s="2">
        <f>IFERROR(__xludf.DUMMYFUNCTION("""COMPUTED_VALUE"""),45197.66666666667)</f>
        <v>45197.66667</v>
      </c>
      <c r="B978" s="1">
        <f>IFERROR(__xludf.DUMMYFUNCTION("""COMPUTED_VALUE"""),301.8)</f>
        <v>301.8</v>
      </c>
      <c r="C978" s="1">
        <f>IFERROR(__xludf.DUMMYFUNCTION("""COMPUTED_VALUE"""),302.6)</f>
        <v>302.6</v>
      </c>
      <c r="D978" s="1">
        <f>IFERROR(__xludf.DUMMYFUNCTION("""COMPUTED_VALUE"""),296.4)</f>
        <v>296.4</v>
      </c>
      <c r="E978" s="1">
        <f>IFERROR(__xludf.DUMMYFUNCTION("""COMPUTED_VALUE"""),297.4)</f>
        <v>297.4</v>
      </c>
      <c r="F978" s="1">
        <f>IFERROR(__xludf.DUMMYFUNCTION("""COMPUTED_VALUE"""),1.5604031E7)</f>
        <v>15604031</v>
      </c>
    </row>
    <row r="979" ht="15.75" customHeight="1">
      <c r="A979" s="2">
        <f>IFERROR(__xludf.DUMMYFUNCTION("""COMPUTED_VALUE"""),45198.66666666667)</f>
        <v>45198.66667</v>
      </c>
      <c r="B979" s="1">
        <f>IFERROR(__xludf.DUMMYFUNCTION("""COMPUTED_VALUE"""),297.6)</f>
        <v>297.6</v>
      </c>
      <c r="C979" s="1">
        <f>IFERROR(__xludf.DUMMYFUNCTION("""COMPUTED_VALUE"""),308.4)</f>
        <v>308.4</v>
      </c>
      <c r="D979" s="1">
        <f>IFERROR(__xludf.DUMMYFUNCTION("""COMPUTED_VALUE"""),297.2)</f>
        <v>297.2</v>
      </c>
      <c r="E979" s="1">
        <f>IFERROR(__xludf.DUMMYFUNCTION("""COMPUTED_VALUE"""),306.2)</f>
        <v>306.2</v>
      </c>
      <c r="F979" s="1">
        <f>IFERROR(__xludf.DUMMYFUNCTION("""COMPUTED_VALUE"""),1.1252646E7)</f>
        <v>11252646</v>
      </c>
    </row>
    <row r="980" ht="15.75" customHeight="1">
      <c r="A980" s="2">
        <f>IFERROR(__xludf.DUMMYFUNCTION("""COMPUTED_VALUE"""),45202.66666666667)</f>
        <v>45202.66667</v>
      </c>
      <c r="B980" s="1">
        <f>IFERROR(__xludf.DUMMYFUNCTION("""COMPUTED_VALUE"""),302.0)</f>
        <v>302</v>
      </c>
      <c r="C980" s="1">
        <f>IFERROR(__xludf.DUMMYFUNCTION("""COMPUTED_VALUE"""),302.0)</f>
        <v>302</v>
      </c>
      <c r="D980" s="1">
        <f>IFERROR(__xludf.DUMMYFUNCTION("""COMPUTED_VALUE"""),296.4)</f>
        <v>296.4</v>
      </c>
      <c r="E980" s="1">
        <f>IFERROR(__xludf.DUMMYFUNCTION("""COMPUTED_VALUE"""),300.6)</f>
        <v>300.6</v>
      </c>
      <c r="F980" s="1">
        <f>IFERROR(__xludf.DUMMYFUNCTION("""COMPUTED_VALUE"""),1.512271E7)</f>
        <v>15122710</v>
      </c>
    </row>
    <row r="981" ht="15.75" customHeight="1">
      <c r="A981" s="2">
        <f>IFERROR(__xludf.DUMMYFUNCTION("""COMPUTED_VALUE"""),45203.66666666667)</f>
        <v>45203.66667</v>
      </c>
      <c r="B981" s="1">
        <f>IFERROR(__xludf.DUMMYFUNCTION("""COMPUTED_VALUE"""),299.8)</f>
        <v>299.8</v>
      </c>
      <c r="C981" s="1">
        <f>IFERROR(__xludf.DUMMYFUNCTION("""COMPUTED_VALUE"""),300.0)</f>
        <v>300</v>
      </c>
      <c r="D981" s="1">
        <f>IFERROR(__xludf.DUMMYFUNCTION("""COMPUTED_VALUE"""),295.4)</f>
        <v>295.4</v>
      </c>
      <c r="E981" s="1">
        <f>IFERROR(__xludf.DUMMYFUNCTION("""COMPUTED_VALUE"""),297.6)</f>
        <v>297.6</v>
      </c>
      <c r="F981" s="1">
        <f>IFERROR(__xludf.DUMMYFUNCTION("""COMPUTED_VALUE"""),1.0942209E7)</f>
        <v>10942209</v>
      </c>
    </row>
    <row r="982" ht="15.75" customHeight="1">
      <c r="A982" s="2">
        <f>IFERROR(__xludf.DUMMYFUNCTION("""COMPUTED_VALUE"""),45204.66666666667)</f>
        <v>45204.66667</v>
      </c>
      <c r="B982" s="1">
        <f>IFERROR(__xludf.DUMMYFUNCTION("""COMPUTED_VALUE"""),299.8)</f>
        <v>299.8</v>
      </c>
      <c r="C982" s="1">
        <f>IFERROR(__xludf.DUMMYFUNCTION("""COMPUTED_VALUE"""),303.6)</f>
        <v>303.6</v>
      </c>
      <c r="D982" s="1">
        <f>IFERROR(__xludf.DUMMYFUNCTION("""COMPUTED_VALUE"""),298.6)</f>
        <v>298.6</v>
      </c>
      <c r="E982" s="1">
        <f>IFERROR(__xludf.DUMMYFUNCTION("""COMPUTED_VALUE"""),299.8)</f>
        <v>299.8</v>
      </c>
      <c r="F982" s="1">
        <f>IFERROR(__xludf.DUMMYFUNCTION("""COMPUTED_VALUE"""),1.0801914E7)</f>
        <v>10801914</v>
      </c>
    </row>
    <row r="983" ht="15.75" customHeight="1">
      <c r="A983" s="2">
        <f>IFERROR(__xludf.DUMMYFUNCTION("""COMPUTED_VALUE"""),45205.66666666667)</f>
        <v>45205.66667</v>
      </c>
      <c r="B983" s="1">
        <f>IFERROR(__xludf.DUMMYFUNCTION("""COMPUTED_VALUE"""),303.8)</f>
        <v>303.8</v>
      </c>
      <c r="C983" s="1">
        <f>IFERROR(__xludf.DUMMYFUNCTION("""COMPUTED_VALUE"""),307.4)</f>
        <v>307.4</v>
      </c>
      <c r="D983" s="1">
        <f>IFERROR(__xludf.DUMMYFUNCTION("""COMPUTED_VALUE"""),301.8)</f>
        <v>301.8</v>
      </c>
      <c r="E983" s="1">
        <f>IFERROR(__xludf.DUMMYFUNCTION("""COMPUTED_VALUE"""),305.2)</f>
        <v>305.2</v>
      </c>
      <c r="F983" s="1">
        <f>IFERROR(__xludf.DUMMYFUNCTION("""COMPUTED_VALUE"""),1.1076858E7)</f>
        <v>11076858</v>
      </c>
    </row>
    <row r="984" ht="15.75" customHeight="1">
      <c r="A984" s="2">
        <f>IFERROR(__xludf.DUMMYFUNCTION("""COMPUTED_VALUE"""),45208.66666666667)</f>
        <v>45208.66667</v>
      </c>
      <c r="B984" s="1">
        <f>IFERROR(__xludf.DUMMYFUNCTION("""COMPUTED_VALUE"""),305.4)</f>
        <v>305.4</v>
      </c>
      <c r="C984" s="1">
        <f>IFERROR(__xludf.DUMMYFUNCTION("""COMPUTED_VALUE"""),308.8)</f>
        <v>308.8</v>
      </c>
      <c r="D984" s="1">
        <f>IFERROR(__xludf.DUMMYFUNCTION("""COMPUTED_VALUE"""),302.0)</f>
        <v>302</v>
      </c>
      <c r="E984" s="1">
        <f>IFERROR(__xludf.DUMMYFUNCTION("""COMPUTED_VALUE"""),307.0)</f>
        <v>307</v>
      </c>
      <c r="F984" s="1">
        <f>IFERROR(__xludf.DUMMYFUNCTION("""COMPUTED_VALUE"""),1.1396304E7)</f>
        <v>11396304</v>
      </c>
    </row>
    <row r="985" ht="15.75" customHeight="1">
      <c r="A985" s="2">
        <f>IFERROR(__xludf.DUMMYFUNCTION("""COMPUTED_VALUE"""),45209.66666666667)</f>
        <v>45209.66667</v>
      </c>
      <c r="B985" s="1">
        <f>IFERROR(__xludf.DUMMYFUNCTION("""COMPUTED_VALUE"""),308.0)</f>
        <v>308</v>
      </c>
      <c r="C985" s="1">
        <f>IFERROR(__xludf.DUMMYFUNCTION("""COMPUTED_VALUE"""),314.8)</f>
        <v>314.8</v>
      </c>
      <c r="D985" s="1">
        <f>IFERROR(__xludf.DUMMYFUNCTION("""COMPUTED_VALUE"""),306.0)</f>
        <v>306</v>
      </c>
      <c r="E985" s="1">
        <f>IFERROR(__xludf.DUMMYFUNCTION("""COMPUTED_VALUE"""),308.2)</f>
        <v>308.2</v>
      </c>
      <c r="F985" s="1">
        <f>IFERROR(__xludf.DUMMYFUNCTION("""COMPUTED_VALUE"""),1.6445252E7)</f>
        <v>16445252</v>
      </c>
    </row>
    <row r="986" ht="15.75" customHeight="1">
      <c r="A986" s="2">
        <f>IFERROR(__xludf.DUMMYFUNCTION("""COMPUTED_VALUE"""),45210.66666666667)</f>
        <v>45210.66667</v>
      </c>
      <c r="B986" s="1">
        <f>IFERROR(__xludf.DUMMYFUNCTION("""COMPUTED_VALUE"""),314.0)</f>
        <v>314</v>
      </c>
      <c r="C986" s="1">
        <f>IFERROR(__xludf.DUMMYFUNCTION("""COMPUTED_VALUE"""),314.6)</f>
        <v>314.6</v>
      </c>
      <c r="D986" s="1">
        <f>IFERROR(__xludf.DUMMYFUNCTION("""COMPUTED_VALUE"""),310.4)</f>
        <v>310.4</v>
      </c>
      <c r="E986" s="1">
        <f>IFERROR(__xludf.DUMMYFUNCTION("""COMPUTED_VALUE"""),311.0)</f>
        <v>311</v>
      </c>
      <c r="F986" s="1">
        <f>IFERROR(__xludf.DUMMYFUNCTION("""COMPUTED_VALUE"""),1.6424531E7)</f>
        <v>16424531</v>
      </c>
    </row>
    <row r="987" ht="15.75" customHeight="1">
      <c r="A987" s="2">
        <f>IFERROR(__xludf.DUMMYFUNCTION("""COMPUTED_VALUE"""),45211.66666666667)</f>
        <v>45211.66667</v>
      </c>
      <c r="B987" s="1">
        <f>IFERROR(__xludf.DUMMYFUNCTION("""COMPUTED_VALUE"""),316.6)</f>
        <v>316.6</v>
      </c>
      <c r="C987" s="1">
        <f>IFERROR(__xludf.DUMMYFUNCTION("""COMPUTED_VALUE"""),317.2)</f>
        <v>317.2</v>
      </c>
      <c r="D987" s="1">
        <f>IFERROR(__xludf.DUMMYFUNCTION("""COMPUTED_VALUE"""),314.8)</f>
        <v>314.8</v>
      </c>
      <c r="E987" s="1">
        <f>IFERROR(__xludf.DUMMYFUNCTION("""COMPUTED_VALUE"""),316.6)</f>
        <v>316.6</v>
      </c>
      <c r="F987" s="1">
        <f>IFERROR(__xludf.DUMMYFUNCTION("""COMPUTED_VALUE"""),1.3451541E7)</f>
        <v>13451541</v>
      </c>
    </row>
    <row r="988" ht="15.75" customHeight="1">
      <c r="A988" s="2">
        <f>IFERROR(__xludf.DUMMYFUNCTION("""COMPUTED_VALUE"""),45212.66666666667)</f>
        <v>45212.66667</v>
      </c>
      <c r="B988" s="1">
        <f>IFERROR(__xludf.DUMMYFUNCTION("""COMPUTED_VALUE"""),312.8)</f>
        <v>312.8</v>
      </c>
      <c r="C988" s="1">
        <f>IFERROR(__xludf.DUMMYFUNCTION("""COMPUTED_VALUE"""),313.0)</f>
        <v>313</v>
      </c>
      <c r="D988" s="1">
        <f>IFERROR(__xludf.DUMMYFUNCTION("""COMPUTED_VALUE"""),305.4)</f>
        <v>305.4</v>
      </c>
      <c r="E988" s="1">
        <f>IFERROR(__xludf.DUMMYFUNCTION("""COMPUTED_VALUE"""),306.8)</f>
        <v>306.8</v>
      </c>
      <c r="F988" s="1">
        <f>IFERROR(__xludf.DUMMYFUNCTION("""COMPUTED_VALUE"""),1.336744E7)</f>
        <v>13367440</v>
      </c>
    </row>
    <row r="989" ht="15.75" customHeight="1">
      <c r="A989" s="2">
        <f>IFERROR(__xludf.DUMMYFUNCTION("""COMPUTED_VALUE"""),45215.66666666667)</f>
        <v>45215.66667</v>
      </c>
      <c r="B989" s="1">
        <f>IFERROR(__xludf.DUMMYFUNCTION("""COMPUTED_VALUE"""),308.8)</f>
        <v>308.8</v>
      </c>
      <c r="C989" s="1">
        <f>IFERROR(__xludf.DUMMYFUNCTION("""COMPUTED_VALUE"""),308.8)</f>
        <v>308.8</v>
      </c>
      <c r="D989" s="1">
        <f>IFERROR(__xludf.DUMMYFUNCTION("""COMPUTED_VALUE"""),300.2)</f>
        <v>300.2</v>
      </c>
      <c r="E989" s="1">
        <f>IFERROR(__xludf.DUMMYFUNCTION("""COMPUTED_VALUE"""),301.2)</f>
        <v>301.2</v>
      </c>
      <c r="F989" s="1">
        <f>IFERROR(__xludf.DUMMYFUNCTION("""COMPUTED_VALUE"""),1.2452816E7)</f>
        <v>12452816</v>
      </c>
    </row>
    <row r="990" ht="15.75" customHeight="1">
      <c r="A990" s="2">
        <f>IFERROR(__xludf.DUMMYFUNCTION("""COMPUTED_VALUE"""),45216.66666666667)</f>
        <v>45216.66667</v>
      </c>
      <c r="B990" s="1">
        <f>IFERROR(__xludf.DUMMYFUNCTION("""COMPUTED_VALUE"""),304.6)</f>
        <v>304.6</v>
      </c>
      <c r="C990" s="1">
        <f>IFERROR(__xludf.DUMMYFUNCTION("""COMPUTED_VALUE"""),304.6)</f>
        <v>304.6</v>
      </c>
      <c r="D990" s="1">
        <f>IFERROR(__xludf.DUMMYFUNCTION("""COMPUTED_VALUE"""),300.0)</f>
        <v>300</v>
      </c>
      <c r="E990" s="1">
        <f>IFERROR(__xludf.DUMMYFUNCTION("""COMPUTED_VALUE"""),302.2)</f>
        <v>302.2</v>
      </c>
      <c r="F990" s="1">
        <f>IFERROR(__xludf.DUMMYFUNCTION("""COMPUTED_VALUE"""),9202480.0)</f>
        <v>9202480</v>
      </c>
    </row>
    <row r="991" ht="15.75" customHeight="1">
      <c r="A991" s="2">
        <f>IFERROR(__xludf.DUMMYFUNCTION("""COMPUTED_VALUE"""),45217.66666666667)</f>
        <v>45217.66667</v>
      </c>
      <c r="B991" s="1">
        <f>IFERROR(__xludf.DUMMYFUNCTION("""COMPUTED_VALUE"""),300.2)</f>
        <v>300.2</v>
      </c>
      <c r="C991" s="1">
        <f>IFERROR(__xludf.DUMMYFUNCTION("""COMPUTED_VALUE"""),301.6)</f>
        <v>301.6</v>
      </c>
      <c r="D991" s="1">
        <f>IFERROR(__xludf.DUMMYFUNCTION("""COMPUTED_VALUE"""),297.4)</f>
        <v>297.4</v>
      </c>
      <c r="E991" s="1">
        <f>IFERROR(__xludf.DUMMYFUNCTION("""COMPUTED_VALUE"""),300.0)</f>
        <v>300</v>
      </c>
      <c r="F991" s="1">
        <f>IFERROR(__xludf.DUMMYFUNCTION("""COMPUTED_VALUE"""),1.2001017E7)</f>
        <v>12001017</v>
      </c>
    </row>
    <row r="992" ht="15.75" customHeight="1">
      <c r="A992" s="2">
        <f>IFERROR(__xludf.DUMMYFUNCTION("""COMPUTED_VALUE"""),45218.66666666667)</f>
        <v>45218.66667</v>
      </c>
      <c r="B992" s="1">
        <f>IFERROR(__xludf.DUMMYFUNCTION("""COMPUTED_VALUE"""),295.4)</f>
        <v>295.4</v>
      </c>
      <c r="C992" s="1">
        <f>IFERROR(__xludf.DUMMYFUNCTION("""COMPUTED_VALUE"""),297.6)</f>
        <v>297.6</v>
      </c>
      <c r="D992" s="1">
        <f>IFERROR(__xludf.DUMMYFUNCTION("""COMPUTED_VALUE"""),291.2)</f>
        <v>291.2</v>
      </c>
      <c r="E992" s="1">
        <f>IFERROR(__xludf.DUMMYFUNCTION("""COMPUTED_VALUE"""),291.2)</f>
        <v>291.2</v>
      </c>
      <c r="F992" s="1">
        <f>IFERROR(__xludf.DUMMYFUNCTION("""COMPUTED_VALUE"""),1.7216427E7)</f>
        <v>17216427</v>
      </c>
    </row>
    <row r="993" ht="15.75" customHeight="1">
      <c r="A993" s="2">
        <f>IFERROR(__xludf.DUMMYFUNCTION("""COMPUTED_VALUE"""),45219.66666666667)</f>
        <v>45219.66667</v>
      </c>
      <c r="B993" s="1">
        <f>IFERROR(__xludf.DUMMYFUNCTION("""COMPUTED_VALUE"""),287.4)</f>
        <v>287.4</v>
      </c>
      <c r="C993" s="1">
        <f>IFERROR(__xludf.DUMMYFUNCTION("""COMPUTED_VALUE"""),290.2)</f>
        <v>290.2</v>
      </c>
      <c r="D993" s="1">
        <f>IFERROR(__xludf.DUMMYFUNCTION("""COMPUTED_VALUE"""),286.2)</f>
        <v>286.2</v>
      </c>
      <c r="E993" s="1">
        <f>IFERROR(__xludf.DUMMYFUNCTION("""COMPUTED_VALUE"""),289.0)</f>
        <v>289</v>
      </c>
      <c r="F993" s="1">
        <f>IFERROR(__xludf.DUMMYFUNCTION("""COMPUTED_VALUE"""),1.921218E7)</f>
        <v>19212180</v>
      </c>
    </row>
    <row r="994" ht="15.75" customHeight="1">
      <c r="A994" s="2">
        <f>IFERROR(__xludf.DUMMYFUNCTION("""COMPUTED_VALUE"""),45223.66666666667)</f>
        <v>45223.66667</v>
      </c>
      <c r="B994" s="1">
        <f>IFERROR(__xludf.DUMMYFUNCTION("""COMPUTED_VALUE"""),287.0)</f>
        <v>287</v>
      </c>
      <c r="C994" s="1">
        <f>IFERROR(__xludf.DUMMYFUNCTION("""COMPUTED_VALUE"""),289.8)</f>
        <v>289.8</v>
      </c>
      <c r="D994" s="1">
        <f>IFERROR(__xludf.DUMMYFUNCTION("""COMPUTED_VALUE"""),282.6)</f>
        <v>282.6</v>
      </c>
      <c r="E994" s="1">
        <f>IFERROR(__xludf.DUMMYFUNCTION("""COMPUTED_VALUE"""),283.0)</f>
        <v>283</v>
      </c>
      <c r="F994" s="1">
        <f>IFERROR(__xludf.DUMMYFUNCTION("""COMPUTED_VALUE"""),2.161996E7)</f>
        <v>21619960</v>
      </c>
    </row>
    <row r="995" ht="15.75" customHeight="1">
      <c r="A995" s="2">
        <f>IFERROR(__xludf.DUMMYFUNCTION("""COMPUTED_VALUE"""),45224.66666666667)</f>
        <v>45224.66667</v>
      </c>
      <c r="B995" s="1">
        <f>IFERROR(__xludf.DUMMYFUNCTION("""COMPUTED_VALUE"""),292.4)</f>
        <v>292.4</v>
      </c>
      <c r="C995" s="1">
        <f>IFERROR(__xludf.DUMMYFUNCTION("""COMPUTED_VALUE"""),296.4)</f>
        <v>296.4</v>
      </c>
      <c r="D995" s="1">
        <f>IFERROR(__xludf.DUMMYFUNCTION("""COMPUTED_VALUE"""),285.2)</f>
        <v>285.2</v>
      </c>
      <c r="E995" s="1">
        <f>IFERROR(__xludf.DUMMYFUNCTION("""COMPUTED_VALUE"""),287.8)</f>
        <v>287.8</v>
      </c>
      <c r="F995" s="1">
        <f>IFERROR(__xludf.DUMMYFUNCTION("""COMPUTED_VALUE"""),1.7506229E7)</f>
        <v>17506229</v>
      </c>
    </row>
    <row r="996" ht="15.75" customHeight="1">
      <c r="A996" s="2">
        <f>IFERROR(__xludf.DUMMYFUNCTION("""COMPUTED_VALUE"""),45225.66666666667)</f>
        <v>45225.66667</v>
      </c>
      <c r="B996" s="1">
        <f>IFERROR(__xludf.DUMMYFUNCTION("""COMPUTED_VALUE"""),286.8)</f>
        <v>286.8</v>
      </c>
      <c r="C996" s="1">
        <f>IFERROR(__xludf.DUMMYFUNCTION("""COMPUTED_VALUE"""),290.2)</f>
        <v>290.2</v>
      </c>
      <c r="D996" s="1">
        <f>IFERROR(__xludf.DUMMYFUNCTION("""COMPUTED_VALUE"""),283.0)</f>
        <v>283</v>
      </c>
      <c r="E996" s="1">
        <f>IFERROR(__xludf.DUMMYFUNCTION("""COMPUTED_VALUE"""),287.6)</f>
        <v>287.6</v>
      </c>
      <c r="F996" s="1">
        <f>IFERROR(__xludf.DUMMYFUNCTION("""COMPUTED_VALUE"""),1.1446711E7)</f>
        <v>11446711</v>
      </c>
    </row>
    <row r="997" ht="15.75" customHeight="1">
      <c r="A997" s="2">
        <f>IFERROR(__xludf.DUMMYFUNCTION("""COMPUTED_VALUE"""),45226.66666666667)</f>
        <v>45226.66667</v>
      </c>
      <c r="B997" s="1">
        <f>IFERROR(__xludf.DUMMYFUNCTION("""COMPUTED_VALUE"""),287.6)</f>
        <v>287.6</v>
      </c>
      <c r="C997" s="1">
        <f>IFERROR(__xludf.DUMMYFUNCTION("""COMPUTED_VALUE"""),294.6)</f>
        <v>294.6</v>
      </c>
      <c r="D997" s="1">
        <f>IFERROR(__xludf.DUMMYFUNCTION("""COMPUTED_VALUE"""),287.0)</f>
        <v>287</v>
      </c>
      <c r="E997" s="1">
        <f>IFERROR(__xludf.DUMMYFUNCTION("""COMPUTED_VALUE"""),292.8)</f>
        <v>292.8</v>
      </c>
      <c r="F997" s="1">
        <f>IFERROR(__xludf.DUMMYFUNCTION("""COMPUTED_VALUE"""),1.6455031E7)</f>
        <v>16455031</v>
      </c>
    </row>
    <row r="998" ht="15.75" customHeight="1">
      <c r="A998" s="2">
        <f>IFERROR(__xludf.DUMMYFUNCTION("""COMPUTED_VALUE"""),45229.66666666667)</f>
        <v>45229.66667</v>
      </c>
      <c r="B998" s="1">
        <f>IFERROR(__xludf.DUMMYFUNCTION("""COMPUTED_VALUE"""),291.6)</f>
        <v>291.6</v>
      </c>
      <c r="C998" s="1">
        <f>IFERROR(__xludf.DUMMYFUNCTION("""COMPUTED_VALUE"""),297.8)</f>
        <v>297.8</v>
      </c>
      <c r="D998" s="1">
        <f>IFERROR(__xludf.DUMMYFUNCTION("""COMPUTED_VALUE"""),290.8)</f>
        <v>290.8</v>
      </c>
      <c r="E998" s="1">
        <f>IFERROR(__xludf.DUMMYFUNCTION("""COMPUTED_VALUE"""),295.4)</f>
        <v>295.4</v>
      </c>
      <c r="F998" s="1">
        <f>IFERROR(__xludf.DUMMYFUNCTION("""COMPUTED_VALUE"""),1.4357754E7)</f>
        <v>14357754</v>
      </c>
    </row>
    <row r="999" ht="15.75" customHeight="1">
      <c r="A999" s="2">
        <f>IFERROR(__xludf.DUMMYFUNCTION("""COMPUTED_VALUE"""),45230.66666666667)</f>
        <v>45230.66667</v>
      </c>
      <c r="B999" s="1">
        <f>IFERROR(__xludf.DUMMYFUNCTION("""COMPUTED_VALUE"""),295.4)</f>
        <v>295.4</v>
      </c>
      <c r="C999" s="1">
        <f>IFERROR(__xludf.DUMMYFUNCTION("""COMPUTED_VALUE"""),295.4)</f>
        <v>295.4</v>
      </c>
      <c r="D999" s="1">
        <f>IFERROR(__xludf.DUMMYFUNCTION("""COMPUTED_VALUE"""),288.0)</f>
        <v>288</v>
      </c>
      <c r="E999" s="1">
        <f>IFERROR(__xludf.DUMMYFUNCTION("""COMPUTED_VALUE"""),289.2)</f>
        <v>289.2</v>
      </c>
      <c r="F999" s="1">
        <f>IFERROR(__xludf.DUMMYFUNCTION("""COMPUTED_VALUE"""),1.3727382E7)</f>
        <v>13727382</v>
      </c>
    </row>
    <row r="1000" ht="15.75" customHeight="1">
      <c r="A1000" s="2">
        <f>IFERROR(__xludf.DUMMYFUNCTION("""COMPUTED_VALUE"""),45231.66666666667)</f>
        <v>45231.66667</v>
      </c>
      <c r="B1000" s="1">
        <f>IFERROR(__xludf.DUMMYFUNCTION("""COMPUTED_VALUE"""),288.8)</f>
        <v>288.8</v>
      </c>
      <c r="C1000" s="1">
        <f>IFERROR(__xludf.DUMMYFUNCTION("""COMPUTED_VALUE"""),290.0)</f>
        <v>290</v>
      </c>
      <c r="D1000" s="1">
        <f>IFERROR(__xludf.DUMMYFUNCTION("""COMPUTED_VALUE"""),284.4)</f>
        <v>284.4</v>
      </c>
      <c r="E1000" s="1">
        <f>IFERROR(__xludf.DUMMYFUNCTION("""COMPUTED_VALUE"""),287.0)</f>
        <v>287</v>
      </c>
      <c r="F1000" s="1">
        <f>IFERROR(__xludf.DUMMYFUNCTION("""COMPUTED_VALUE"""),1.1006036E7)</f>
        <v>11006036</v>
      </c>
    </row>
    <row r="1001" ht="15.75" customHeight="1">
      <c r="A1001" s="2">
        <f>IFERROR(__xludf.DUMMYFUNCTION("""COMPUTED_VALUE"""),45232.66666666667)</f>
        <v>45232.66667</v>
      </c>
      <c r="B1001" s="1">
        <f>IFERROR(__xludf.DUMMYFUNCTION("""COMPUTED_VALUE"""),290.0)</f>
        <v>290</v>
      </c>
      <c r="C1001" s="1">
        <f>IFERROR(__xludf.DUMMYFUNCTION("""COMPUTED_VALUE"""),294.2)</f>
        <v>294.2</v>
      </c>
      <c r="D1001" s="1">
        <f>IFERROR(__xludf.DUMMYFUNCTION("""COMPUTED_VALUE"""),286.8)</f>
        <v>286.8</v>
      </c>
      <c r="E1001" s="1">
        <f>IFERROR(__xludf.DUMMYFUNCTION("""COMPUTED_VALUE"""),288.6)</f>
        <v>288.6</v>
      </c>
      <c r="F1001" s="1">
        <f>IFERROR(__xludf.DUMMYFUNCTION("""COMPUTED_VALUE"""),1.0477412E7)</f>
        <v>10477412</v>
      </c>
    </row>
    <row r="1002" ht="15.75" customHeight="1">
      <c r="A1002" s="2">
        <f>IFERROR(__xludf.DUMMYFUNCTION("""COMPUTED_VALUE"""),45233.66666666667)</f>
        <v>45233.66667</v>
      </c>
      <c r="B1002" s="1">
        <f>IFERROR(__xludf.DUMMYFUNCTION("""COMPUTED_VALUE"""),292.2)</f>
        <v>292.2</v>
      </c>
      <c r="C1002" s="1">
        <f>IFERROR(__xludf.DUMMYFUNCTION("""COMPUTED_VALUE"""),304.2)</f>
        <v>304.2</v>
      </c>
      <c r="D1002" s="1">
        <f>IFERROR(__xludf.DUMMYFUNCTION("""COMPUTED_VALUE"""),291.4)</f>
        <v>291.4</v>
      </c>
      <c r="E1002" s="1">
        <f>IFERROR(__xludf.DUMMYFUNCTION("""COMPUTED_VALUE"""),302.6)</f>
        <v>302.6</v>
      </c>
      <c r="F1002" s="1">
        <f>IFERROR(__xludf.DUMMYFUNCTION("""COMPUTED_VALUE"""),2.1575201E7)</f>
        <v>21575201</v>
      </c>
    </row>
    <row r="1003" ht="15.75" customHeight="1">
      <c r="A1003" s="2">
        <f>IFERROR(__xludf.DUMMYFUNCTION("""COMPUTED_VALUE"""),45236.66666666667)</f>
        <v>45236.66667</v>
      </c>
      <c r="B1003" s="1">
        <f>IFERROR(__xludf.DUMMYFUNCTION("""COMPUTED_VALUE"""),309.8)</f>
        <v>309.8</v>
      </c>
      <c r="C1003" s="1">
        <f>IFERROR(__xludf.DUMMYFUNCTION("""COMPUTED_VALUE"""),314.2)</f>
        <v>314.2</v>
      </c>
      <c r="D1003" s="1">
        <f>IFERROR(__xludf.DUMMYFUNCTION("""COMPUTED_VALUE"""),307.2)</f>
        <v>307.2</v>
      </c>
      <c r="E1003" s="1">
        <f>IFERROR(__xludf.DUMMYFUNCTION("""COMPUTED_VALUE"""),312.6)</f>
        <v>312.6</v>
      </c>
      <c r="F1003" s="1">
        <f>IFERROR(__xludf.DUMMYFUNCTION("""COMPUTED_VALUE"""),2.6863379E7)</f>
        <v>26863379</v>
      </c>
    </row>
    <row r="1004" ht="15.75" customHeight="1">
      <c r="A1004" s="2">
        <f>IFERROR(__xludf.DUMMYFUNCTION("""COMPUTED_VALUE"""),45237.66666666667)</f>
        <v>45237.66667</v>
      </c>
      <c r="B1004" s="1">
        <f>IFERROR(__xludf.DUMMYFUNCTION("""COMPUTED_VALUE"""),312.6)</f>
        <v>312.6</v>
      </c>
      <c r="C1004" s="1">
        <f>IFERROR(__xludf.DUMMYFUNCTION("""COMPUTED_VALUE"""),314.0)</f>
        <v>314</v>
      </c>
      <c r="D1004" s="1">
        <f>IFERROR(__xludf.DUMMYFUNCTION("""COMPUTED_VALUE"""),306.2)</f>
        <v>306.2</v>
      </c>
      <c r="E1004" s="1">
        <f>IFERROR(__xludf.DUMMYFUNCTION("""COMPUTED_VALUE"""),308.6)</f>
        <v>308.6</v>
      </c>
      <c r="F1004" s="1">
        <f>IFERROR(__xludf.DUMMYFUNCTION("""COMPUTED_VALUE"""),1.3397743E7)</f>
        <v>13397743</v>
      </c>
    </row>
    <row r="1005" ht="15.75" customHeight="1">
      <c r="A1005" s="2">
        <f>IFERROR(__xludf.DUMMYFUNCTION("""COMPUTED_VALUE"""),45238.66666666667)</f>
        <v>45238.66667</v>
      </c>
      <c r="B1005" s="1">
        <f>IFERROR(__xludf.DUMMYFUNCTION("""COMPUTED_VALUE"""),309.4)</f>
        <v>309.4</v>
      </c>
      <c r="C1005" s="1">
        <f>IFERROR(__xludf.DUMMYFUNCTION("""COMPUTED_VALUE"""),314.6)</f>
        <v>314.6</v>
      </c>
      <c r="D1005" s="1">
        <f>IFERROR(__xludf.DUMMYFUNCTION("""COMPUTED_VALUE"""),307.4)</f>
        <v>307.4</v>
      </c>
      <c r="E1005" s="1">
        <f>IFERROR(__xludf.DUMMYFUNCTION("""COMPUTED_VALUE"""),308.4)</f>
        <v>308.4</v>
      </c>
      <c r="F1005" s="1">
        <f>IFERROR(__xludf.DUMMYFUNCTION("""COMPUTED_VALUE"""),1.2879809E7)</f>
        <v>12879809</v>
      </c>
    </row>
    <row r="1006" ht="15.75" customHeight="1">
      <c r="A1006" s="2">
        <f>IFERROR(__xludf.DUMMYFUNCTION("""COMPUTED_VALUE"""),45239.66666666667)</f>
        <v>45239.66667</v>
      </c>
      <c r="B1006" s="1">
        <f>IFERROR(__xludf.DUMMYFUNCTION("""COMPUTED_VALUE"""),305.0)</f>
        <v>305</v>
      </c>
      <c r="C1006" s="1">
        <f>IFERROR(__xludf.DUMMYFUNCTION("""COMPUTED_VALUE"""),308.8)</f>
        <v>308.8</v>
      </c>
      <c r="D1006" s="1">
        <f>IFERROR(__xludf.DUMMYFUNCTION("""COMPUTED_VALUE"""),305.0)</f>
        <v>305</v>
      </c>
      <c r="E1006" s="1">
        <f>IFERROR(__xludf.DUMMYFUNCTION("""COMPUTED_VALUE"""),306.8)</f>
        <v>306.8</v>
      </c>
      <c r="F1006" s="1">
        <f>IFERROR(__xludf.DUMMYFUNCTION("""COMPUTED_VALUE"""),1.0272208E7)</f>
        <v>10272208</v>
      </c>
    </row>
    <row r="1007" ht="15.75" customHeight="1">
      <c r="A1007" s="2">
        <f>IFERROR(__xludf.DUMMYFUNCTION("""COMPUTED_VALUE"""),45240.66666666667)</f>
        <v>45240.66667</v>
      </c>
      <c r="B1007" s="1">
        <f>IFERROR(__xludf.DUMMYFUNCTION("""COMPUTED_VALUE"""),304.6)</f>
        <v>304.6</v>
      </c>
      <c r="C1007" s="1">
        <f>IFERROR(__xludf.DUMMYFUNCTION("""COMPUTED_VALUE"""),304.6)</f>
        <v>304.6</v>
      </c>
      <c r="D1007" s="1">
        <f>IFERROR(__xludf.DUMMYFUNCTION("""COMPUTED_VALUE"""),301.2)</f>
        <v>301.2</v>
      </c>
      <c r="E1007" s="1">
        <f>IFERROR(__xludf.DUMMYFUNCTION("""COMPUTED_VALUE"""),302.8)</f>
        <v>302.8</v>
      </c>
      <c r="F1007" s="1">
        <f>IFERROR(__xludf.DUMMYFUNCTION("""COMPUTED_VALUE"""),9871831.0)</f>
        <v>9871831</v>
      </c>
    </row>
    <row r="1008" ht="15.75" customHeight="1">
      <c r="A1008" s="2">
        <f>IFERROR(__xludf.DUMMYFUNCTION("""COMPUTED_VALUE"""),45243.66666666667)</f>
        <v>45243.66667</v>
      </c>
      <c r="B1008" s="1">
        <f>IFERROR(__xludf.DUMMYFUNCTION("""COMPUTED_VALUE"""),302.2)</f>
        <v>302.2</v>
      </c>
      <c r="C1008" s="1">
        <f>IFERROR(__xludf.DUMMYFUNCTION("""COMPUTED_VALUE"""),311.8)</f>
        <v>311.8</v>
      </c>
      <c r="D1008" s="1">
        <f>IFERROR(__xludf.DUMMYFUNCTION("""COMPUTED_VALUE"""),300.2)</f>
        <v>300.2</v>
      </c>
      <c r="E1008" s="1">
        <f>IFERROR(__xludf.DUMMYFUNCTION("""COMPUTED_VALUE"""),309.8)</f>
        <v>309.8</v>
      </c>
      <c r="F1008" s="1">
        <f>IFERROR(__xludf.DUMMYFUNCTION("""COMPUTED_VALUE"""),1.3586029E7)</f>
        <v>13586029</v>
      </c>
    </row>
    <row r="1009" ht="15.75" customHeight="1">
      <c r="A1009" s="2">
        <f>IFERROR(__xludf.DUMMYFUNCTION("""COMPUTED_VALUE"""),45244.66666666667)</f>
        <v>45244.66667</v>
      </c>
      <c r="B1009" s="1">
        <f>IFERROR(__xludf.DUMMYFUNCTION("""COMPUTED_VALUE"""),311.8)</f>
        <v>311.8</v>
      </c>
      <c r="C1009" s="1">
        <f>IFERROR(__xludf.DUMMYFUNCTION("""COMPUTED_VALUE"""),312.0)</f>
        <v>312</v>
      </c>
      <c r="D1009" s="1">
        <f>IFERROR(__xludf.DUMMYFUNCTION("""COMPUTED_VALUE"""),305.6)</f>
        <v>305.6</v>
      </c>
      <c r="E1009" s="1">
        <f>IFERROR(__xludf.DUMMYFUNCTION("""COMPUTED_VALUE"""),307.8)</f>
        <v>307.8</v>
      </c>
      <c r="F1009" s="1">
        <f>IFERROR(__xludf.DUMMYFUNCTION("""COMPUTED_VALUE"""),1.2477388E7)</f>
        <v>12477388</v>
      </c>
    </row>
    <row r="1010" ht="15.75" customHeight="1">
      <c r="A1010" s="2">
        <f>IFERROR(__xludf.DUMMYFUNCTION("""COMPUTED_VALUE"""),45245.66666666667)</f>
        <v>45245.66667</v>
      </c>
      <c r="B1010" s="1">
        <f>IFERROR(__xludf.DUMMYFUNCTION("""COMPUTED_VALUE"""),316.6)</f>
        <v>316.6</v>
      </c>
      <c r="C1010" s="1">
        <f>IFERROR(__xludf.DUMMYFUNCTION("""COMPUTED_VALUE"""),323.6)</f>
        <v>323.6</v>
      </c>
      <c r="D1010" s="1">
        <f>IFERROR(__xludf.DUMMYFUNCTION("""COMPUTED_VALUE"""),314.0)</f>
        <v>314</v>
      </c>
      <c r="E1010" s="1">
        <f>IFERROR(__xludf.DUMMYFUNCTION("""COMPUTED_VALUE"""),322.6)</f>
        <v>322.6</v>
      </c>
      <c r="F1010" s="1">
        <f>IFERROR(__xludf.DUMMYFUNCTION("""COMPUTED_VALUE"""),3.245469E7)</f>
        <v>32454690</v>
      </c>
    </row>
    <row r="1011" ht="15.75" customHeight="1">
      <c r="A1011" s="2">
        <f>IFERROR(__xludf.DUMMYFUNCTION("""COMPUTED_VALUE"""),45246.66666666667)</f>
        <v>45246.66667</v>
      </c>
      <c r="B1011" s="1">
        <f>IFERROR(__xludf.DUMMYFUNCTION("""COMPUTED_VALUE"""),330.0)</f>
        <v>330</v>
      </c>
      <c r="C1011" s="1">
        <f>IFERROR(__xludf.DUMMYFUNCTION("""COMPUTED_VALUE"""),330.0)</f>
        <v>330</v>
      </c>
      <c r="D1011" s="1">
        <f>IFERROR(__xludf.DUMMYFUNCTION("""COMPUTED_VALUE"""),316.2)</f>
        <v>316.2</v>
      </c>
      <c r="E1011" s="1">
        <f>IFERROR(__xludf.DUMMYFUNCTION("""COMPUTED_VALUE"""),324.8)</f>
        <v>324.8</v>
      </c>
      <c r="F1011" s="1">
        <f>IFERROR(__xludf.DUMMYFUNCTION("""COMPUTED_VALUE"""),3.5296026E7)</f>
        <v>35296026</v>
      </c>
    </row>
    <row r="1012" ht="15.75" customHeight="1">
      <c r="A1012" s="2">
        <f>IFERROR(__xludf.DUMMYFUNCTION("""COMPUTED_VALUE"""),45247.66666666667)</f>
        <v>45247.66667</v>
      </c>
      <c r="B1012" s="1">
        <f>IFERROR(__xludf.DUMMYFUNCTION("""COMPUTED_VALUE"""),323.6)</f>
        <v>323.6</v>
      </c>
      <c r="C1012" s="1">
        <f>IFERROR(__xludf.DUMMYFUNCTION("""COMPUTED_VALUE"""),323.6)</f>
        <v>323.6</v>
      </c>
      <c r="D1012" s="1">
        <f>IFERROR(__xludf.DUMMYFUNCTION("""COMPUTED_VALUE"""),313.2)</f>
        <v>313.2</v>
      </c>
      <c r="E1012" s="1">
        <f>IFERROR(__xludf.DUMMYFUNCTION("""COMPUTED_VALUE"""),315.2)</f>
        <v>315.2</v>
      </c>
      <c r="F1012" s="1">
        <f>IFERROR(__xludf.DUMMYFUNCTION("""COMPUTED_VALUE"""),2.1970164E7)</f>
        <v>21970164</v>
      </c>
    </row>
    <row r="1013" ht="15.75" customHeight="1">
      <c r="A1013" s="2">
        <f>IFERROR(__xludf.DUMMYFUNCTION("""COMPUTED_VALUE"""),45250.66666666667)</f>
        <v>45250.66667</v>
      </c>
      <c r="B1013" s="1">
        <f>IFERROR(__xludf.DUMMYFUNCTION("""COMPUTED_VALUE"""),316.2)</f>
        <v>316.2</v>
      </c>
      <c r="C1013" s="1">
        <f>IFERROR(__xludf.DUMMYFUNCTION("""COMPUTED_VALUE"""),328.8)</f>
        <v>328.8</v>
      </c>
      <c r="D1013" s="1">
        <f>IFERROR(__xludf.DUMMYFUNCTION("""COMPUTED_VALUE"""),316.2)</f>
        <v>316.2</v>
      </c>
      <c r="E1013" s="1">
        <f>IFERROR(__xludf.DUMMYFUNCTION("""COMPUTED_VALUE"""),326.6)</f>
        <v>326.6</v>
      </c>
      <c r="F1013" s="1">
        <f>IFERROR(__xludf.DUMMYFUNCTION("""COMPUTED_VALUE"""),2.7782719E7)</f>
        <v>27782719</v>
      </c>
    </row>
    <row r="1014" ht="15.75" customHeight="1">
      <c r="A1014" s="2">
        <f>IFERROR(__xludf.DUMMYFUNCTION("""COMPUTED_VALUE"""),45251.66666666667)</f>
        <v>45251.66667</v>
      </c>
      <c r="B1014" s="1">
        <f>IFERROR(__xludf.DUMMYFUNCTION("""COMPUTED_VALUE"""),330.4)</f>
        <v>330.4</v>
      </c>
      <c r="C1014" s="1">
        <f>IFERROR(__xludf.DUMMYFUNCTION("""COMPUTED_VALUE"""),332.6)</f>
        <v>332.6</v>
      </c>
      <c r="D1014" s="1">
        <f>IFERROR(__xludf.DUMMYFUNCTION("""COMPUTED_VALUE"""),323.6)</f>
        <v>323.6</v>
      </c>
      <c r="E1014" s="1">
        <f>IFERROR(__xludf.DUMMYFUNCTION("""COMPUTED_VALUE"""),324.8)</f>
        <v>324.8</v>
      </c>
      <c r="F1014" s="1">
        <f>IFERROR(__xludf.DUMMYFUNCTION("""COMPUTED_VALUE"""),2.4188659E7)</f>
        <v>24188659</v>
      </c>
    </row>
    <row r="1015" ht="15.75" customHeight="1">
      <c r="A1015" s="2">
        <f>IFERROR(__xludf.DUMMYFUNCTION("""COMPUTED_VALUE"""),45252.66666666667)</f>
        <v>45252.66667</v>
      </c>
      <c r="B1015" s="1">
        <f>IFERROR(__xludf.DUMMYFUNCTION("""COMPUTED_VALUE"""),328.0)</f>
        <v>328</v>
      </c>
      <c r="C1015" s="1">
        <f>IFERROR(__xludf.DUMMYFUNCTION("""COMPUTED_VALUE"""),330.0)</f>
        <v>330</v>
      </c>
      <c r="D1015" s="1">
        <f>IFERROR(__xludf.DUMMYFUNCTION("""COMPUTED_VALUE"""),322.0)</f>
        <v>322</v>
      </c>
      <c r="E1015" s="1">
        <f>IFERROR(__xludf.DUMMYFUNCTION("""COMPUTED_VALUE"""),324.4)</f>
        <v>324.4</v>
      </c>
      <c r="F1015" s="1">
        <f>IFERROR(__xludf.DUMMYFUNCTION("""COMPUTED_VALUE"""),1.4169841E7)</f>
        <v>14169841</v>
      </c>
    </row>
    <row r="1016" ht="15.75" customHeight="1">
      <c r="A1016" s="2">
        <f>IFERROR(__xludf.DUMMYFUNCTION("""COMPUTED_VALUE"""),45253.66666666667)</f>
        <v>45253.66667</v>
      </c>
      <c r="B1016" s="1">
        <f>IFERROR(__xludf.DUMMYFUNCTION("""COMPUTED_VALUE"""),326.6)</f>
        <v>326.6</v>
      </c>
      <c r="C1016" s="1">
        <f>IFERROR(__xludf.DUMMYFUNCTION("""COMPUTED_VALUE"""),329.6)</f>
        <v>329.6</v>
      </c>
      <c r="D1016" s="1">
        <f>IFERROR(__xludf.DUMMYFUNCTION("""COMPUTED_VALUE"""),323.6)</f>
        <v>323.6</v>
      </c>
      <c r="E1016" s="1">
        <f>IFERROR(__xludf.DUMMYFUNCTION("""COMPUTED_VALUE"""),329.2)</f>
        <v>329.2</v>
      </c>
      <c r="F1016" s="1">
        <f>IFERROR(__xludf.DUMMYFUNCTION("""COMPUTED_VALUE"""),1.4531153E7)</f>
        <v>14531153</v>
      </c>
    </row>
    <row r="1017" ht="15.75" customHeight="1">
      <c r="A1017" s="2">
        <f>IFERROR(__xludf.DUMMYFUNCTION("""COMPUTED_VALUE"""),45254.66666666667)</f>
        <v>45254.66667</v>
      </c>
      <c r="B1017" s="1">
        <f>IFERROR(__xludf.DUMMYFUNCTION("""COMPUTED_VALUE"""),329.6)</f>
        <v>329.6</v>
      </c>
      <c r="C1017" s="1">
        <f>IFERROR(__xludf.DUMMYFUNCTION("""COMPUTED_VALUE"""),329.6)</f>
        <v>329.6</v>
      </c>
      <c r="D1017" s="1">
        <f>IFERROR(__xludf.DUMMYFUNCTION("""COMPUTED_VALUE"""),320.0)</f>
        <v>320</v>
      </c>
      <c r="E1017" s="1">
        <f>IFERROR(__xludf.DUMMYFUNCTION("""COMPUTED_VALUE"""),321.2)</f>
        <v>321.2</v>
      </c>
      <c r="F1017" s="1">
        <f>IFERROR(__xludf.DUMMYFUNCTION("""COMPUTED_VALUE"""),1.5236522E7)</f>
        <v>15236522</v>
      </c>
    </row>
    <row r="1018" ht="15.75" customHeight="1">
      <c r="A1018" s="2">
        <f>IFERROR(__xludf.DUMMYFUNCTION("""COMPUTED_VALUE"""),45257.66666666667)</f>
        <v>45257.66667</v>
      </c>
      <c r="B1018" s="1">
        <f>IFERROR(__xludf.DUMMYFUNCTION("""COMPUTED_VALUE"""),325.0)</f>
        <v>325</v>
      </c>
      <c r="C1018" s="1">
        <f>IFERROR(__xludf.DUMMYFUNCTION("""COMPUTED_VALUE"""),325.0)</f>
        <v>325</v>
      </c>
      <c r="D1018" s="1">
        <f>IFERROR(__xludf.DUMMYFUNCTION("""COMPUTED_VALUE"""),318.0)</f>
        <v>318</v>
      </c>
      <c r="E1018" s="1">
        <f>IFERROR(__xludf.DUMMYFUNCTION("""COMPUTED_VALUE"""),322.8)</f>
        <v>322.8</v>
      </c>
      <c r="F1018" s="1">
        <f>IFERROR(__xludf.DUMMYFUNCTION("""COMPUTED_VALUE"""),1.2232068E7)</f>
        <v>12232068</v>
      </c>
    </row>
    <row r="1019" ht="15.75" customHeight="1">
      <c r="A1019" s="2">
        <f>IFERROR(__xludf.DUMMYFUNCTION("""COMPUTED_VALUE"""),45258.66666666667)</f>
        <v>45258.66667</v>
      </c>
      <c r="B1019" s="1">
        <f>IFERROR(__xludf.DUMMYFUNCTION("""COMPUTED_VALUE"""),324.4)</f>
        <v>324.4</v>
      </c>
      <c r="C1019" s="1">
        <f>IFERROR(__xludf.DUMMYFUNCTION("""COMPUTED_VALUE"""),324.4)</f>
        <v>324.4</v>
      </c>
      <c r="D1019" s="1">
        <f>IFERROR(__xludf.DUMMYFUNCTION("""COMPUTED_VALUE"""),317.0)</f>
        <v>317</v>
      </c>
      <c r="E1019" s="1">
        <f>IFERROR(__xludf.DUMMYFUNCTION("""COMPUTED_VALUE"""),319.6)</f>
        <v>319.6</v>
      </c>
      <c r="F1019" s="1">
        <f>IFERROR(__xludf.DUMMYFUNCTION("""COMPUTED_VALUE"""),1.5153725E7)</f>
        <v>15153725</v>
      </c>
    </row>
    <row r="1020" ht="15.75" customHeight="1">
      <c r="A1020" s="2">
        <f>IFERROR(__xludf.DUMMYFUNCTION("""COMPUTED_VALUE"""),45259.66666666667)</f>
        <v>45259.66667</v>
      </c>
      <c r="B1020" s="1">
        <f>IFERROR(__xludf.DUMMYFUNCTION("""COMPUTED_VALUE"""),323.0)</f>
        <v>323</v>
      </c>
      <c r="C1020" s="1">
        <f>IFERROR(__xludf.DUMMYFUNCTION("""COMPUTED_VALUE"""),324.0)</f>
        <v>324</v>
      </c>
      <c r="D1020" s="1">
        <f>IFERROR(__xludf.DUMMYFUNCTION("""COMPUTED_VALUE"""),313.6)</f>
        <v>313.6</v>
      </c>
      <c r="E1020" s="1">
        <f>IFERROR(__xludf.DUMMYFUNCTION("""COMPUTED_VALUE"""),317.0)</f>
        <v>317</v>
      </c>
      <c r="F1020" s="1">
        <f>IFERROR(__xludf.DUMMYFUNCTION("""COMPUTED_VALUE"""),1.6856744E7)</f>
        <v>16856744</v>
      </c>
    </row>
    <row r="1021" ht="15.75" customHeight="1">
      <c r="A1021" s="2">
        <f>IFERROR(__xludf.DUMMYFUNCTION("""COMPUTED_VALUE"""),45260.66666666667)</f>
        <v>45260.66667</v>
      </c>
      <c r="B1021" s="1">
        <f>IFERROR(__xludf.DUMMYFUNCTION("""COMPUTED_VALUE"""),317.4)</f>
        <v>317.4</v>
      </c>
      <c r="C1021" s="1">
        <f>IFERROR(__xludf.DUMMYFUNCTION("""COMPUTED_VALUE"""),327.0)</f>
        <v>327</v>
      </c>
      <c r="D1021" s="1">
        <f>IFERROR(__xludf.DUMMYFUNCTION("""COMPUTED_VALUE"""),317.0)</f>
        <v>317</v>
      </c>
      <c r="E1021" s="1">
        <f>IFERROR(__xludf.DUMMYFUNCTION("""COMPUTED_VALUE"""),327.0)</f>
        <v>327</v>
      </c>
      <c r="F1021" s="1">
        <f>IFERROR(__xludf.DUMMYFUNCTION("""COMPUTED_VALUE"""),3.0308092E7)</f>
        <v>30308092</v>
      </c>
    </row>
    <row r="1022" ht="15.75" customHeight="1">
      <c r="A1022" s="2">
        <f>IFERROR(__xludf.DUMMYFUNCTION("""COMPUTED_VALUE"""),45261.66666666667)</f>
        <v>45261.66667</v>
      </c>
      <c r="B1022" s="1">
        <f>IFERROR(__xludf.DUMMYFUNCTION("""COMPUTED_VALUE"""),324.8)</f>
        <v>324.8</v>
      </c>
      <c r="C1022" s="1">
        <f>IFERROR(__xludf.DUMMYFUNCTION("""COMPUTED_VALUE"""),325.8)</f>
        <v>325.8</v>
      </c>
      <c r="D1022" s="1">
        <f>IFERROR(__xludf.DUMMYFUNCTION("""COMPUTED_VALUE"""),319.0)</f>
        <v>319</v>
      </c>
      <c r="E1022" s="1">
        <f>IFERROR(__xludf.DUMMYFUNCTION("""COMPUTED_VALUE"""),319.0)</f>
        <v>319</v>
      </c>
      <c r="F1022" s="1">
        <f>IFERROR(__xludf.DUMMYFUNCTION("""COMPUTED_VALUE"""),1.5149684E7)</f>
        <v>15149684</v>
      </c>
    </row>
    <row r="1023" ht="15.75" customHeight="1">
      <c r="A1023" s="2">
        <f>IFERROR(__xludf.DUMMYFUNCTION("""COMPUTED_VALUE"""),45264.66666666667)</f>
        <v>45264.66667</v>
      </c>
      <c r="B1023" s="1">
        <f>IFERROR(__xludf.DUMMYFUNCTION("""COMPUTED_VALUE"""),323.0)</f>
        <v>323</v>
      </c>
      <c r="C1023" s="1">
        <f>IFERROR(__xludf.DUMMYFUNCTION("""COMPUTED_VALUE"""),324.2)</f>
        <v>324.2</v>
      </c>
      <c r="D1023" s="1">
        <f>IFERROR(__xludf.DUMMYFUNCTION("""COMPUTED_VALUE"""),315.2)</f>
        <v>315.2</v>
      </c>
      <c r="E1023" s="1">
        <f>IFERROR(__xludf.DUMMYFUNCTION("""COMPUTED_VALUE"""),316.8)</f>
        <v>316.8</v>
      </c>
      <c r="F1023" s="1">
        <f>IFERROR(__xludf.DUMMYFUNCTION("""COMPUTED_VALUE"""),1.4907238E7)</f>
        <v>14907238</v>
      </c>
    </row>
    <row r="1024" ht="15.75" customHeight="1">
      <c r="A1024" s="2">
        <f>IFERROR(__xludf.DUMMYFUNCTION("""COMPUTED_VALUE"""),45265.66666666667)</f>
        <v>45265.66667</v>
      </c>
      <c r="B1024" s="1">
        <f>IFERROR(__xludf.DUMMYFUNCTION("""COMPUTED_VALUE"""),321.0)</f>
        <v>321</v>
      </c>
      <c r="C1024" s="1">
        <f>IFERROR(__xludf.DUMMYFUNCTION("""COMPUTED_VALUE"""),321.0)</f>
        <v>321</v>
      </c>
      <c r="D1024" s="1">
        <f>IFERROR(__xludf.DUMMYFUNCTION("""COMPUTED_VALUE"""),305.0)</f>
        <v>305</v>
      </c>
      <c r="E1024" s="1">
        <f>IFERROR(__xludf.DUMMYFUNCTION("""COMPUTED_VALUE"""),308.8)</f>
        <v>308.8</v>
      </c>
      <c r="F1024" s="1">
        <f>IFERROR(__xludf.DUMMYFUNCTION("""COMPUTED_VALUE"""),2.3730039E7)</f>
        <v>23730039</v>
      </c>
    </row>
    <row r="1025" ht="15.75" customHeight="1">
      <c r="A1025" s="2">
        <f>IFERROR(__xludf.DUMMYFUNCTION("""COMPUTED_VALUE"""),45266.66666666667)</f>
        <v>45266.66667</v>
      </c>
      <c r="B1025" s="1">
        <f>IFERROR(__xludf.DUMMYFUNCTION("""COMPUTED_VALUE"""),306.6)</f>
        <v>306.6</v>
      </c>
      <c r="C1025" s="1">
        <f>IFERROR(__xludf.DUMMYFUNCTION("""COMPUTED_VALUE"""),314.8)</f>
        <v>314.8</v>
      </c>
      <c r="D1025" s="1">
        <f>IFERROR(__xludf.DUMMYFUNCTION("""COMPUTED_VALUE"""),302.4)</f>
        <v>302.4</v>
      </c>
      <c r="E1025" s="1">
        <f>IFERROR(__xludf.DUMMYFUNCTION("""COMPUTED_VALUE"""),311.6)</f>
        <v>311.6</v>
      </c>
      <c r="F1025" s="1">
        <f>IFERROR(__xludf.DUMMYFUNCTION("""COMPUTED_VALUE"""),1.5896242E7)</f>
        <v>15896242</v>
      </c>
    </row>
    <row r="1026" ht="15.75" customHeight="1">
      <c r="A1026" s="2">
        <f>IFERROR(__xludf.DUMMYFUNCTION("""COMPUTED_VALUE"""),45267.66666666667)</f>
        <v>45267.66667</v>
      </c>
      <c r="B1026" s="1">
        <f>IFERROR(__xludf.DUMMYFUNCTION("""COMPUTED_VALUE"""),309.0)</f>
        <v>309</v>
      </c>
      <c r="C1026" s="1">
        <f>IFERROR(__xludf.DUMMYFUNCTION("""COMPUTED_VALUE"""),311.2)</f>
        <v>311.2</v>
      </c>
      <c r="D1026" s="1">
        <f>IFERROR(__xludf.DUMMYFUNCTION("""COMPUTED_VALUE"""),304.0)</f>
        <v>304</v>
      </c>
      <c r="E1026" s="1">
        <f>IFERROR(__xludf.DUMMYFUNCTION("""COMPUTED_VALUE"""),307.8)</f>
        <v>307.8</v>
      </c>
      <c r="F1026" s="1">
        <f>IFERROR(__xludf.DUMMYFUNCTION("""COMPUTED_VALUE"""),1.3703651E7)</f>
        <v>13703651</v>
      </c>
    </row>
    <row r="1027" ht="15.75" customHeight="1">
      <c r="A1027" s="2">
        <f>IFERROR(__xludf.DUMMYFUNCTION("""COMPUTED_VALUE"""),45268.66666666667)</f>
        <v>45268.66667</v>
      </c>
      <c r="B1027" s="1">
        <f>IFERROR(__xludf.DUMMYFUNCTION("""COMPUTED_VALUE"""),307.4)</f>
        <v>307.4</v>
      </c>
      <c r="C1027" s="1">
        <f>IFERROR(__xludf.DUMMYFUNCTION("""COMPUTED_VALUE"""),309.2)</f>
        <v>309.2</v>
      </c>
      <c r="D1027" s="1">
        <f>IFERROR(__xludf.DUMMYFUNCTION("""COMPUTED_VALUE"""),301.0)</f>
        <v>301</v>
      </c>
      <c r="E1027" s="1">
        <f>IFERROR(__xludf.DUMMYFUNCTION("""COMPUTED_VALUE"""),305.6)</f>
        <v>305.6</v>
      </c>
      <c r="F1027" s="1">
        <f>IFERROR(__xludf.DUMMYFUNCTION("""COMPUTED_VALUE"""),1.6600566E7)</f>
        <v>16600566</v>
      </c>
    </row>
    <row r="1028" ht="15.75" customHeight="1">
      <c r="A1028" s="2">
        <f>IFERROR(__xludf.DUMMYFUNCTION("""COMPUTED_VALUE"""),45271.66666666667)</f>
        <v>45271.66667</v>
      </c>
      <c r="B1028" s="1">
        <f>IFERROR(__xludf.DUMMYFUNCTION("""COMPUTED_VALUE"""),300.8)</f>
        <v>300.8</v>
      </c>
      <c r="C1028" s="1">
        <f>IFERROR(__xludf.DUMMYFUNCTION("""COMPUTED_VALUE"""),308.6)</f>
        <v>308.6</v>
      </c>
      <c r="D1028" s="1">
        <f>IFERROR(__xludf.DUMMYFUNCTION("""COMPUTED_VALUE"""),298.4)</f>
        <v>298.4</v>
      </c>
      <c r="E1028" s="1">
        <f>IFERROR(__xludf.DUMMYFUNCTION("""COMPUTED_VALUE"""),307.2)</f>
        <v>307.2</v>
      </c>
      <c r="F1028" s="1">
        <f>IFERROR(__xludf.DUMMYFUNCTION("""COMPUTED_VALUE"""),1.8402157E7)</f>
        <v>18402157</v>
      </c>
    </row>
    <row r="1029" ht="15.75" customHeight="1">
      <c r="A1029" s="2">
        <f>IFERROR(__xludf.DUMMYFUNCTION("""COMPUTED_VALUE"""),45272.66666666667)</f>
        <v>45272.66667</v>
      </c>
      <c r="B1029" s="1">
        <f>IFERROR(__xludf.DUMMYFUNCTION("""COMPUTED_VALUE"""),307.0)</f>
        <v>307</v>
      </c>
      <c r="C1029" s="1">
        <f>IFERROR(__xludf.DUMMYFUNCTION("""COMPUTED_VALUE"""),311.8)</f>
        <v>311.8</v>
      </c>
      <c r="D1029" s="1">
        <f>IFERROR(__xludf.DUMMYFUNCTION("""COMPUTED_VALUE"""),306.2)</f>
        <v>306.2</v>
      </c>
      <c r="E1029" s="1">
        <f>IFERROR(__xludf.DUMMYFUNCTION("""COMPUTED_VALUE"""),311.4)</f>
        <v>311.4</v>
      </c>
      <c r="F1029" s="1">
        <f>IFERROR(__xludf.DUMMYFUNCTION("""COMPUTED_VALUE"""),1.2995914E7)</f>
        <v>12995914</v>
      </c>
    </row>
    <row r="1030" ht="15.75" customHeight="1">
      <c r="A1030" s="2">
        <f>IFERROR(__xludf.DUMMYFUNCTION("""COMPUTED_VALUE"""),45273.66666666667)</f>
        <v>45273.66667</v>
      </c>
      <c r="B1030" s="1">
        <f>IFERROR(__xludf.DUMMYFUNCTION("""COMPUTED_VALUE"""),309.6)</f>
        <v>309.6</v>
      </c>
      <c r="C1030" s="1">
        <f>IFERROR(__xludf.DUMMYFUNCTION("""COMPUTED_VALUE"""),310.8)</f>
        <v>310.8</v>
      </c>
      <c r="D1030" s="1">
        <f>IFERROR(__xludf.DUMMYFUNCTION("""COMPUTED_VALUE"""),304.4)</f>
        <v>304.4</v>
      </c>
      <c r="E1030" s="1">
        <f>IFERROR(__xludf.DUMMYFUNCTION("""COMPUTED_VALUE"""),307.0)</f>
        <v>307</v>
      </c>
      <c r="F1030" s="1">
        <f>IFERROR(__xludf.DUMMYFUNCTION("""COMPUTED_VALUE"""),1.4145125E7)</f>
        <v>14145125</v>
      </c>
    </row>
    <row r="1031" ht="15.75" customHeight="1">
      <c r="A1031" s="2">
        <f>IFERROR(__xludf.DUMMYFUNCTION("""COMPUTED_VALUE"""),45274.66666666667)</f>
        <v>45274.66667</v>
      </c>
      <c r="B1031" s="1">
        <f>IFERROR(__xludf.DUMMYFUNCTION("""COMPUTED_VALUE"""),310.0)</f>
        <v>310</v>
      </c>
      <c r="C1031" s="1">
        <f>IFERROR(__xludf.DUMMYFUNCTION("""COMPUTED_VALUE"""),314.0)</f>
        <v>314</v>
      </c>
      <c r="D1031" s="1">
        <f>IFERROR(__xludf.DUMMYFUNCTION("""COMPUTED_VALUE"""),304.6)</f>
        <v>304.6</v>
      </c>
      <c r="E1031" s="1">
        <f>IFERROR(__xludf.DUMMYFUNCTION("""COMPUTED_VALUE"""),306.4)</f>
        <v>306.4</v>
      </c>
      <c r="F1031" s="1">
        <f>IFERROR(__xludf.DUMMYFUNCTION("""COMPUTED_VALUE"""),1.7198776E7)</f>
        <v>17198776</v>
      </c>
    </row>
    <row r="1032" ht="15.75" customHeight="1">
      <c r="A1032" s="2">
        <f>IFERROR(__xludf.DUMMYFUNCTION("""COMPUTED_VALUE"""),45275.66666666667)</f>
        <v>45275.66667</v>
      </c>
      <c r="B1032" s="1">
        <f>IFERROR(__xludf.DUMMYFUNCTION("""COMPUTED_VALUE"""),311.0)</f>
        <v>311</v>
      </c>
      <c r="C1032" s="1">
        <f>IFERROR(__xludf.DUMMYFUNCTION("""COMPUTED_VALUE"""),319.4)</f>
        <v>319.4</v>
      </c>
      <c r="D1032" s="1">
        <f>IFERROR(__xludf.DUMMYFUNCTION("""COMPUTED_VALUE"""),309.0)</f>
        <v>309</v>
      </c>
      <c r="E1032" s="1">
        <f>IFERROR(__xludf.DUMMYFUNCTION("""COMPUTED_VALUE"""),314.4)</f>
        <v>314.4</v>
      </c>
      <c r="F1032" s="1">
        <f>IFERROR(__xludf.DUMMYFUNCTION("""COMPUTED_VALUE"""),3.0917917E7)</f>
        <v>30917917</v>
      </c>
    </row>
    <row r="1033" ht="15.75" customHeight="1">
      <c r="A1033" s="2">
        <f>IFERROR(__xludf.DUMMYFUNCTION("""COMPUTED_VALUE"""),45278.66666666667)</f>
        <v>45278.66667</v>
      </c>
      <c r="B1033" s="1">
        <f>IFERROR(__xludf.DUMMYFUNCTION("""COMPUTED_VALUE"""),309.6)</f>
        <v>309.6</v>
      </c>
      <c r="C1033" s="1">
        <f>IFERROR(__xludf.DUMMYFUNCTION("""COMPUTED_VALUE"""),312.6)</f>
        <v>312.6</v>
      </c>
      <c r="D1033" s="1">
        <f>IFERROR(__xludf.DUMMYFUNCTION("""COMPUTED_VALUE"""),309.6)</f>
        <v>309.6</v>
      </c>
      <c r="E1033" s="1">
        <f>IFERROR(__xludf.DUMMYFUNCTION("""COMPUTED_VALUE"""),311.6)</f>
        <v>311.6</v>
      </c>
      <c r="F1033" s="1">
        <f>IFERROR(__xludf.DUMMYFUNCTION("""COMPUTED_VALUE"""),1.2094993E7)</f>
        <v>12094993</v>
      </c>
    </row>
    <row r="1034" ht="15.75" customHeight="1">
      <c r="A1034" s="2">
        <f>IFERROR(__xludf.DUMMYFUNCTION("""COMPUTED_VALUE"""),45279.66666666667)</f>
        <v>45279.66667</v>
      </c>
      <c r="B1034" s="1">
        <f>IFERROR(__xludf.DUMMYFUNCTION("""COMPUTED_VALUE"""),311.0)</f>
        <v>311</v>
      </c>
      <c r="C1034" s="1">
        <f>IFERROR(__xludf.DUMMYFUNCTION("""COMPUTED_VALUE"""),314.4)</f>
        <v>314.4</v>
      </c>
      <c r="D1034" s="1">
        <f>IFERROR(__xludf.DUMMYFUNCTION("""COMPUTED_VALUE"""),306.6)</f>
        <v>306.6</v>
      </c>
      <c r="E1034" s="1">
        <f>IFERROR(__xludf.DUMMYFUNCTION("""COMPUTED_VALUE"""),311.8)</f>
        <v>311.8</v>
      </c>
      <c r="F1034" s="1">
        <f>IFERROR(__xludf.DUMMYFUNCTION("""COMPUTED_VALUE"""),1.2530326E7)</f>
        <v>12530326</v>
      </c>
    </row>
    <row r="1035" ht="15.75" customHeight="1">
      <c r="A1035" s="2">
        <f>IFERROR(__xludf.DUMMYFUNCTION("""COMPUTED_VALUE"""),45280.66666666667)</f>
        <v>45280.66667</v>
      </c>
      <c r="B1035" s="1">
        <f>IFERROR(__xludf.DUMMYFUNCTION("""COMPUTED_VALUE"""),316.2)</f>
        <v>316.2</v>
      </c>
      <c r="C1035" s="1">
        <f>IFERROR(__xludf.DUMMYFUNCTION("""COMPUTED_VALUE"""),318.2)</f>
        <v>318.2</v>
      </c>
      <c r="D1035" s="1">
        <f>IFERROR(__xludf.DUMMYFUNCTION("""COMPUTED_VALUE"""),312.2)</f>
        <v>312.2</v>
      </c>
      <c r="E1035" s="1">
        <f>IFERROR(__xludf.DUMMYFUNCTION("""COMPUTED_VALUE"""),314.2)</f>
        <v>314.2</v>
      </c>
      <c r="F1035" s="1">
        <f>IFERROR(__xludf.DUMMYFUNCTION("""COMPUTED_VALUE"""),1.4187408E7)</f>
        <v>14187408</v>
      </c>
    </row>
    <row r="1036" ht="15.75" customHeight="1">
      <c r="A1036" s="2">
        <f>IFERROR(__xludf.DUMMYFUNCTION("""COMPUTED_VALUE"""),45281.66666666667)</f>
        <v>45281.66667</v>
      </c>
      <c r="B1036" s="1">
        <f>IFERROR(__xludf.DUMMYFUNCTION("""COMPUTED_VALUE"""),309.2)</f>
        <v>309.2</v>
      </c>
      <c r="C1036" s="1">
        <f>IFERROR(__xludf.DUMMYFUNCTION("""COMPUTED_VALUE"""),313.6)</f>
        <v>313.6</v>
      </c>
      <c r="D1036" s="1">
        <f>IFERROR(__xludf.DUMMYFUNCTION("""COMPUTED_VALUE"""),309.0)</f>
        <v>309</v>
      </c>
      <c r="E1036" s="1">
        <f>IFERROR(__xludf.DUMMYFUNCTION("""COMPUTED_VALUE"""),312.6)</f>
        <v>312.6</v>
      </c>
      <c r="F1036" s="1">
        <f>IFERROR(__xludf.DUMMYFUNCTION("""COMPUTED_VALUE"""),1.016703E7)</f>
        <v>10167030</v>
      </c>
    </row>
    <row r="1037" ht="15.75" customHeight="1">
      <c r="A1037" s="2">
        <f>IFERROR(__xludf.DUMMYFUNCTION("""COMPUTED_VALUE"""),45282.66666666667)</f>
        <v>45282.66667</v>
      </c>
      <c r="B1037" s="1">
        <f>IFERROR(__xludf.DUMMYFUNCTION("""COMPUTED_VALUE"""),317.0)</f>
        <v>317</v>
      </c>
      <c r="C1037" s="1">
        <f>IFERROR(__xludf.DUMMYFUNCTION("""COMPUTED_VALUE"""),317.0)</f>
        <v>317</v>
      </c>
      <c r="D1037" s="1">
        <f>IFERROR(__xludf.DUMMYFUNCTION("""COMPUTED_VALUE"""),263.6)</f>
        <v>263.6</v>
      </c>
      <c r="E1037" s="1">
        <f>IFERROR(__xludf.DUMMYFUNCTION("""COMPUTED_VALUE"""),274.0)</f>
        <v>274</v>
      </c>
      <c r="F1037" s="1">
        <f>IFERROR(__xludf.DUMMYFUNCTION("""COMPUTED_VALUE"""),1.47014902E8)</f>
        <v>147014902</v>
      </c>
    </row>
    <row r="1038" ht="15.75" customHeight="1">
      <c r="A1038" s="2">
        <f>IFERROR(__xludf.DUMMYFUNCTION("""COMPUTED_VALUE"""),45287.66666666667)</f>
        <v>45287.66667</v>
      </c>
      <c r="B1038" s="1">
        <f>IFERROR(__xludf.DUMMYFUNCTION("""COMPUTED_VALUE"""),282.2)</f>
        <v>282.2</v>
      </c>
      <c r="C1038" s="1">
        <f>IFERROR(__xludf.DUMMYFUNCTION("""COMPUTED_VALUE"""),291.0)</f>
        <v>291</v>
      </c>
      <c r="D1038" s="1">
        <f>IFERROR(__xludf.DUMMYFUNCTION("""COMPUTED_VALUE"""),282.2)</f>
        <v>282.2</v>
      </c>
      <c r="E1038" s="1">
        <f>IFERROR(__xludf.DUMMYFUNCTION("""COMPUTED_VALUE"""),285.0)</f>
        <v>285</v>
      </c>
      <c r="F1038" s="1">
        <f>IFERROR(__xludf.DUMMYFUNCTION("""COMPUTED_VALUE"""),6.4471032E7)</f>
        <v>64471032</v>
      </c>
    </row>
    <row r="1039" ht="15.75" customHeight="1">
      <c r="A1039" s="2">
        <f>IFERROR(__xludf.DUMMYFUNCTION("""COMPUTED_VALUE"""),45288.66666666667)</f>
        <v>45288.66667</v>
      </c>
      <c r="B1039" s="1">
        <f>IFERROR(__xludf.DUMMYFUNCTION("""COMPUTED_VALUE"""),285.0)</f>
        <v>285</v>
      </c>
      <c r="C1039" s="1">
        <f>IFERROR(__xludf.DUMMYFUNCTION("""COMPUTED_VALUE"""),295.6)</f>
        <v>295.6</v>
      </c>
      <c r="D1039" s="1">
        <f>IFERROR(__xludf.DUMMYFUNCTION("""COMPUTED_VALUE"""),284.8)</f>
        <v>284.8</v>
      </c>
      <c r="E1039" s="1">
        <f>IFERROR(__xludf.DUMMYFUNCTION("""COMPUTED_VALUE"""),293.0)</f>
        <v>293</v>
      </c>
      <c r="F1039" s="1">
        <f>IFERROR(__xludf.DUMMYFUNCTION("""COMPUTED_VALUE"""),3.7840686E7)</f>
        <v>37840686</v>
      </c>
    </row>
    <row r="1040" ht="15.75" customHeight="1">
      <c r="A1040" s="2">
        <f>IFERROR(__xludf.DUMMYFUNCTION("""COMPUTED_VALUE"""),45289.66666666667)</f>
        <v>45289.66667</v>
      </c>
      <c r="B1040" s="1">
        <f>IFERROR(__xludf.DUMMYFUNCTION("""COMPUTED_VALUE"""),295.0)</f>
        <v>295</v>
      </c>
      <c r="C1040" s="1">
        <f>IFERROR(__xludf.DUMMYFUNCTION("""COMPUTED_VALUE"""),295.8)</f>
        <v>295.8</v>
      </c>
      <c r="D1040" s="1">
        <f>IFERROR(__xludf.DUMMYFUNCTION("""COMPUTED_VALUE"""),289.6)</f>
        <v>289.6</v>
      </c>
      <c r="E1040" s="1">
        <f>IFERROR(__xludf.DUMMYFUNCTION("""COMPUTED_VALUE"""),293.6)</f>
        <v>293.6</v>
      </c>
      <c r="F1040" s="1">
        <f>IFERROR(__xludf.DUMMYFUNCTION("""COMPUTED_VALUE"""),1.9624685E7)</f>
        <v>19624685</v>
      </c>
    </row>
    <row r="1041" ht="15.75" customHeight="1">
      <c r="A1041" s="2">
        <f>IFERROR(__xludf.DUMMYFUNCTION("""COMPUTED_VALUE"""),45293.66666666667)</f>
        <v>45293.66667</v>
      </c>
      <c r="B1041" s="1">
        <f>IFERROR(__xludf.DUMMYFUNCTION("""COMPUTED_VALUE"""),300.0)</f>
        <v>300</v>
      </c>
      <c r="C1041" s="1">
        <f>IFERROR(__xludf.DUMMYFUNCTION("""COMPUTED_VALUE"""),305.0)</f>
        <v>305</v>
      </c>
      <c r="D1041" s="1">
        <f>IFERROR(__xludf.DUMMYFUNCTION("""COMPUTED_VALUE"""),294.4)</f>
        <v>294.4</v>
      </c>
      <c r="E1041" s="1">
        <f>IFERROR(__xludf.DUMMYFUNCTION("""COMPUTED_VALUE"""),296.6)</f>
        <v>296.6</v>
      </c>
      <c r="F1041" s="1">
        <f>IFERROR(__xludf.DUMMYFUNCTION("""COMPUTED_VALUE"""),2.3354069E7)</f>
        <v>23354069</v>
      </c>
    </row>
    <row r="1042" ht="15.75" customHeight="1">
      <c r="A1042" s="2">
        <f>IFERROR(__xludf.DUMMYFUNCTION("""COMPUTED_VALUE"""),45294.66666666667)</f>
        <v>45294.66667</v>
      </c>
      <c r="B1042" s="1">
        <f>IFERROR(__xludf.DUMMYFUNCTION("""COMPUTED_VALUE"""),294.0)</f>
        <v>294</v>
      </c>
      <c r="C1042" s="1">
        <f>IFERROR(__xludf.DUMMYFUNCTION("""COMPUTED_VALUE"""),301.6)</f>
        <v>301.6</v>
      </c>
      <c r="D1042" s="1">
        <f>IFERROR(__xludf.DUMMYFUNCTION("""COMPUTED_VALUE"""),292.4)</f>
        <v>292.4</v>
      </c>
      <c r="E1042" s="1">
        <f>IFERROR(__xludf.DUMMYFUNCTION("""COMPUTED_VALUE"""),300.6)</f>
        <v>300.6</v>
      </c>
      <c r="F1042" s="1">
        <f>IFERROR(__xludf.DUMMYFUNCTION("""COMPUTED_VALUE"""),2.0391718E7)</f>
        <v>20391718</v>
      </c>
    </row>
    <row r="1043" ht="15.75" customHeight="1">
      <c r="A1043" s="2">
        <f>IFERROR(__xludf.DUMMYFUNCTION("""COMPUTED_VALUE"""),45295.66666666667)</f>
        <v>45295.66667</v>
      </c>
      <c r="B1043" s="1">
        <f>IFERROR(__xludf.DUMMYFUNCTION("""COMPUTED_VALUE"""),304.4)</f>
        <v>304.4</v>
      </c>
      <c r="C1043" s="1">
        <f>IFERROR(__xludf.DUMMYFUNCTION("""COMPUTED_VALUE"""),304.4)</f>
        <v>304.4</v>
      </c>
      <c r="D1043" s="1">
        <f>IFERROR(__xludf.DUMMYFUNCTION("""COMPUTED_VALUE"""),298.0)</f>
        <v>298</v>
      </c>
      <c r="E1043" s="1">
        <f>IFERROR(__xludf.DUMMYFUNCTION("""COMPUTED_VALUE"""),298.8)</f>
        <v>298.8</v>
      </c>
      <c r="F1043" s="1">
        <f>IFERROR(__xludf.DUMMYFUNCTION("""COMPUTED_VALUE"""),2.021743E7)</f>
        <v>20217430</v>
      </c>
    </row>
    <row r="1044" ht="15.75" customHeight="1">
      <c r="A1044" s="2">
        <f>IFERROR(__xludf.DUMMYFUNCTION("""COMPUTED_VALUE"""),45296.66666666667)</f>
        <v>45296.66667</v>
      </c>
      <c r="B1044" s="1">
        <f>IFERROR(__xludf.DUMMYFUNCTION("""COMPUTED_VALUE"""),295.4)</f>
        <v>295.4</v>
      </c>
      <c r="C1044" s="1">
        <f>IFERROR(__xludf.DUMMYFUNCTION("""COMPUTED_VALUE"""),296.6)</f>
        <v>296.6</v>
      </c>
      <c r="D1044" s="1">
        <f>IFERROR(__xludf.DUMMYFUNCTION("""COMPUTED_VALUE"""),289.6)</f>
        <v>289.6</v>
      </c>
      <c r="E1044" s="1">
        <f>IFERROR(__xludf.DUMMYFUNCTION("""COMPUTED_VALUE"""),292.2)</f>
        <v>292.2</v>
      </c>
      <c r="F1044" s="1">
        <f>IFERROR(__xludf.DUMMYFUNCTION("""COMPUTED_VALUE"""),2.3745017E7)</f>
        <v>23745017</v>
      </c>
    </row>
    <row r="1045" ht="15.75" customHeight="1">
      <c r="A1045" s="2">
        <f>IFERROR(__xludf.DUMMYFUNCTION("""COMPUTED_VALUE"""),45299.66666666667)</f>
        <v>45299.66667</v>
      </c>
      <c r="B1045" s="1">
        <f>IFERROR(__xludf.DUMMYFUNCTION("""COMPUTED_VALUE"""),294.4)</f>
        <v>294.4</v>
      </c>
      <c r="C1045" s="1">
        <f>IFERROR(__xludf.DUMMYFUNCTION("""COMPUTED_VALUE"""),294.6)</f>
        <v>294.6</v>
      </c>
      <c r="D1045" s="1">
        <f>IFERROR(__xludf.DUMMYFUNCTION("""COMPUTED_VALUE"""),285.2)</f>
        <v>285.2</v>
      </c>
      <c r="E1045" s="1">
        <f>IFERROR(__xludf.DUMMYFUNCTION("""COMPUTED_VALUE"""),288.0)</f>
        <v>288</v>
      </c>
      <c r="F1045" s="1">
        <f>IFERROR(__xludf.DUMMYFUNCTION("""COMPUTED_VALUE"""),1.6718452E7)</f>
        <v>16718452</v>
      </c>
    </row>
    <row r="1046" ht="15.75" customHeight="1">
      <c r="A1046" s="2">
        <f>IFERROR(__xludf.DUMMYFUNCTION("""COMPUTED_VALUE"""),45300.66666666667)</f>
        <v>45300.66667</v>
      </c>
      <c r="B1046" s="1">
        <f>IFERROR(__xludf.DUMMYFUNCTION("""COMPUTED_VALUE"""),286.0)</f>
        <v>286</v>
      </c>
      <c r="C1046" s="1">
        <f>IFERROR(__xludf.DUMMYFUNCTION("""COMPUTED_VALUE"""),289.2)</f>
        <v>289.2</v>
      </c>
      <c r="D1046" s="1">
        <f>IFERROR(__xludf.DUMMYFUNCTION("""COMPUTED_VALUE"""),283.4)</f>
        <v>283.4</v>
      </c>
      <c r="E1046" s="1">
        <f>IFERROR(__xludf.DUMMYFUNCTION("""COMPUTED_VALUE"""),283.6)</f>
        <v>283.6</v>
      </c>
      <c r="F1046" s="1">
        <f>IFERROR(__xludf.DUMMYFUNCTION("""COMPUTED_VALUE"""),1.6927478E7)</f>
        <v>16927478</v>
      </c>
    </row>
    <row r="1047" ht="15.75" customHeight="1">
      <c r="A1047" s="2">
        <f>IFERROR(__xludf.DUMMYFUNCTION("""COMPUTED_VALUE"""),45301.66666666667)</f>
        <v>45301.66667</v>
      </c>
      <c r="B1047" s="1">
        <f>IFERROR(__xludf.DUMMYFUNCTION("""COMPUTED_VALUE"""),282.0)</f>
        <v>282</v>
      </c>
      <c r="C1047" s="1">
        <f>IFERROR(__xludf.DUMMYFUNCTION("""COMPUTED_VALUE"""),285.2)</f>
        <v>285.2</v>
      </c>
      <c r="D1047" s="1">
        <f>IFERROR(__xludf.DUMMYFUNCTION("""COMPUTED_VALUE"""),276.8)</f>
        <v>276.8</v>
      </c>
      <c r="E1047" s="1">
        <f>IFERROR(__xludf.DUMMYFUNCTION("""COMPUTED_VALUE"""),280.2)</f>
        <v>280.2</v>
      </c>
      <c r="F1047" s="1">
        <f>IFERROR(__xludf.DUMMYFUNCTION("""COMPUTED_VALUE"""),1.9146068E7)</f>
        <v>19146068</v>
      </c>
    </row>
    <row r="1048" ht="15.75" customHeight="1">
      <c r="A1048" s="2">
        <f>IFERROR(__xludf.DUMMYFUNCTION("""COMPUTED_VALUE"""),45302.66666666667)</f>
        <v>45302.66667</v>
      </c>
      <c r="B1048" s="1">
        <f>IFERROR(__xludf.DUMMYFUNCTION("""COMPUTED_VALUE"""),280.6)</f>
        <v>280.6</v>
      </c>
      <c r="C1048" s="1">
        <f>IFERROR(__xludf.DUMMYFUNCTION("""COMPUTED_VALUE"""),292.4)</f>
        <v>292.4</v>
      </c>
      <c r="D1048" s="1">
        <f>IFERROR(__xludf.DUMMYFUNCTION("""COMPUTED_VALUE"""),280.0)</f>
        <v>280</v>
      </c>
      <c r="E1048" s="1">
        <f>IFERROR(__xludf.DUMMYFUNCTION("""COMPUTED_VALUE"""),287.4)</f>
        <v>287.4</v>
      </c>
      <c r="F1048" s="1">
        <f>IFERROR(__xludf.DUMMYFUNCTION("""COMPUTED_VALUE"""),2.060458E7)</f>
        <v>20604580</v>
      </c>
    </row>
    <row r="1049" ht="15.75" customHeight="1">
      <c r="A1049" s="2">
        <f>IFERROR(__xludf.DUMMYFUNCTION("""COMPUTED_VALUE"""),45303.66666666667)</f>
        <v>45303.66667</v>
      </c>
      <c r="B1049" s="1">
        <f>IFERROR(__xludf.DUMMYFUNCTION("""COMPUTED_VALUE"""),285.6)</f>
        <v>285.6</v>
      </c>
      <c r="C1049" s="1">
        <f>IFERROR(__xludf.DUMMYFUNCTION("""COMPUTED_VALUE"""),293.0)</f>
        <v>293</v>
      </c>
      <c r="D1049" s="1">
        <f>IFERROR(__xludf.DUMMYFUNCTION("""COMPUTED_VALUE"""),284.8)</f>
        <v>284.8</v>
      </c>
      <c r="E1049" s="1">
        <f>IFERROR(__xludf.DUMMYFUNCTION("""COMPUTED_VALUE"""),288.4)</f>
        <v>288.4</v>
      </c>
      <c r="F1049" s="1">
        <f>IFERROR(__xludf.DUMMYFUNCTION("""COMPUTED_VALUE"""),1.5770055E7)</f>
        <v>15770055</v>
      </c>
    </row>
    <row r="1050" ht="15.75" customHeight="1">
      <c r="A1050" s="2">
        <f>IFERROR(__xludf.DUMMYFUNCTION("""COMPUTED_VALUE"""),45306.66666666667)</f>
        <v>45306.66667</v>
      </c>
      <c r="B1050" s="1">
        <f>IFERROR(__xludf.DUMMYFUNCTION("""COMPUTED_VALUE"""),290.0)</f>
        <v>290</v>
      </c>
      <c r="C1050" s="1">
        <f>IFERROR(__xludf.DUMMYFUNCTION("""COMPUTED_VALUE"""),293.8)</f>
        <v>293.8</v>
      </c>
      <c r="D1050" s="1">
        <f>IFERROR(__xludf.DUMMYFUNCTION("""COMPUTED_VALUE"""),287.6)</f>
        <v>287.6</v>
      </c>
      <c r="E1050" s="1">
        <f>IFERROR(__xludf.DUMMYFUNCTION("""COMPUTED_VALUE"""),289.4)</f>
        <v>289.4</v>
      </c>
      <c r="F1050" s="1">
        <f>IFERROR(__xludf.DUMMYFUNCTION("""COMPUTED_VALUE"""),1.6334371E7)</f>
        <v>16334371</v>
      </c>
    </row>
    <row r="1051" ht="15.75" customHeight="1">
      <c r="A1051" s="2">
        <f>IFERROR(__xludf.DUMMYFUNCTION("""COMPUTED_VALUE"""),45307.66666666667)</f>
        <v>45307.66667</v>
      </c>
      <c r="B1051" s="1">
        <f>IFERROR(__xludf.DUMMYFUNCTION("""COMPUTED_VALUE"""),283.8)</f>
        <v>283.8</v>
      </c>
      <c r="C1051" s="1">
        <f>IFERROR(__xludf.DUMMYFUNCTION("""COMPUTED_VALUE"""),288.8)</f>
        <v>288.8</v>
      </c>
      <c r="D1051" s="1">
        <f>IFERROR(__xludf.DUMMYFUNCTION("""COMPUTED_VALUE"""),280.0)</f>
        <v>280</v>
      </c>
      <c r="E1051" s="1">
        <f>IFERROR(__xludf.DUMMYFUNCTION("""COMPUTED_VALUE"""),282.4)</f>
        <v>282.4</v>
      </c>
      <c r="F1051" s="1">
        <f>IFERROR(__xludf.DUMMYFUNCTION("""COMPUTED_VALUE"""),2.2236094E7)</f>
        <v>22236094</v>
      </c>
    </row>
    <row r="1052" ht="15.75" customHeight="1">
      <c r="A1052" s="2">
        <f>IFERROR(__xludf.DUMMYFUNCTION("""COMPUTED_VALUE"""),45308.66666666667)</f>
        <v>45308.66667</v>
      </c>
      <c r="B1052" s="1">
        <f>IFERROR(__xludf.DUMMYFUNCTION("""COMPUTED_VALUE"""),277.0)</f>
        <v>277</v>
      </c>
      <c r="C1052" s="1">
        <f>IFERROR(__xludf.DUMMYFUNCTION("""COMPUTED_VALUE"""),278.8)</f>
        <v>278.8</v>
      </c>
      <c r="D1052" s="1">
        <f>IFERROR(__xludf.DUMMYFUNCTION("""COMPUTED_VALUE"""),272.2)</f>
        <v>272.2</v>
      </c>
      <c r="E1052" s="1">
        <f>IFERROR(__xludf.DUMMYFUNCTION("""COMPUTED_VALUE"""),274.6)</f>
        <v>274.6</v>
      </c>
      <c r="F1052" s="1">
        <f>IFERROR(__xludf.DUMMYFUNCTION("""COMPUTED_VALUE"""),3.6114167E7)</f>
        <v>36114167</v>
      </c>
    </row>
    <row r="1053" ht="15.75" customHeight="1">
      <c r="A1053" s="2">
        <f>IFERROR(__xludf.DUMMYFUNCTION("""COMPUTED_VALUE"""),45309.66666666667)</f>
        <v>45309.66667</v>
      </c>
      <c r="B1053" s="1">
        <f>IFERROR(__xludf.DUMMYFUNCTION("""COMPUTED_VALUE"""),274.6)</f>
        <v>274.6</v>
      </c>
      <c r="C1053" s="1">
        <f>IFERROR(__xludf.DUMMYFUNCTION("""COMPUTED_VALUE"""),279.2)</f>
        <v>279.2</v>
      </c>
      <c r="D1053" s="1">
        <f>IFERROR(__xludf.DUMMYFUNCTION("""COMPUTED_VALUE"""),271.2)</f>
        <v>271.2</v>
      </c>
      <c r="E1053" s="1">
        <f>IFERROR(__xludf.DUMMYFUNCTION("""COMPUTED_VALUE"""),277.6)</f>
        <v>277.6</v>
      </c>
      <c r="F1053" s="1">
        <f>IFERROR(__xludf.DUMMYFUNCTION("""COMPUTED_VALUE"""),2.4604079E7)</f>
        <v>24604079</v>
      </c>
    </row>
    <row r="1054" ht="15.75" customHeight="1">
      <c r="A1054" s="2">
        <f>IFERROR(__xludf.DUMMYFUNCTION("""COMPUTED_VALUE"""),45310.66666666667)</f>
        <v>45310.66667</v>
      </c>
      <c r="B1054" s="1">
        <f>IFERROR(__xludf.DUMMYFUNCTION("""COMPUTED_VALUE"""),275.0)</f>
        <v>275</v>
      </c>
      <c r="C1054" s="1">
        <f>IFERROR(__xludf.DUMMYFUNCTION("""COMPUTED_VALUE"""),282.6)</f>
        <v>282.6</v>
      </c>
      <c r="D1054" s="1">
        <f>IFERROR(__xludf.DUMMYFUNCTION("""COMPUTED_VALUE"""),268.2)</f>
        <v>268.2</v>
      </c>
      <c r="E1054" s="1">
        <f>IFERROR(__xludf.DUMMYFUNCTION("""COMPUTED_VALUE"""),271.2)</f>
        <v>271.2</v>
      </c>
      <c r="F1054" s="1">
        <f>IFERROR(__xludf.DUMMYFUNCTION("""COMPUTED_VALUE"""),2.6897479E7)</f>
        <v>26897479</v>
      </c>
    </row>
    <row r="1055" ht="15.75" customHeight="1">
      <c r="A1055" s="2">
        <f>IFERROR(__xludf.DUMMYFUNCTION("""COMPUTED_VALUE"""),45313.66666666667)</f>
        <v>45313.66667</v>
      </c>
      <c r="B1055" s="1">
        <f>IFERROR(__xludf.DUMMYFUNCTION("""COMPUTED_VALUE"""),270.6)</f>
        <v>270.6</v>
      </c>
      <c r="C1055" s="1">
        <f>IFERROR(__xludf.DUMMYFUNCTION("""COMPUTED_VALUE"""),271.6)</f>
        <v>271.6</v>
      </c>
      <c r="D1055" s="1">
        <f>IFERROR(__xludf.DUMMYFUNCTION("""COMPUTED_VALUE"""),260.2)</f>
        <v>260.2</v>
      </c>
      <c r="E1055" s="1">
        <f>IFERROR(__xludf.DUMMYFUNCTION("""COMPUTED_VALUE"""),262.2)</f>
        <v>262.2</v>
      </c>
      <c r="F1055" s="1">
        <f>IFERROR(__xludf.DUMMYFUNCTION("""COMPUTED_VALUE"""),3.555041E7)</f>
        <v>35550410</v>
      </c>
    </row>
    <row r="1056" ht="15.75" customHeight="1">
      <c r="A1056" s="2">
        <f>IFERROR(__xludf.DUMMYFUNCTION("""COMPUTED_VALUE"""),45314.66666666667)</f>
        <v>45314.66667</v>
      </c>
      <c r="B1056" s="1">
        <f>IFERROR(__xludf.DUMMYFUNCTION("""COMPUTED_VALUE"""),266.8)</f>
        <v>266.8</v>
      </c>
      <c r="C1056" s="1">
        <f>IFERROR(__xludf.DUMMYFUNCTION("""COMPUTED_VALUE"""),278.2)</f>
        <v>278.2</v>
      </c>
      <c r="D1056" s="1">
        <f>IFERROR(__xludf.DUMMYFUNCTION("""COMPUTED_VALUE"""),263.2)</f>
        <v>263.2</v>
      </c>
      <c r="E1056" s="1">
        <f>IFERROR(__xludf.DUMMYFUNCTION("""COMPUTED_VALUE"""),272.0)</f>
        <v>272</v>
      </c>
      <c r="F1056" s="1">
        <f>IFERROR(__xludf.DUMMYFUNCTION("""COMPUTED_VALUE"""),3.5610787E7)</f>
        <v>35610787</v>
      </c>
    </row>
    <row r="1057" ht="15.75" customHeight="1">
      <c r="A1057" s="2">
        <f>IFERROR(__xludf.DUMMYFUNCTION("""COMPUTED_VALUE"""),45315.66666666667)</f>
        <v>45315.66667</v>
      </c>
      <c r="B1057" s="1">
        <f>IFERROR(__xludf.DUMMYFUNCTION("""COMPUTED_VALUE"""),279.6)</f>
        <v>279.6</v>
      </c>
      <c r="C1057" s="1">
        <f>IFERROR(__xludf.DUMMYFUNCTION("""COMPUTED_VALUE"""),284.4)</f>
        <v>284.4</v>
      </c>
      <c r="D1057" s="1">
        <f>IFERROR(__xludf.DUMMYFUNCTION("""COMPUTED_VALUE"""),272.2)</f>
        <v>272.2</v>
      </c>
      <c r="E1057" s="1">
        <f>IFERROR(__xludf.DUMMYFUNCTION("""COMPUTED_VALUE"""),281.8)</f>
        <v>281.8</v>
      </c>
      <c r="F1057" s="1">
        <f>IFERROR(__xludf.DUMMYFUNCTION("""COMPUTED_VALUE"""),3.3863638E7)</f>
        <v>33863638</v>
      </c>
    </row>
    <row r="1058" ht="15.75" customHeight="1">
      <c r="A1058" s="2">
        <f>IFERROR(__xludf.DUMMYFUNCTION("""COMPUTED_VALUE"""),45316.66666666667)</f>
        <v>45316.66667</v>
      </c>
      <c r="B1058" s="1">
        <f>IFERROR(__xludf.DUMMYFUNCTION("""COMPUTED_VALUE"""),285.0)</f>
        <v>285</v>
      </c>
      <c r="C1058" s="1">
        <f>IFERROR(__xludf.DUMMYFUNCTION("""COMPUTED_VALUE"""),292.0)</f>
        <v>292</v>
      </c>
      <c r="D1058" s="1">
        <f>IFERROR(__xludf.DUMMYFUNCTION("""COMPUTED_VALUE"""),280.8)</f>
        <v>280.8</v>
      </c>
      <c r="E1058" s="1">
        <f>IFERROR(__xludf.DUMMYFUNCTION("""COMPUTED_VALUE"""),290.8)</f>
        <v>290.8</v>
      </c>
      <c r="F1058" s="1">
        <f>IFERROR(__xludf.DUMMYFUNCTION("""COMPUTED_VALUE"""),3.4160783E7)</f>
        <v>34160783</v>
      </c>
    </row>
    <row r="1059" ht="15.75" customHeight="1">
      <c r="A1059" s="2">
        <f>IFERROR(__xludf.DUMMYFUNCTION("""COMPUTED_VALUE"""),45317.66666666667)</f>
        <v>45317.66667</v>
      </c>
      <c r="B1059" s="1">
        <f>IFERROR(__xludf.DUMMYFUNCTION("""COMPUTED_VALUE"""),288.2)</f>
        <v>288.2</v>
      </c>
      <c r="C1059" s="1">
        <f>IFERROR(__xludf.DUMMYFUNCTION("""COMPUTED_VALUE"""),290.2)</f>
        <v>290.2</v>
      </c>
      <c r="D1059" s="1">
        <f>IFERROR(__xludf.DUMMYFUNCTION("""COMPUTED_VALUE"""),281.2)</f>
        <v>281.2</v>
      </c>
      <c r="E1059" s="1">
        <f>IFERROR(__xludf.DUMMYFUNCTION("""COMPUTED_VALUE"""),282.8)</f>
        <v>282.8</v>
      </c>
      <c r="F1059" s="1">
        <f>IFERROR(__xludf.DUMMYFUNCTION("""COMPUTED_VALUE"""),2.4815795E7)</f>
        <v>24815795</v>
      </c>
    </row>
    <row r="1060" ht="15.75" customHeight="1">
      <c r="A1060" s="2">
        <f>IFERROR(__xludf.DUMMYFUNCTION("""COMPUTED_VALUE"""),45320.66666666667)</f>
        <v>45320.66667</v>
      </c>
      <c r="B1060" s="1">
        <f>IFERROR(__xludf.DUMMYFUNCTION("""COMPUTED_VALUE"""),286.0)</f>
        <v>286</v>
      </c>
      <c r="C1060" s="1">
        <f>IFERROR(__xludf.DUMMYFUNCTION("""COMPUTED_VALUE"""),288.4)</f>
        <v>288.4</v>
      </c>
      <c r="D1060" s="1">
        <f>IFERROR(__xludf.DUMMYFUNCTION("""COMPUTED_VALUE"""),279.4)</f>
        <v>279.4</v>
      </c>
      <c r="E1060" s="1">
        <f>IFERROR(__xludf.DUMMYFUNCTION("""COMPUTED_VALUE"""),282.0)</f>
        <v>282</v>
      </c>
      <c r="F1060" s="1">
        <f>IFERROR(__xludf.DUMMYFUNCTION("""COMPUTED_VALUE"""),2.0159014E7)</f>
        <v>20159014</v>
      </c>
    </row>
    <row r="1061" ht="15.75" customHeight="1">
      <c r="A1061" s="2">
        <f>IFERROR(__xludf.DUMMYFUNCTION("""COMPUTED_VALUE"""),45321.66666666667)</f>
        <v>45321.66667</v>
      </c>
      <c r="B1061" s="1">
        <f>IFERROR(__xludf.DUMMYFUNCTION("""COMPUTED_VALUE"""),277.2)</f>
        <v>277.2</v>
      </c>
      <c r="C1061" s="1">
        <f>IFERROR(__xludf.DUMMYFUNCTION("""COMPUTED_VALUE"""),280.0)</f>
        <v>280</v>
      </c>
      <c r="D1061" s="1">
        <f>IFERROR(__xludf.DUMMYFUNCTION("""COMPUTED_VALUE"""),273.0)</f>
        <v>273</v>
      </c>
      <c r="E1061" s="1">
        <f>IFERROR(__xludf.DUMMYFUNCTION("""COMPUTED_VALUE"""),273.8)</f>
        <v>273.8</v>
      </c>
      <c r="F1061" s="1">
        <f>IFERROR(__xludf.DUMMYFUNCTION("""COMPUTED_VALUE"""),2.1505998E7)</f>
        <v>21505998</v>
      </c>
    </row>
    <row r="1062" ht="15.75" customHeight="1">
      <c r="A1062" s="2">
        <f>IFERROR(__xludf.DUMMYFUNCTION("""COMPUTED_VALUE"""),45322.66666666667)</f>
        <v>45322.66667</v>
      </c>
      <c r="B1062" s="1">
        <f>IFERROR(__xludf.DUMMYFUNCTION("""COMPUTED_VALUE"""),273.8)</f>
        <v>273.8</v>
      </c>
      <c r="C1062" s="1">
        <f>IFERROR(__xludf.DUMMYFUNCTION("""COMPUTED_VALUE"""),278.0)</f>
        <v>278</v>
      </c>
      <c r="D1062" s="1">
        <f>IFERROR(__xludf.DUMMYFUNCTION("""COMPUTED_VALUE"""),268.4)</f>
        <v>268.4</v>
      </c>
      <c r="E1062" s="1">
        <f>IFERROR(__xludf.DUMMYFUNCTION("""COMPUTED_VALUE"""),270.6)</f>
        <v>270.6</v>
      </c>
      <c r="F1062" s="1">
        <f>IFERROR(__xludf.DUMMYFUNCTION("""COMPUTED_VALUE"""),2.0052974E7)</f>
        <v>20052974</v>
      </c>
    </row>
    <row r="1063" ht="15.75" customHeight="1">
      <c r="A1063" s="2">
        <f>IFERROR(__xludf.DUMMYFUNCTION("""COMPUTED_VALUE"""),45323.66666666667)</f>
        <v>45323.66667</v>
      </c>
      <c r="B1063" s="1">
        <f>IFERROR(__xludf.DUMMYFUNCTION("""COMPUTED_VALUE"""),270.0)</f>
        <v>270</v>
      </c>
      <c r="C1063" s="1">
        <f>IFERROR(__xludf.DUMMYFUNCTION("""COMPUTED_VALUE"""),277.8)</f>
        <v>277.8</v>
      </c>
      <c r="D1063" s="1">
        <f>IFERROR(__xludf.DUMMYFUNCTION("""COMPUTED_VALUE"""),268.0)</f>
        <v>268</v>
      </c>
      <c r="E1063" s="1">
        <f>IFERROR(__xludf.DUMMYFUNCTION("""COMPUTED_VALUE"""),271.6)</f>
        <v>271.6</v>
      </c>
      <c r="F1063" s="1">
        <f>IFERROR(__xludf.DUMMYFUNCTION("""COMPUTED_VALUE"""),1.7329472E7)</f>
        <v>17329472</v>
      </c>
    </row>
    <row r="1064" ht="15.75" customHeight="1">
      <c r="A1064" s="2">
        <f>IFERROR(__xludf.DUMMYFUNCTION("""COMPUTED_VALUE"""),45324.66666666667)</f>
        <v>45324.66667</v>
      </c>
      <c r="B1064" s="1">
        <f>IFERROR(__xludf.DUMMYFUNCTION("""COMPUTED_VALUE"""),284.6)</f>
        <v>284.6</v>
      </c>
      <c r="C1064" s="1">
        <f>IFERROR(__xludf.DUMMYFUNCTION("""COMPUTED_VALUE"""),287.6)</f>
        <v>287.6</v>
      </c>
      <c r="D1064" s="1">
        <f>IFERROR(__xludf.DUMMYFUNCTION("""COMPUTED_VALUE"""),275.0)</f>
        <v>275</v>
      </c>
      <c r="E1064" s="1">
        <f>IFERROR(__xludf.DUMMYFUNCTION("""COMPUTED_VALUE"""),279.4)</f>
        <v>279.4</v>
      </c>
      <c r="F1064" s="1">
        <f>IFERROR(__xludf.DUMMYFUNCTION("""COMPUTED_VALUE"""),3.1053753E7)</f>
        <v>31053753</v>
      </c>
    </row>
    <row r="1065" ht="15.75" customHeight="1">
      <c r="A1065" s="2">
        <f>IFERROR(__xludf.DUMMYFUNCTION("""COMPUTED_VALUE"""),45327.66666666667)</f>
        <v>45327.66667</v>
      </c>
      <c r="B1065" s="1">
        <f>IFERROR(__xludf.DUMMYFUNCTION("""COMPUTED_VALUE"""),278.4)</f>
        <v>278.4</v>
      </c>
      <c r="C1065" s="1">
        <f>IFERROR(__xludf.DUMMYFUNCTION("""COMPUTED_VALUE"""),283.4)</f>
        <v>283.4</v>
      </c>
      <c r="D1065" s="1">
        <f>IFERROR(__xludf.DUMMYFUNCTION("""COMPUTED_VALUE"""),273.8)</f>
        <v>273.8</v>
      </c>
      <c r="E1065" s="1">
        <f>IFERROR(__xludf.DUMMYFUNCTION("""COMPUTED_VALUE"""),279.6)</f>
        <v>279.6</v>
      </c>
      <c r="F1065" s="1">
        <f>IFERROR(__xludf.DUMMYFUNCTION("""COMPUTED_VALUE"""),2.045659E7)</f>
        <v>20456590</v>
      </c>
    </row>
    <row r="1066" ht="15.75" customHeight="1">
      <c r="A1066" s="2">
        <f>IFERROR(__xludf.DUMMYFUNCTION("""COMPUTED_VALUE"""),45328.66666666667)</f>
        <v>45328.66667</v>
      </c>
      <c r="B1066" s="1">
        <f>IFERROR(__xludf.DUMMYFUNCTION("""COMPUTED_VALUE"""),279.8)</f>
        <v>279.8</v>
      </c>
      <c r="C1066" s="1">
        <f>IFERROR(__xludf.DUMMYFUNCTION("""COMPUTED_VALUE"""),292.6)</f>
        <v>292.6</v>
      </c>
      <c r="D1066" s="1">
        <f>IFERROR(__xludf.DUMMYFUNCTION("""COMPUTED_VALUE"""),279.6)</f>
        <v>279.6</v>
      </c>
      <c r="E1066" s="1">
        <f>IFERROR(__xludf.DUMMYFUNCTION("""COMPUTED_VALUE"""),290.8)</f>
        <v>290.8</v>
      </c>
      <c r="F1066" s="1">
        <f>IFERROR(__xludf.DUMMYFUNCTION("""COMPUTED_VALUE"""),2.8856902E7)</f>
        <v>28856902</v>
      </c>
    </row>
    <row r="1067" ht="15.75" customHeight="1">
      <c r="A1067" s="2">
        <f>IFERROR(__xludf.DUMMYFUNCTION("""COMPUTED_VALUE"""),45329.66666666667)</f>
        <v>45329.66667</v>
      </c>
      <c r="B1067" s="1">
        <f>IFERROR(__xludf.DUMMYFUNCTION("""COMPUTED_VALUE"""),295.0)</f>
        <v>295</v>
      </c>
      <c r="C1067" s="1">
        <f>IFERROR(__xludf.DUMMYFUNCTION("""COMPUTED_VALUE"""),297.0)</f>
        <v>297</v>
      </c>
      <c r="D1067" s="1">
        <f>IFERROR(__xludf.DUMMYFUNCTION("""COMPUTED_VALUE"""),288.8)</f>
        <v>288.8</v>
      </c>
      <c r="E1067" s="1">
        <f>IFERROR(__xludf.DUMMYFUNCTION("""COMPUTED_VALUE"""),292.2)</f>
        <v>292.2</v>
      </c>
      <c r="F1067" s="1">
        <f>IFERROR(__xludf.DUMMYFUNCTION("""COMPUTED_VALUE"""),2.6343654E7)</f>
        <v>26343654</v>
      </c>
    </row>
    <row r="1068" ht="15.75" customHeight="1">
      <c r="A1068" s="2">
        <f>IFERROR(__xludf.DUMMYFUNCTION("""COMPUTED_VALUE"""),45330.66666666667)</f>
        <v>45330.66667</v>
      </c>
      <c r="B1068" s="1">
        <f>IFERROR(__xludf.DUMMYFUNCTION("""COMPUTED_VALUE"""),290.0)</f>
        <v>290</v>
      </c>
      <c r="C1068" s="1">
        <f>IFERROR(__xludf.DUMMYFUNCTION("""COMPUTED_VALUE"""),293.2)</f>
        <v>293.2</v>
      </c>
      <c r="D1068" s="1">
        <f>IFERROR(__xludf.DUMMYFUNCTION("""COMPUTED_VALUE"""),286.4)</f>
        <v>286.4</v>
      </c>
      <c r="E1068" s="1">
        <f>IFERROR(__xludf.DUMMYFUNCTION("""COMPUTED_VALUE"""),287.2)</f>
        <v>287.2</v>
      </c>
      <c r="F1068" s="1">
        <f>IFERROR(__xludf.DUMMYFUNCTION("""COMPUTED_VALUE"""),1.7910672E7)</f>
        <v>17910672</v>
      </c>
    </row>
    <row r="1069" ht="15.75" customHeight="1">
      <c r="A1069" s="2">
        <f>IFERROR(__xludf.DUMMYFUNCTION("""COMPUTED_VALUE"""),45331.504166666666)</f>
        <v>45331.50417</v>
      </c>
      <c r="B1069" s="1">
        <f>IFERROR(__xludf.DUMMYFUNCTION("""COMPUTED_VALUE"""),284.6)</f>
        <v>284.6</v>
      </c>
      <c r="C1069" s="1">
        <f>IFERROR(__xludf.DUMMYFUNCTION("""COMPUTED_VALUE"""),287.4)</f>
        <v>287.4</v>
      </c>
      <c r="D1069" s="1">
        <f>IFERROR(__xludf.DUMMYFUNCTION("""COMPUTED_VALUE"""),281.4)</f>
        <v>281.4</v>
      </c>
      <c r="E1069" s="1">
        <f>IFERROR(__xludf.DUMMYFUNCTION("""COMPUTED_VALUE"""),287.2)</f>
        <v>287.2</v>
      </c>
      <c r="F1069" s="1">
        <f>IFERROR(__xludf.DUMMYFUNCTION("""COMPUTED_VALUE"""),6732059.0)</f>
        <v>6732059</v>
      </c>
    </row>
    <row r="1070" ht="15.75" customHeight="1">
      <c r="A1070" s="2">
        <f>IFERROR(__xludf.DUMMYFUNCTION("""COMPUTED_VALUE"""),45336.66666666667)</f>
        <v>45336.66667</v>
      </c>
      <c r="B1070" s="1">
        <f>IFERROR(__xludf.DUMMYFUNCTION("""COMPUTED_VALUE"""),287.0)</f>
        <v>287</v>
      </c>
      <c r="C1070" s="1">
        <f>IFERROR(__xludf.DUMMYFUNCTION("""COMPUTED_VALUE"""),291.2)</f>
        <v>291.2</v>
      </c>
      <c r="D1070" s="1">
        <f>IFERROR(__xludf.DUMMYFUNCTION("""COMPUTED_VALUE"""),282.0)</f>
        <v>282</v>
      </c>
      <c r="E1070" s="1">
        <f>IFERROR(__xludf.DUMMYFUNCTION("""COMPUTED_VALUE"""),290.0)</f>
        <v>290</v>
      </c>
      <c r="F1070" s="1">
        <f>IFERROR(__xludf.DUMMYFUNCTION("""COMPUTED_VALUE"""),1.1567444E7)</f>
        <v>11567444</v>
      </c>
    </row>
    <row r="1071" ht="15.75" customHeight="1">
      <c r="A1071" s="2">
        <f>IFERROR(__xludf.DUMMYFUNCTION("""COMPUTED_VALUE"""),45337.66666666667)</f>
        <v>45337.66667</v>
      </c>
      <c r="B1071" s="1">
        <f>IFERROR(__xludf.DUMMYFUNCTION("""COMPUTED_VALUE"""),288.6)</f>
        <v>288.6</v>
      </c>
      <c r="C1071" s="1">
        <f>IFERROR(__xludf.DUMMYFUNCTION("""COMPUTED_VALUE"""),290.0)</f>
        <v>290</v>
      </c>
      <c r="D1071" s="1">
        <f>IFERROR(__xludf.DUMMYFUNCTION("""COMPUTED_VALUE"""),285.0)</f>
        <v>285</v>
      </c>
      <c r="E1071" s="1">
        <f>IFERROR(__xludf.DUMMYFUNCTION("""COMPUTED_VALUE"""),285.4)</f>
        <v>285.4</v>
      </c>
      <c r="F1071" s="1">
        <f>IFERROR(__xludf.DUMMYFUNCTION("""COMPUTED_VALUE"""),1.2568028E7)</f>
        <v>12568028</v>
      </c>
    </row>
    <row r="1072" ht="15.75" customHeight="1">
      <c r="A1072" s="2">
        <f>IFERROR(__xludf.DUMMYFUNCTION("""COMPUTED_VALUE"""),45338.66666666667)</f>
        <v>45338.66667</v>
      </c>
      <c r="B1072" s="1">
        <f>IFERROR(__xludf.DUMMYFUNCTION("""COMPUTED_VALUE"""),285.6)</f>
        <v>285.6</v>
      </c>
      <c r="C1072" s="1">
        <f>IFERROR(__xludf.DUMMYFUNCTION("""COMPUTED_VALUE"""),291.8)</f>
        <v>291.8</v>
      </c>
      <c r="D1072" s="1">
        <f>IFERROR(__xludf.DUMMYFUNCTION("""COMPUTED_VALUE"""),280.4)</f>
        <v>280.4</v>
      </c>
      <c r="E1072" s="1">
        <f>IFERROR(__xludf.DUMMYFUNCTION("""COMPUTED_VALUE"""),291.8)</f>
        <v>291.8</v>
      </c>
      <c r="F1072" s="1">
        <f>IFERROR(__xludf.DUMMYFUNCTION("""COMPUTED_VALUE"""),1.7215356E7)</f>
        <v>17215356</v>
      </c>
    </row>
    <row r="1073" ht="15.75" customHeight="1">
      <c r="A1073" s="2">
        <f>IFERROR(__xludf.DUMMYFUNCTION("""COMPUTED_VALUE"""),45341.66666666667)</f>
        <v>45341.66667</v>
      </c>
      <c r="B1073" s="1">
        <f>IFERROR(__xludf.DUMMYFUNCTION("""COMPUTED_VALUE"""),291.4)</f>
        <v>291.4</v>
      </c>
      <c r="C1073" s="1">
        <f>IFERROR(__xludf.DUMMYFUNCTION("""COMPUTED_VALUE"""),291.4)</f>
        <v>291.4</v>
      </c>
      <c r="D1073" s="1">
        <f>IFERROR(__xludf.DUMMYFUNCTION("""COMPUTED_VALUE"""),283.8)</f>
        <v>283.8</v>
      </c>
      <c r="E1073" s="1">
        <f>IFERROR(__xludf.DUMMYFUNCTION("""COMPUTED_VALUE"""),284.8)</f>
        <v>284.8</v>
      </c>
      <c r="F1073" s="1">
        <f>IFERROR(__xludf.DUMMYFUNCTION("""COMPUTED_VALUE"""),1.5415304E7)</f>
        <v>15415304</v>
      </c>
    </row>
    <row r="1074" ht="15.75" customHeight="1">
      <c r="A1074" s="2">
        <f>IFERROR(__xludf.DUMMYFUNCTION("""COMPUTED_VALUE"""),45342.66666666667)</f>
        <v>45342.66667</v>
      </c>
      <c r="B1074" s="1">
        <f>IFERROR(__xludf.DUMMYFUNCTION("""COMPUTED_VALUE"""),287.0)</f>
        <v>287</v>
      </c>
      <c r="C1074" s="1">
        <f>IFERROR(__xludf.DUMMYFUNCTION("""COMPUTED_VALUE"""),287.8)</f>
        <v>287.8</v>
      </c>
      <c r="D1074" s="1">
        <f>IFERROR(__xludf.DUMMYFUNCTION("""COMPUTED_VALUE"""),280.4)</f>
        <v>280.4</v>
      </c>
      <c r="E1074" s="1">
        <f>IFERROR(__xludf.DUMMYFUNCTION("""COMPUTED_VALUE"""),284.2)</f>
        <v>284.2</v>
      </c>
      <c r="F1074" s="1">
        <f>IFERROR(__xludf.DUMMYFUNCTION("""COMPUTED_VALUE"""),1.5773028E7)</f>
        <v>15773028</v>
      </c>
    </row>
    <row r="1075" ht="15.75" customHeight="1">
      <c r="A1075" s="2">
        <f>IFERROR(__xludf.DUMMYFUNCTION("""COMPUTED_VALUE"""),45343.66666666667)</f>
        <v>45343.66667</v>
      </c>
      <c r="B1075" s="1">
        <f>IFERROR(__xludf.DUMMYFUNCTION("""COMPUTED_VALUE"""),280.8)</f>
        <v>280.8</v>
      </c>
      <c r="C1075" s="1">
        <f>IFERROR(__xludf.DUMMYFUNCTION("""COMPUTED_VALUE"""),294.6)</f>
        <v>294.6</v>
      </c>
      <c r="D1075" s="1">
        <f>IFERROR(__xludf.DUMMYFUNCTION("""COMPUTED_VALUE"""),280.8)</f>
        <v>280.8</v>
      </c>
      <c r="E1075" s="1">
        <f>IFERROR(__xludf.DUMMYFUNCTION("""COMPUTED_VALUE"""),288.8)</f>
        <v>288.8</v>
      </c>
      <c r="F1075" s="1">
        <f>IFERROR(__xludf.DUMMYFUNCTION("""COMPUTED_VALUE"""),2.3947218E7)</f>
        <v>23947218</v>
      </c>
    </row>
    <row r="1076" ht="15.75" customHeight="1">
      <c r="A1076" s="2">
        <f>IFERROR(__xludf.DUMMYFUNCTION("""COMPUTED_VALUE"""),45344.66666666667)</f>
        <v>45344.66667</v>
      </c>
      <c r="B1076" s="1">
        <f>IFERROR(__xludf.DUMMYFUNCTION("""COMPUTED_VALUE"""),288.2)</f>
        <v>288.2</v>
      </c>
      <c r="C1076" s="1">
        <f>IFERROR(__xludf.DUMMYFUNCTION("""COMPUTED_VALUE"""),291.4)</f>
        <v>291.4</v>
      </c>
      <c r="D1076" s="1">
        <f>IFERROR(__xludf.DUMMYFUNCTION("""COMPUTED_VALUE"""),286.8)</f>
        <v>286.8</v>
      </c>
      <c r="E1076" s="1">
        <f>IFERROR(__xludf.DUMMYFUNCTION("""COMPUTED_VALUE"""),291.4)</f>
        <v>291.4</v>
      </c>
      <c r="F1076" s="1">
        <f>IFERROR(__xludf.DUMMYFUNCTION("""COMPUTED_VALUE"""),1.244127E7)</f>
        <v>12441270</v>
      </c>
    </row>
    <row r="1077" ht="15.75" customHeight="1">
      <c r="A1077" s="2">
        <f>IFERROR(__xludf.DUMMYFUNCTION("""COMPUTED_VALUE"""),45345.66666666667)</f>
        <v>45345.66667</v>
      </c>
      <c r="B1077" s="1">
        <f>IFERROR(__xludf.DUMMYFUNCTION("""COMPUTED_VALUE"""),290.0)</f>
        <v>290</v>
      </c>
      <c r="C1077" s="1">
        <f>IFERROR(__xludf.DUMMYFUNCTION("""COMPUTED_VALUE"""),296.4)</f>
        <v>296.4</v>
      </c>
      <c r="D1077" s="1">
        <f>IFERROR(__xludf.DUMMYFUNCTION("""COMPUTED_VALUE"""),287.0)</f>
        <v>287</v>
      </c>
      <c r="E1077" s="1">
        <f>IFERROR(__xludf.DUMMYFUNCTION("""COMPUTED_VALUE"""),290.8)</f>
        <v>290.8</v>
      </c>
      <c r="F1077" s="1">
        <f>IFERROR(__xludf.DUMMYFUNCTION("""COMPUTED_VALUE"""),1.3229798E7)</f>
        <v>13229798</v>
      </c>
    </row>
    <row r="1078" ht="15.75" customHeight="1">
      <c r="A1078" s="2">
        <f>IFERROR(__xludf.DUMMYFUNCTION("""COMPUTED_VALUE"""),45348.66666666667)</f>
        <v>45348.66667</v>
      </c>
      <c r="B1078" s="1">
        <f>IFERROR(__xludf.DUMMYFUNCTION("""COMPUTED_VALUE"""),287.4)</f>
        <v>287.4</v>
      </c>
      <c r="C1078" s="1">
        <f>IFERROR(__xludf.DUMMYFUNCTION("""COMPUTED_VALUE"""),290.2)</f>
        <v>290.2</v>
      </c>
      <c r="D1078" s="1">
        <f>IFERROR(__xludf.DUMMYFUNCTION("""COMPUTED_VALUE"""),285.4)</f>
        <v>285.4</v>
      </c>
      <c r="E1078" s="1">
        <f>IFERROR(__xludf.DUMMYFUNCTION("""COMPUTED_VALUE"""),287.2)</f>
        <v>287.2</v>
      </c>
      <c r="F1078" s="1">
        <f>IFERROR(__xludf.DUMMYFUNCTION("""COMPUTED_VALUE"""),1.2412426E7)</f>
        <v>12412426</v>
      </c>
    </row>
    <row r="1079" ht="15.75" customHeight="1">
      <c r="A1079" s="2">
        <f>IFERROR(__xludf.DUMMYFUNCTION("""COMPUTED_VALUE"""),45349.66666666667)</f>
        <v>45349.66667</v>
      </c>
      <c r="B1079" s="1">
        <f>IFERROR(__xludf.DUMMYFUNCTION("""COMPUTED_VALUE"""),286.2)</f>
        <v>286.2</v>
      </c>
      <c r="C1079" s="1">
        <f>IFERROR(__xludf.DUMMYFUNCTION("""COMPUTED_VALUE"""),286.2)</f>
        <v>286.2</v>
      </c>
      <c r="D1079" s="1">
        <f>IFERROR(__xludf.DUMMYFUNCTION("""COMPUTED_VALUE"""),278.2)</f>
        <v>278.2</v>
      </c>
      <c r="E1079" s="1">
        <f>IFERROR(__xludf.DUMMYFUNCTION("""COMPUTED_VALUE"""),284.6)</f>
        <v>284.6</v>
      </c>
      <c r="F1079" s="1">
        <f>IFERROR(__xludf.DUMMYFUNCTION("""COMPUTED_VALUE"""),2.3612599E7)</f>
        <v>23612599</v>
      </c>
    </row>
    <row r="1080" ht="15.75" customHeight="1">
      <c r="A1080" s="2">
        <f>IFERROR(__xludf.DUMMYFUNCTION("""COMPUTED_VALUE"""),45350.66666666667)</f>
        <v>45350.66667</v>
      </c>
      <c r="B1080" s="1">
        <f>IFERROR(__xludf.DUMMYFUNCTION("""COMPUTED_VALUE"""),285.0)</f>
        <v>285</v>
      </c>
      <c r="C1080" s="1">
        <f>IFERROR(__xludf.DUMMYFUNCTION("""COMPUTED_VALUE"""),285.8)</f>
        <v>285.8</v>
      </c>
      <c r="D1080" s="1">
        <f>IFERROR(__xludf.DUMMYFUNCTION("""COMPUTED_VALUE"""),276.4)</f>
        <v>276.4</v>
      </c>
      <c r="E1080" s="1">
        <f>IFERROR(__xludf.DUMMYFUNCTION("""COMPUTED_VALUE"""),277.0)</f>
        <v>277</v>
      </c>
      <c r="F1080" s="1">
        <f>IFERROR(__xludf.DUMMYFUNCTION("""COMPUTED_VALUE"""),2.5903478E7)</f>
        <v>25903478</v>
      </c>
    </row>
    <row r="1081" ht="15.75" customHeight="1">
      <c r="A1081" s="2">
        <f>IFERROR(__xludf.DUMMYFUNCTION("""COMPUTED_VALUE"""),45351.66666666667)</f>
        <v>45351.66667</v>
      </c>
      <c r="B1081" s="1">
        <f>IFERROR(__xludf.DUMMYFUNCTION("""COMPUTED_VALUE"""),275.2)</f>
        <v>275.2</v>
      </c>
      <c r="C1081" s="1">
        <f>IFERROR(__xludf.DUMMYFUNCTION("""COMPUTED_VALUE"""),279.0)</f>
        <v>279</v>
      </c>
      <c r="D1081" s="1">
        <f>IFERROR(__xludf.DUMMYFUNCTION("""COMPUTED_VALUE"""),274.6)</f>
        <v>274.6</v>
      </c>
      <c r="E1081" s="1">
        <f>IFERROR(__xludf.DUMMYFUNCTION("""COMPUTED_VALUE"""),277.2)</f>
        <v>277.2</v>
      </c>
      <c r="F1081" s="1">
        <f>IFERROR(__xludf.DUMMYFUNCTION("""COMPUTED_VALUE"""),2.9721885E7)</f>
        <v>29721885</v>
      </c>
    </row>
    <row r="1082" ht="15.75" customHeight="1">
      <c r="A1082" s="2">
        <f>IFERROR(__xludf.DUMMYFUNCTION("""COMPUTED_VALUE"""),45352.66666666667)</f>
        <v>45352.66667</v>
      </c>
      <c r="B1082" s="1">
        <f>IFERROR(__xludf.DUMMYFUNCTION("""COMPUTED_VALUE"""),273.0)</f>
        <v>273</v>
      </c>
      <c r="C1082" s="1">
        <f>IFERROR(__xludf.DUMMYFUNCTION("""COMPUTED_VALUE"""),279.0)</f>
        <v>279</v>
      </c>
      <c r="D1082" s="1">
        <f>IFERROR(__xludf.DUMMYFUNCTION("""COMPUTED_VALUE"""),271.8)</f>
        <v>271.8</v>
      </c>
      <c r="E1082" s="1">
        <f>IFERROR(__xludf.DUMMYFUNCTION("""COMPUTED_VALUE"""),277.4)</f>
        <v>277.4</v>
      </c>
      <c r="F1082" s="1">
        <f>IFERROR(__xludf.DUMMYFUNCTION("""COMPUTED_VALUE"""),2.7952651E7)</f>
        <v>27952651</v>
      </c>
    </row>
    <row r="1083" ht="15.75" customHeight="1">
      <c r="A1083" s="2">
        <f>IFERROR(__xludf.DUMMYFUNCTION("""COMPUTED_VALUE"""),45355.66666666667)</f>
        <v>45355.66667</v>
      </c>
      <c r="B1083" s="1">
        <f>IFERROR(__xludf.DUMMYFUNCTION("""COMPUTED_VALUE"""),277.4)</f>
        <v>277.4</v>
      </c>
      <c r="C1083" s="1">
        <f>IFERROR(__xludf.DUMMYFUNCTION("""COMPUTED_VALUE"""),280.0)</f>
        <v>280</v>
      </c>
      <c r="D1083" s="1">
        <f>IFERROR(__xludf.DUMMYFUNCTION("""COMPUTED_VALUE"""),274.8)</f>
        <v>274.8</v>
      </c>
      <c r="E1083" s="1">
        <f>IFERROR(__xludf.DUMMYFUNCTION("""COMPUTED_VALUE"""),276.2)</f>
        <v>276.2</v>
      </c>
      <c r="F1083" s="1">
        <f>IFERROR(__xludf.DUMMYFUNCTION("""COMPUTED_VALUE"""),1.3832089E7)</f>
        <v>13832089</v>
      </c>
    </row>
    <row r="1084" ht="15.75" customHeight="1">
      <c r="A1084" s="2">
        <f>IFERROR(__xludf.DUMMYFUNCTION("""COMPUTED_VALUE"""),45356.66666666667)</f>
        <v>45356.66667</v>
      </c>
      <c r="B1084" s="1">
        <f>IFERROR(__xludf.DUMMYFUNCTION("""COMPUTED_VALUE"""),270.2)</f>
        <v>270.2</v>
      </c>
      <c r="C1084" s="1">
        <f>IFERROR(__xludf.DUMMYFUNCTION("""COMPUTED_VALUE"""),273.2)</f>
        <v>273.2</v>
      </c>
      <c r="D1084" s="1">
        <f>IFERROR(__xludf.DUMMYFUNCTION("""COMPUTED_VALUE"""),266.2)</f>
        <v>266.2</v>
      </c>
      <c r="E1084" s="1">
        <f>IFERROR(__xludf.DUMMYFUNCTION("""COMPUTED_VALUE"""),268.2)</f>
        <v>268.2</v>
      </c>
      <c r="F1084" s="1">
        <f>IFERROR(__xludf.DUMMYFUNCTION("""COMPUTED_VALUE"""),2.6055083E7)</f>
        <v>26055083</v>
      </c>
    </row>
    <row r="1085" ht="15.75" customHeight="1">
      <c r="A1085" s="2">
        <f>IFERROR(__xludf.DUMMYFUNCTION("""COMPUTED_VALUE"""),45357.66666666667)</f>
        <v>45357.66667</v>
      </c>
      <c r="B1085" s="1">
        <f>IFERROR(__xludf.DUMMYFUNCTION("""COMPUTED_VALUE"""),266.0)</f>
        <v>266</v>
      </c>
      <c r="C1085" s="1">
        <f>IFERROR(__xludf.DUMMYFUNCTION("""COMPUTED_VALUE"""),277.0)</f>
        <v>277</v>
      </c>
      <c r="D1085" s="1">
        <f>IFERROR(__xludf.DUMMYFUNCTION("""COMPUTED_VALUE"""),265.8)</f>
        <v>265.8</v>
      </c>
      <c r="E1085" s="1">
        <f>IFERROR(__xludf.DUMMYFUNCTION("""COMPUTED_VALUE"""),274.6)</f>
        <v>274.6</v>
      </c>
      <c r="F1085" s="1">
        <f>IFERROR(__xludf.DUMMYFUNCTION("""COMPUTED_VALUE"""),2.3289346E7)</f>
        <v>23289346</v>
      </c>
    </row>
    <row r="1086" ht="15.75" customHeight="1">
      <c r="A1086" s="2">
        <f>IFERROR(__xludf.DUMMYFUNCTION("""COMPUTED_VALUE"""),45358.66666666667)</f>
        <v>45358.66667</v>
      </c>
      <c r="B1086" s="1">
        <f>IFERROR(__xludf.DUMMYFUNCTION("""COMPUTED_VALUE"""),274.8)</f>
        <v>274.8</v>
      </c>
      <c r="C1086" s="1">
        <f>IFERROR(__xludf.DUMMYFUNCTION("""COMPUTED_VALUE"""),275.6)</f>
        <v>275.6</v>
      </c>
      <c r="D1086" s="1">
        <f>IFERROR(__xludf.DUMMYFUNCTION("""COMPUTED_VALUE"""),269.2)</f>
        <v>269.2</v>
      </c>
      <c r="E1086" s="1">
        <f>IFERROR(__xludf.DUMMYFUNCTION("""COMPUTED_VALUE"""),271.0)</f>
        <v>271</v>
      </c>
      <c r="F1086" s="1">
        <f>IFERROR(__xludf.DUMMYFUNCTION("""COMPUTED_VALUE"""),1.7159729E7)</f>
        <v>17159729</v>
      </c>
    </row>
    <row r="1087" ht="15.75" customHeight="1">
      <c r="A1087" s="2">
        <f>IFERROR(__xludf.DUMMYFUNCTION("""COMPUTED_VALUE"""),45359.66666666667)</f>
        <v>45359.66667</v>
      </c>
      <c r="B1087" s="1">
        <f>IFERROR(__xludf.DUMMYFUNCTION("""COMPUTED_VALUE"""),272.0)</f>
        <v>272</v>
      </c>
      <c r="C1087" s="1">
        <f>IFERROR(__xludf.DUMMYFUNCTION("""COMPUTED_VALUE"""),275.6)</f>
        <v>275.6</v>
      </c>
      <c r="D1087" s="1">
        <f>IFERROR(__xludf.DUMMYFUNCTION("""COMPUTED_VALUE"""),270.0)</f>
        <v>270</v>
      </c>
      <c r="E1087" s="1">
        <f>IFERROR(__xludf.DUMMYFUNCTION("""COMPUTED_VALUE"""),270.0)</f>
        <v>270</v>
      </c>
      <c r="F1087" s="1">
        <f>IFERROR(__xludf.DUMMYFUNCTION("""COMPUTED_VALUE"""),1.2416156E7)</f>
        <v>12416156</v>
      </c>
    </row>
    <row r="1088" ht="15.75" customHeight="1">
      <c r="A1088" s="2">
        <f>IFERROR(__xludf.DUMMYFUNCTION("""COMPUTED_VALUE"""),45362.66666666667)</f>
        <v>45362.66667</v>
      </c>
      <c r="B1088" s="1">
        <f>IFERROR(__xludf.DUMMYFUNCTION("""COMPUTED_VALUE"""),271.2)</f>
        <v>271.2</v>
      </c>
      <c r="C1088" s="1">
        <f>IFERROR(__xludf.DUMMYFUNCTION("""COMPUTED_VALUE"""),278.6)</f>
        <v>278.6</v>
      </c>
      <c r="D1088" s="1">
        <f>IFERROR(__xludf.DUMMYFUNCTION("""COMPUTED_VALUE"""),271.2)</f>
        <v>271.2</v>
      </c>
      <c r="E1088" s="1">
        <f>IFERROR(__xludf.DUMMYFUNCTION("""COMPUTED_VALUE"""),278.6)</f>
        <v>278.6</v>
      </c>
      <c r="F1088" s="1">
        <f>IFERROR(__xludf.DUMMYFUNCTION("""COMPUTED_VALUE"""),1.7866889E7)</f>
        <v>17866889</v>
      </c>
    </row>
    <row r="1089" ht="15.75" customHeight="1">
      <c r="A1089" s="2">
        <f>IFERROR(__xludf.DUMMYFUNCTION("""COMPUTED_VALUE"""),45363.66666666667)</f>
        <v>45363.66667</v>
      </c>
      <c r="B1089" s="1">
        <f>IFERROR(__xludf.DUMMYFUNCTION("""COMPUTED_VALUE"""),282.0)</f>
        <v>282</v>
      </c>
      <c r="C1089" s="1">
        <f>IFERROR(__xludf.DUMMYFUNCTION("""COMPUTED_VALUE"""),292.6)</f>
        <v>292.6</v>
      </c>
      <c r="D1089" s="1">
        <f>IFERROR(__xludf.DUMMYFUNCTION("""COMPUTED_VALUE"""),280.2)</f>
        <v>280.2</v>
      </c>
      <c r="E1089" s="1">
        <f>IFERROR(__xludf.DUMMYFUNCTION("""COMPUTED_VALUE"""),290.8)</f>
        <v>290.8</v>
      </c>
      <c r="F1089" s="1">
        <f>IFERROR(__xludf.DUMMYFUNCTION("""COMPUTED_VALUE"""),3.6531141E7)</f>
        <v>36531141</v>
      </c>
    </row>
    <row r="1090" ht="15.75" customHeight="1">
      <c r="A1090" s="2">
        <f>IFERROR(__xludf.DUMMYFUNCTION("""COMPUTED_VALUE"""),45364.66666666667)</f>
        <v>45364.66667</v>
      </c>
      <c r="B1090" s="1">
        <f>IFERROR(__xludf.DUMMYFUNCTION("""COMPUTED_VALUE"""),291.4)</f>
        <v>291.4</v>
      </c>
      <c r="C1090" s="1">
        <f>IFERROR(__xludf.DUMMYFUNCTION("""COMPUTED_VALUE"""),294.0)</f>
        <v>294</v>
      </c>
      <c r="D1090" s="1">
        <f>IFERROR(__xludf.DUMMYFUNCTION("""COMPUTED_VALUE"""),288.6)</f>
        <v>288.6</v>
      </c>
      <c r="E1090" s="1">
        <f>IFERROR(__xludf.DUMMYFUNCTION("""COMPUTED_VALUE"""),290.6)</f>
        <v>290.6</v>
      </c>
      <c r="F1090" s="1">
        <f>IFERROR(__xludf.DUMMYFUNCTION("""COMPUTED_VALUE"""),2.0074418E7)</f>
        <v>20074418</v>
      </c>
    </row>
    <row r="1091" ht="15.75" customHeight="1">
      <c r="A1091" s="2">
        <f>IFERROR(__xludf.DUMMYFUNCTION("""COMPUTED_VALUE"""),45365.66666666667)</f>
        <v>45365.66667</v>
      </c>
      <c r="B1091" s="1">
        <f>IFERROR(__xludf.DUMMYFUNCTION("""COMPUTED_VALUE"""),289.4)</f>
        <v>289.4</v>
      </c>
      <c r="C1091" s="1">
        <f>IFERROR(__xludf.DUMMYFUNCTION("""COMPUTED_VALUE"""),294.0)</f>
        <v>294</v>
      </c>
      <c r="D1091" s="1">
        <f>IFERROR(__xludf.DUMMYFUNCTION("""COMPUTED_VALUE"""),286.8)</f>
        <v>286.8</v>
      </c>
      <c r="E1091" s="1">
        <f>IFERROR(__xludf.DUMMYFUNCTION("""COMPUTED_VALUE"""),289.2)</f>
        <v>289.2</v>
      </c>
      <c r="F1091" s="1">
        <f>IFERROR(__xludf.DUMMYFUNCTION("""COMPUTED_VALUE"""),1.4227432E7)</f>
        <v>14227432</v>
      </c>
    </row>
    <row r="1092" ht="15.75" customHeight="1">
      <c r="A1092" s="2">
        <f>IFERROR(__xludf.DUMMYFUNCTION("""COMPUTED_VALUE"""),45366.66666666667)</f>
        <v>45366.66667</v>
      </c>
      <c r="B1092" s="1">
        <f>IFERROR(__xludf.DUMMYFUNCTION("""COMPUTED_VALUE"""),283.0)</f>
        <v>283</v>
      </c>
      <c r="C1092" s="1">
        <f>IFERROR(__xludf.DUMMYFUNCTION("""COMPUTED_VALUE"""),286.2)</f>
        <v>286.2</v>
      </c>
      <c r="D1092" s="1">
        <f>IFERROR(__xludf.DUMMYFUNCTION("""COMPUTED_VALUE"""),279.6)</f>
        <v>279.6</v>
      </c>
      <c r="E1092" s="1">
        <f>IFERROR(__xludf.DUMMYFUNCTION("""COMPUTED_VALUE"""),283.8)</f>
        <v>283.8</v>
      </c>
      <c r="F1092" s="1">
        <f>IFERROR(__xludf.DUMMYFUNCTION("""COMPUTED_VALUE"""),2.9183023E7)</f>
        <v>29183023</v>
      </c>
    </row>
    <row r="1093" ht="15.75" customHeight="1">
      <c r="A1093" s="2">
        <f>IFERROR(__xludf.DUMMYFUNCTION("""COMPUTED_VALUE"""),45369.66666666667)</f>
        <v>45369.66667</v>
      </c>
      <c r="B1093" s="1">
        <f>IFERROR(__xludf.DUMMYFUNCTION("""COMPUTED_VALUE"""),282.2)</f>
        <v>282.2</v>
      </c>
      <c r="C1093" s="1">
        <f>IFERROR(__xludf.DUMMYFUNCTION("""COMPUTED_VALUE"""),291.4)</f>
        <v>291.4</v>
      </c>
      <c r="D1093" s="1">
        <f>IFERROR(__xludf.DUMMYFUNCTION("""COMPUTED_VALUE"""),282.2)</f>
        <v>282.2</v>
      </c>
      <c r="E1093" s="1">
        <f>IFERROR(__xludf.DUMMYFUNCTION("""COMPUTED_VALUE"""),289.8)</f>
        <v>289.8</v>
      </c>
      <c r="F1093" s="1">
        <f>IFERROR(__xludf.DUMMYFUNCTION("""COMPUTED_VALUE"""),1.9633305E7)</f>
        <v>19633305</v>
      </c>
    </row>
    <row r="1094" ht="15.75" customHeight="1">
      <c r="A1094" s="2">
        <f>IFERROR(__xludf.DUMMYFUNCTION("""COMPUTED_VALUE"""),45370.66666666667)</f>
        <v>45370.66667</v>
      </c>
      <c r="B1094" s="1">
        <f>IFERROR(__xludf.DUMMYFUNCTION("""COMPUTED_VALUE"""),289.0)</f>
        <v>289</v>
      </c>
      <c r="C1094" s="1">
        <f>IFERROR(__xludf.DUMMYFUNCTION("""COMPUTED_VALUE"""),291.2)</f>
        <v>291.2</v>
      </c>
      <c r="D1094" s="1">
        <f>IFERROR(__xludf.DUMMYFUNCTION("""COMPUTED_VALUE"""),285.0)</f>
        <v>285</v>
      </c>
      <c r="E1094" s="1">
        <f>IFERROR(__xludf.DUMMYFUNCTION("""COMPUTED_VALUE"""),285.0)</f>
        <v>285</v>
      </c>
      <c r="F1094" s="1">
        <f>IFERROR(__xludf.DUMMYFUNCTION("""COMPUTED_VALUE"""),1.5635351E7)</f>
        <v>15635351</v>
      </c>
    </row>
    <row r="1095" ht="15.75" customHeight="1">
      <c r="A1095" s="2">
        <f>IFERROR(__xludf.DUMMYFUNCTION("""COMPUTED_VALUE"""),45371.66666666667)</f>
        <v>45371.66667</v>
      </c>
      <c r="B1095" s="1">
        <f>IFERROR(__xludf.DUMMYFUNCTION("""COMPUTED_VALUE"""),285.4)</f>
        <v>285.4</v>
      </c>
      <c r="C1095" s="1">
        <f>IFERROR(__xludf.DUMMYFUNCTION("""COMPUTED_VALUE"""),290.2)</f>
        <v>290.2</v>
      </c>
      <c r="D1095" s="1">
        <f>IFERROR(__xludf.DUMMYFUNCTION("""COMPUTED_VALUE"""),283.0)</f>
        <v>283</v>
      </c>
      <c r="E1095" s="1">
        <f>IFERROR(__xludf.DUMMYFUNCTION("""COMPUTED_VALUE"""),288.8)</f>
        <v>288.8</v>
      </c>
      <c r="F1095" s="1">
        <f>IFERROR(__xludf.DUMMYFUNCTION("""COMPUTED_VALUE"""),1.5622235E7)</f>
        <v>15622235</v>
      </c>
    </row>
    <row r="1096" ht="15.75" customHeight="1">
      <c r="A1096" s="2">
        <f>IFERROR(__xludf.DUMMYFUNCTION("""COMPUTED_VALUE"""),45372.66666666667)</f>
        <v>45372.66667</v>
      </c>
      <c r="B1096" s="1">
        <f>IFERROR(__xludf.DUMMYFUNCTION("""COMPUTED_VALUE"""),295.2)</f>
        <v>295.2</v>
      </c>
      <c r="C1096" s="1">
        <f>IFERROR(__xludf.DUMMYFUNCTION("""COMPUTED_VALUE"""),298.2)</f>
        <v>298.2</v>
      </c>
      <c r="D1096" s="1">
        <f>IFERROR(__xludf.DUMMYFUNCTION("""COMPUTED_VALUE"""),289.6)</f>
        <v>289.6</v>
      </c>
      <c r="E1096" s="1">
        <f>IFERROR(__xludf.DUMMYFUNCTION("""COMPUTED_VALUE"""),291.2)</f>
        <v>291.2</v>
      </c>
      <c r="F1096" s="1">
        <f>IFERROR(__xludf.DUMMYFUNCTION("""COMPUTED_VALUE"""),3.6868686E7)</f>
        <v>36868686</v>
      </c>
    </row>
    <row r="1097" ht="15.75" customHeight="1">
      <c r="A1097" s="2">
        <f>IFERROR(__xludf.DUMMYFUNCTION("""COMPUTED_VALUE"""),45373.66666666667)</f>
        <v>45373.66667</v>
      </c>
      <c r="B1097" s="1">
        <f>IFERROR(__xludf.DUMMYFUNCTION("""COMPUTED_VALUE"""),287.4)</f>
        <v>287.4</v>
      </c>
      <c r="C1097" s="1">
        <f>IFERROR(__xludf.DUMMYFUNCTION("""COMPUTED_VALUE"""),290.4)</f>
        <v>290.4</v>
      </c>
      <c r="D1097" s="1">
        <f>IFERROR(__xludf.DUMMYFUNCTION("""COMPUTED_VALUE"""),282.4)</f>
        <v>282.4</v>
      </c>
      <c r="E1097" s="1">
        <f>IFERROR(__xludf.DUMMYFUNCTION("""COMPUTED_VALUE"""),288.8)</f>
        <v>288.8</v>
      </c>
      <c r="F1097" s="1">
        <f>IFERROR(__xludf.DUMMYFUNCTION("""COMPUTED_VALUE"""),2.6432205E7)</f>
        <v>26432205</v>
      </c>
    </row>
    <row r="1098" ht="15.75" customHeight="1">
      <c r="A1098" s="2">
        <f>IFERROR(__xludf.DUMMYFUNCTION("""COMPUTED_VALUE"""),45376.66666666667)</f>
        <v>45376.66667</v>
      </c>
      <c r="B1098" s="1">
        <f>IFERROR(__xludf.DUMMYFUNCTION("""COMPUTED_VALUE"""),288.8)</f>
        <v>288.8</v>
      </c>
      <c r="C1098" s="1">
        <f>IFERROR(__xludf.DUMMYFUNCTION("""COMPUTED_VALUE"""),290.6)</f>
        <v>290.6</v>
      </c>
      <c r="D1098" s="1">
        <f>IFERROR(__xludf.DUMMYFUNCTION("""COMPUTED_VALUE"""),285.0)</f>
        <v>285</v>
      </c>
      <c r="E1098" s="1">
        <f>IFERROR(__xludf.DUMMYFUNCTION("""COMPUTED_VALUE"""),288.6)</f>
        <v>288.6</v>
      </c>
      <c r="F1098" s="1">
        <f>IFERROR(__xludf.DUMMYFUNCTION("""COMPUTED_VALUE"""),2.1127168E7)</f>
        <v>21127168</v>
      </c>
    </row>
    <row r="1099" ht="15.75" customHeight="1">
      <c r="A1099" s="2">
        <f>IFERROR(__xludf.DUMMYFUNCTION("""COMPUTED_VALUE"""),45377.66666666667)</f>
        <v>45377.66667</v>
      </c>
      <c r="B1099" s="1">
        <f>IFERROR(__xludf.DUMMYFUNCTION("""COMPUTED_VALUE"""),286.0)</f>
        <v>286</v>
      </c>
      <c r="C1099" s="1">
        <f>IFERROR(__xludf.DUMMYFUNCTION("""COMPUTED_VALUE"""),300.6)</f>
        <v>300.6</v>
      </c>
      <c r="D1099" s="1">
        <f>IFERROR(__xludf.DUMMYFUNCTION("""COMPUTED_VALUE"""),286.0)</f>
        <v>286</v>
      </c>
      <c r="E1099" s="1">
        <f>IFERROR(__xludf.DUMMYFUNCTION("""COMPUTED_VALUE"""),299.4)</f>
        <v>299.4</v>
      </c>
      <c r="F1099" s="1">
        <f>IFERROR(__xludf.DUMMYFUNCTION("""COMPUTED_VALUE"""),3.3998571E7)</f>
        <v>33998571</v>
      </c>
    </row>
    <row r="1100" ht="15.75" customHeight="1">
      <c r="A1100" s="2">
        <f>IFERROR(__xludf.DUMMYFUNCTION("""COMPUTED_VALUE"""),45378.66666666667)</f>
        <v>45378.66667</v>
      </c>
      <c r="B1100" s="1">
        <f>IFERROR(__xludf.DUMMYFUNCTION("""COMPUTED_VALUE"""),296.0)</f>
        <v>296</v>
      </c>
      <c r="C1100" s="1">
        <f>IFERROR(__xludf.DUMMYFUNCTION("""COMPUTED_VALUE"""),307.6)</f>
        <v>307.6</v>
      </c>
      <c r="D1100" s="1">
        <f>IFERROR(__xludf.DUMMYFUNCTION("""COMPUTED_VALUE"""),295.8)</f>
        <v>295.8</v>
      </c>
      <c r="E1100" s="1">
        <f>IFERROR(__xludf.DUMMYFUNCTION("""COMPUTED_VALUE"""),302.0)</f>
        <v>302</v>
      </c>
      <c r="F1100" s="1">
        <f>IFERROR(__xludf.DUMMYFUNCTION("""COMPUTED_VALUE"""),3.8753084E7)</f>
        <v>38753084</v>
      </c>
    </row>
    <row r="1101" ht="15.75" customHeight="1">
      <c r="A1101" s="2">
        <f>IFERROR(__xludf.DUMMYFUNCTION("""COMPUTED_VALUE"""),45379.66666666667)</f>
        <v>45379.66667</v>
      </c>
      <c r="B1101" s="1">
        <f>IFERROR(__xludf.DUMMYFUNCTION("""COMPUTED_VALUE"""),302.0)</f>
        <v>302</v>
      </c>
      <c r="C1101" s="1">
        <f>IFERROR(__xludf.DUMMYFUNCTION("""COMPUTED_VALUE"""),309.6)</f>
        <v>309.6</v>
      </c>
      <c r="D1101" s="1">
        <f>IFERROR(__xludf.DUMMYFUNCTION("""COMPUTED_VALUE"""),301.4)</f>
        <v>301.4</v>
      </c>
      <c r="E1101" s="1">
        <f>IFERROR(__xludf.DUMMYFUNCTION("""COMPUTED_VALUE"""),303.8)</f>
        <v>303.8</v>
      </c>
      <c r="F1101" s="1">
        <f>IFERROR(__xludf.DUMMYFUNCTION("""COMPUTED_VALUE"""),3.0000843E7)</f>
        <v>30000843</v>
      </c>
    </row>
    <row r="1102" ht="15.75" customHeight="1">
      <c r="A1102" s="2">
        <f>IFERROR(__xludf.DUMMYFUNCTION("""COMPUTED_VALUE"""),45384.66666666667)</f>
        <v>45384.66667</v>
      </c>
      <c r="B1102" s="1">
        <f>IFERROR(__xludf.DUMMYFUNCTION("""COMPUTED_VALUE"""),309.0)</f>
        <v>309</v>
      </c>
      <c r="C1102" s="1">
        <f>IFERROR(__xludf.DUMMYFUNCTION("""COMPUTED_VALUE"""),312.4)</f>
        <v>312.4</v>
      </c>
      <c r="D1102" s="1">
        <f>IFERROR(__xludf.DUMMYFUNCTION("""COMPUTED_VALUE"""),307.8)</f>
        <v>307.8</v>
      </c>
      <c r="E1102" s="1">
        <f>IFERROR(__xludf.DUMMYFUNCTION("""COMPUTED_VALUE"""),309.2)</f>
        <v>309.2</v>
      </c>
      <c r="F1102" s="1">
        <f>IFERROR(__xludf.DUMMYFUNCTION("""COMPUTED_VALUE"""),2.6561604E7)</f>
        <v>26561604</v>
      </c>
    </row>
    <row r="1103" ht="15.75" customHeight="1">
      <c r="A1103" s="2">
        <f>IFERROR(__xludf.DUMMYFUNCTION("""COMPUTED_VALUE"""),45385.66666666667)</f>
        <v>45385.66667</v>
      </c>
      <c r="B1103" s="1">
        <f>IFERROR(__xludf.DUMMYFUNCTION("""COMPUTED_VALUE"""),312.0)</f>
        <v>312</v>
      </c>
      <c r="C1103" s="1">
        <f>IFERROR(__xludf.DUMMYFUNCTION("""COMPUTED_VALUE"""),312.0)</f>
        <v>312</v>
      </c>
      <c r="D1103" s="1">
        <f>IFERROR(__xludf.DUMMYFUNCTION("""COMPUTED_VALUE"""),306.4)</f>
        <v>306.4</v>
      </c>
      <c r="E1103" s="1">
        <f>IFERROR(__xludf.DUMMYFUNCTION("""COMPUTED_VALUE"""),308.4)</f>
        <v>308.4</v>
      </c>
      <c r="F1103" s="1">
        <f>IFERROR(__xludf.DUMMYFUNCTION("""COMPUTED_VALUE"""),1.9696947E7)</f>
        <v>19696947</v>
      </c>
    </row>
    <row r="1104" ht="15.75" customHeight="1">
      <c r="A1104" s="2">
        <f>IFERROR(__xludf.DUMMYFUNCTION("""COMPUTED_VALUE"""),45387.66666666667)</f>
        <v>45387.66667</v>
      </c>
      <c r="B1104" s="1">
        <f>IFERROR(__xludf.DUMMYFUNCTION("""COMPUTED_VALUE"""),309.6)</f>
        <v>309.6</v>
      </c>
      <c r="C1104" s="1">
        <f>IFERROR(__xludf.DUMMYFUNCTION("""COMPUTED_VALUE"""),311.6)</f>
        <v>311.6</v>
      </c>
      <c r="D1104" s="1">
        <f>IFERROR(__xludf.DUMMYFUNCTION("""COMPUTED_VALUE"""),304.4)</f>
        <v>304.4</v>
      </c>
      <c r="E1104" s="1">
        <f>IFERROR(__xludf.DUMMYFUNCTION("""COMPUTED_VALUE"""),310.0)</f>
        <v>310</v>
      </c>
      <c r="F1104" s="1">
        <f>IFERROR(__xludf.DUMMYFUNCTION("""COMPUTED_VALUE"""),1.3582369E7)</f>
        <v>13582369</v>
      </c>
    </row>
    <row r="1105" ht="15.75" customHeight="1">
      <c r="A1105" s="2">
        <f>IFERROR(__xludf.DUMMYFUNCTION("""COMPUTED_VALUE"""),45390.66666666667)</f>
        <v>45390.66667</v>
      </c>
      <c r="B1105" s="1">
        <f>IFERROR(__xludf.DUMMYFUNCTION("""COMPUTED_VALUE"""),305.2)</f>
        <v>305.2</v>
      </c>
      <c r="C1105" s="1">
        <f>IFERROR(__xludf.DUMMYFUNCTION("""COMPUTED_VALUE"""),311.0)</f>
        <v>311</v>
      </c>
      <c r="D1105" s="1">
        <f>IFERROR(__xludf.DUMMYFUNCTION("""COMPUTED_VALUE"""),304.4)</f>
        <v>304.4</v>
      </c>
      <c r="E1105" s="1">
        <f>IFERROR(__xludf.DUMMYFUNCTION("""COMPUTED_VALUE"""),305.4)</f>
        <v>305.4</v>
      </c>
      <c r="F1105" s="1">
        <f>IFERROR(__xludf.DUMMYFUNCTION("""COMPUTED_VALUE"""),2.1656541E7)</f>
        <v>21656541</v>
      </c>
    </row>
    <row r="1106" ht="15.75" customHeight="1">
      <c r="A1106" s="2">
        <f>IFERROR(__xludf.DUMMYFUNCTION("""COMPUTED_VALUE"""),45391.66666666667)</f>
        <v>45391.66667</v>
      </c>
      <c r="B1106" s="1">
        <f>IFERROR(__xludf.DUMMYFUNCTION("""COMPUTED_VALUE"""),307.4)</f>
        <v>307.4</v>
      </c>
      <c r="C1106" s="1">
        <f>IFERROR(__xludf.DUMMYFUNCTION("""COMPUTED_VALUE"""),308.8)</f>
        <v>308.8</v>
      </c>
      <c r="D1106" s="1">
        <f>IFERROR(__xludf.DUMMYFUNCTION("""COMPUTED_VALUE"""),303.0)</f>
        <v>303</v>
      </c>
      <c r="E1106" s="1">
        <f>IFERROR(__xludf.DUMMYFUNCTION("""COMPUTED_VALUE"""),305.0)</f>
        <v>305</v>
      </c>
      <c r="F1106" s="1">
        <f>IFERROR(__xludf.DUMMYFUNCTION("""COMPUTED_VALUE"""),1.7879375E7)</f>
        <v>17879375</v>
      </c>
    </row>
    <row r="1107" ht="15.75" customHeight="1">
      <c r="A1107" s="2">
        <f>IFERROR(__xludf.DUMMYFUNCTION("""COMPUTED_VALUE"""),45392.66666666667)</f>
        <v>45392.66667</v>
      </c>
      <c r="B1107" s="1">
        <f>IFERROR(__xludf.DUMMYFUNCTION("""COMPUTED_VALUE"""),306.4)</f>
        <v>306.4</v>
      </c>
      <c r="C1107" s="1">
        <f>IFERROR(__xludf.DUMMYFUNCTION("""COMPUTED_VALUE"""),315.2)</f>
        <v>315.2</v>
      </c>
      <c r="D1107" s="1">
        <f>IFERROR(__xludf.DUMMYFUNCTION("""COMPUTED_VALUE"""),306.4)</f>
        <v>306.4</v>
      </c>
      <c r="E1107" s="1">
        <f>IFERROR(__xludf.DUMMYFUNCTION("""COMPUTED_VALUE"""),314.2)</f>
        <v>314.2</v>
      </c>
      <c r="F1107" s="1">
        <f>IFERROR(__xludf.DUMMYFUNCTION("""COMPUTED_VALUE"""),2.4730145E7)</f>
        <v>24730145</v>
      </c>
    </row>
    <row r="1108" ht="15.75" customHeight="1">
      <c r="A1108" s="2">
        <f>IFERROR(__xludf.DUMMYFUNCTION("""COMPUTED_VALUE"""),45393.66666666667)</f>
        <v>45393.66667</v>
      </c>
      <c r="B1108" s="1">
        <f>IFERROR(__xludf.DUMMYFUNCTION("""COMPUTED_VALUE"""),309.8)</f>
        <v>309.8</v>
      </c>
      <c r="C1108" s="1">
        <f>IFERROR(__xludf.DUMMYFUNCTION("""COMPUTED_VALUE"""),316.6)</f>
        <v>316.6</v>
      </c>
      <c r="D1108" s="1">
        <f>IFERROR(__xludf.DUMMYFUNCTION("""COMPUTED_VALUE"""),309.0)</f>
        <v>309</v>
      </c>
      <c r="E1108" s="1">
        <f>IFERROR(__xludf.DUMMYFUNCTION("""COMPUTED_VALUE"""),315.0)</f>
        <v>315</v>
      </c>
      <c r="F1108" s="1">
        <f>IFERROR(__xludf.DUMMYFUNCTION("""COMPUTED_VALUE"""),1.8834968E7)</f>
        <v>18834968</v>
      </c>
    </row>
    <row r="1109" ht="15.75" customHeight="1">
      <c r="A1109" s="2">
        <f>IFERROR(__xludf.DUMMYFUNCTION("""COMPUTED_VALUE"""),45394.66666666667)</f>
        <v>45394.66667</v>
      </c>
      <c r="B1109" s="1">
        <f>IFERROR(__xludf.DUMMYFUNCTION("""COMPUTED_VALUE"""),314.0)</f>
        <v>314</v>
      </c>
      <c r="C1109" s="1">
        <f>IFERROR(__xludf.DUMMYFUNCTION("""COMPUTED_VALUE"""),318.0)</f>
        <v>318</v>
      </c>
      <c r="D1109" s="1">
        <f>IFERROR(__xludf.DUMMYFUNCTION("""COMPUTED_VALUE"""),309.4)</f>
        <v>309.4</v>
      </c>
      <c r="E1109" s="1">
        <f>IFERROR(__xludf.DUMMYFUNCTION("""COMPUTED_VALUE"""),309.6)</f>
        <v>309.6</v>
      </c>
      <c r="F1109" s="1">
        <f>IFERROR(__xludf.DUMMYFUNCTION("""COMPUTED_VALUE"""),2.3031342E7)</f>
        <v>23031342</v>
      </c>
    </row>
    <row r="1110" ht="15.75" customHeight="1">
      <c r="A1110" s="2">
        <f>IFERROR(__xludf.DUMMYFUNCTION("""COMPUTED_VALUE"""),45397.66666666667)</f>
        <v>45397.66667</v>
      </c>
      <c r="B1110" s="1">
        <f>IFERROR(__xludf.DUMMYFUNCTION("""COMPUTED_VALUE"""),304.6)</f>
        <v>304.6</v>
      </c>
      <c r="C1110" s="1">
        <f>IFERROR(__xludf.DUMMYFUNCTION("""COMPUTED_VALUE"""),308.8)</f>
        <v>308.8</v>
      </c>
      <c r="D1110" s="1">
        <f>IFERROR(__xludf.DUMMYFUNCTION("""COMPUTED_VALUE"""),303.8)</f>
        <v>303.8</v>
      </c>
      <c r="E1110" s="1">
        <f>IFERROR(__xludf.DUMMYFUNCTION("""COMPUTED_VALUE"""),304.4)</f>
        <v>304.4</v>
      </c>
      <c r="F1110" s="1">
        <f>IFERROR(__xludf.DUMMYFUNCTION("""COMPUTED_VALUE"""),1.8295291E7)</f>
        <v>18295291</v>
      </c>
    </row>
    <row r="1111" ht="15.75" customHeight="1">
      <c r="A1111" s="2">
        <f>IFERROR(__xludf.DUMMYFUNCTION("""COMPUTED_VALUE"""),45398.66666666667)</f>
        <v>45398.66667</v>
      </c>
      <c r="B1111" s="1">
        <f>IFERROR(__xludf.DUMMYFUNCTION("""COMPUTED_VALUE"""),301.2)</f>
        <v>301.2</v>
      </c>
      <c r="C1111" s="1">
        <f>IFERROR(__xludf.DUMMYFUNCTION("""COMPUTED_VALUE"""),308.4)</f>
        <v>308.4</v>
      </c>
      <c r="D1111" s="1">
        <f>IFERROR(__xludf.DUMMYFUNCTION("""COMPUTED_VALUE"""),300.0)</f>
        <v>300</v>
      </c>
      <c r="E1111" s="1">
        <f>IFERROR(__xludf.DUMMYFUNCTION("""COMPUTED_VALUE"""),301.8)</f>
        <v>301.8</v>
      </c>
      <c r="F1111" s="1">
        <f>IFERROR(__xludf.DUMMYFUNCTION("""COMPUTED_VALUE"""),1.9691636E7)</f>
        <v>19691636</v>
      </c>
    </row>
    <row r="1112" ht="15.75" customHeight="1">
      <c r="A1112" s="2">
        <f>IFERROR(__xludf.DUMMYFUNCTION("""COMPUTED_VALUE"""),45399.66666666667)</f>
        <v>45399.66667</v>
      </c>
      <c r="B1112" s="1">
        <f>IFERROR(__xludf.DUMMYFUNCTION("""COMPUTED_VALUE"""),301.8)</f>
        <v>301.8</v>
      </c>
      <c r="C1112" s="1">
        <f>IFERROR(__xludf.DUMMYFUNCTION("""COMPUTED_VALUE"""),304.0)</f>
        <v>304</v>
      </c>
      <c r="D1112" s="1">
        <f>IFERROR(__xludf.DUMMYFUNCTION("""COMPUTED_VALUE"""),297.8)</f>
        <v>297.8</v>
      </c>
      <c r="E1112" s="1">
        <f>IFERROR(__xludf.DUMMYFUNCTION("""COMPUTED_VALUE"""),300.8)</f>
        <v>300.8</v>
      </c>
      <c r="F1112" s="1">
        <f>IFERROR(__xludf.DUMMYFUNCTION("""COMPUTED_VALUE"""),1.4410544E7)</f>
        <v>14410544</v>
      </c>
    </row>
    <row r="1113" ht="15.75" customHeight="1">
      <c r="A1113" s="2">
        <f>IFERROR(__xludf.DUMMYFUNCTION("""COMPUTED_VALUE"""),45400.66666666667)</f>
        <v>45400.66667</v>
      </c>
      <c r="B1113" s="1">
        <f>IFERROR(__xludf.DUMMYFUNCTION("""COMPUTED_VALUE"""),302.2)</f>
        <v>302.2</v>
      </c>
      <c r="C1113" s="1">
        <f>IFERROR(__xludf.DUMMYFUNCTION("""COMPUTED_VALUE"""),308.8)</f>
        <v>308.8</v>
      </c>
      <c r="D1113" s="1">
        <f>IFERROR(__xludf.DUMMYFUNCTION("""COMPUTED_VALUE"""),298.6)</f>
        <v>298.6</v>
      </c>
      <c r="E1113" s="1">
        <f>IFERROR(__xludf.DUMMYFUNCTION("""COMPUTED_VALUE"""),304.4)</f>
        <v>304.4</v>
      </c>
      <c r="F1113" s="1">
        <f>IFERROR(__xludf.DUMMYFUNCTION("""COMPUTED_VALUE"""),1.9058907E7)</f>
        <v>19058907</v>
      </c>
    </row>
    <row r="1114" ht="15.75" customHeight="1">
      <c r="A1114" s="2">
        <f>IFERROR(__xludf.DUMMYFUNCTION("""COMPUTED_VALUE"""),45401.66666666667)</f>
        <v>45401.66667</v>
      </c>
      <c r="B1114" s="1">
        <f>IFERROR(__xludf.DUMMYFUNCTION("""COMPUTED_VALUE"""),303.4)</f>
        <v>303.4</v>
      </c>
      <c r="C1114" s="1">
        <f>IFERROR(__xludf.DUMMYFUNCTION("""COMPUTED_VALUE"""),305.4)</f>
        <v>305.4</v>
      </c>
      <c r="D1114" s="1">
        <f>IFERROR(__xludf.DUMMYFUNCTION("""COMPUTED_VALUE"""),299.6)</f>
        <v>299.6</v>
      </c>
      <c r="E1114" s="1">
        <f>IFERROR(__xludf.DUMMYFUNCTION("""COMPUTED_VALUE"""),303.8)</f>
        <v>303.8</v>
      </c>
      <c r="F1114" s="1">
        <f>IFERROR(__xludf.DUMMYFUNCTION("""COMPUTED_VALUE"""),1.94726E7)</f>
        <v>19472600</v>
      </c>
    </row>
    <row r="1115" ht="15.75" customHeight="1">
      <c r="A1115" s="2">
        <f>IFERROR(__xludf.DUMMYFUNCTION("""COMPUTED_VALUE"""),45404.66666666667)</f>
        <v>45404.66667</v>
      </c>
      <c r="B1115" s="1">
        <f>IFERROR(__xludf.DUMMYFUNCTION("""COMPUTED_VALUE"""),308.0)</f>
        <v>308</v>
      </c>
      <c r="C1115" s="1">
        <f>IFERROR(__xludf.DUMMYFUNCTION("""COMPUTED_VALUE"""),322.6)</f>
        <v>322.6</v>
      </c>
      <c r="D1115" s="1">
        <f>IFERROR(__xludf.DUMMYFUNCTION("""COMPUTED_VALUE"""),306.8)</f>
        <v>306.8</v>
      </c>
      <c r="E1115" s="1">
        <f>IFERROR(__xludf.DUMMYFUNCTION("""COMPUTED_VALUE"""),320.4)</f>
        <v>320.4</v>
      </c>
      <c r="F1115" s="1">
        <f>IFERROR(__xludf.DUMMYFUNCTION("""COMPUTED_VALUE"""),4.1133325E7)</f>
        <v>41133325</v>
      </c>
    </row>
    <row r="1116" ht="15.75" customHeight="1">
      <c r="A1116" s="2">
        <f>IFERROR(__xludf.DUMMYFUNCTION("""COMPUTED_VALUE"""),45405.66666666667)</f>
        <v>45405.66667</v>
      </c>
      <c r="B1116" s="1">
        <f>IFERROR(__xludf.DUMMYFUNCTION("""COMPUTED_VALUE"""),326.0)</f>
        <v>326</v>
      </c>
      <c r="C1116" s="1">
        <f>IFERROR(__xludf.DUMMYFUNCTION("""COMPUTED_VALUE"""),333.6)</f>
        <v>333.6</v>
      </c>
      <c r="D1116" s="1">
        <f>IFERROR(__xludf.DUMMYFUNCTION("""COMPUTED_VALUE"""),325.2)</f>
        <v>325.2</v>
      </c>
      <c r="E1116" s="1">
        <f>IFERROR(__xludf.DUMMYFUNCTION("""COMPUTED_VALUE"""),332.4)</f>
        <v>332.4</v>
      </c>
      <c r="F1116" s="1">
        <f>IFERROR(__xludf.DUMMYFUNCTION("""COMPUTED_VALUE"""),4.3821652E7)</f>
        <v>43821652</v>
      </c>
    </row>
    <row r="1117" ht="15.75" customHeight="1">
      <c r="A1117" s="2">
        <f>IFERROR(__xludf.DUMMYFUNCTION("""COMPUTED_VALUE"""),45406.66666666667)</f>
        <v>45406.66667</v>
      </c>
      <c r="B1117" s="1">
        <f>IFERROR(__xludf.DUMMYFUNCTION("""COMPUTED_VALUE"""),337.8)</f>
        <v>337.8</v>
      </c>
      <c r="C1117" s="1">
        <f>IFERROR(__xludf.DUMMYFUNCTION("""COMPUTED_VALUE"""),345.0)</f>
        <v>345</v>
      </c>
      <c r="D1117" s="1">
        <f>IFERROR(__xludf.DUMMYFUNCTION("""COMPUTED_VALUE"""),335.4)</f>
        <v>335.4</v>
      </c>
      <c r="E1117" s="1">
        <f>IFERROR(__xludf.DUMMYFUNCTION("""COMPUTED_VALUE"""),344.2)</f>
        <v>344.2</v>
      </c>
      <c r="F1117" s="1">
        <f>IFERROR(__xludf.DUMMYFUNCTION("""COMPUTED_VALUE"""),4.1472682E7)</f>
        <v>41472682</v>
      </c>
    </row>
    <row r="1118" ht="15.75" customHeight="1">
      <c r="A1118" s="2">
        <f>IFERROR(__xludf.DUMMYFUNCTION("""COMPUTED_VALUE"""),45407.66666666667)</f>
        <v>45407.66667</v>
      </c>
      <c r="B1118" s="1">
        <f>IFERROR(__xludf.DUMMYFUNCTION("""COMPUTED_VALUE"""),340.2)</f>
        <v>340.2</v>
      </c>
      <c r="C1118" s="1">
        <f>IFERROR(__xludf.DUMMYFUNCTION("""COMPUTED_VALUE"""),346.4)</f>
        <v>346.4</v>
      </c>
      <c r="D1118" s="1">
        <f>IFERROR(__xludf.DUMMYFUNCTION("""COMPUTED_VALUE"""),336.4)</f>
        <v>336.4</v>
      </c>
      <c r="E1118" s="1">
        <f>IFERROR(__xludf.DUMMYFUNCTION("""COMPUTED_VALUE"""),339.4)</f>
        <v>339.4</v>
      </c>
      <c r="F1118" s="1">
        <f>IFERROR(__xludf.DUMMYFUNCTION("""COMPUTED_VALUE"""),2.7727556E7)</f>
        <v>27727556</v>
      </c>
    </row>
    <row r="1119" ht="15.75" customHeight="1">
      <c r="A1119" s="2">
        <f>IFERROR(__xludf.DUMMYFUNCTION("""COMPUTED_VALUE"""),45408.66666666667)</f>
        <v>45408.66667</v>
      </c>
      <c r="B1119" s="1">
        <f>IFERROR(__xludf.DUMMYFUNCTION("""COMPUTED_VALUE"""),340.0)</f>
        <v>340</v>
      </c>
      <c r="C1119" s="1">
        <f>IFERROR(__xludf.DUMMYFUNCTION("""COMPUTED_VALUE"""),351.8)</f>
        <v>351.8</v>
      </c>
      <c r="D1119" s="1">
        <f>IFERROR(__xludf.DUMMYFUNCTION("""COMPUTED_VALUE"""),340.0)</f>
        <v>340</v>
      </c>
      <c r="E1119" s="1">
        <f>IFERROR(__xludf.DUMMYFUNCTION("""COMPUTED_VALUE"""),348.4)</f>
        <v>348.4</v>
      </c>
      <c r="F1119" s="1">
        <f>IFERROR(__xludf.DUMMYFUNCTION("""COMPUTED_VALUE"""),2.9599531E7)</f>
        <v>29599531</v>
      </c>
    </row>
    <row r="1120" ht="15.75" customHeight="1">
      <c r="A1120" s="2">
        <f>IFERROR(__xludf.DUMMYFUNCTION("""COMPUTED_VALUE"""),45411.66666666667)</f>
        <v>45411.66667</v>
      </c>
      <c r="B1120" s="1">
        <f>IFERROR(__xludf.DUMMYFUNCTION("""COMPUTED_VALUE"""),348.4)</f>
        <v>348.4</v>
      </c>
      <c r="C1120" s="1">
        <f>IFERROR(__xludf.DUMMYFUNCTION("""COMPUTED_VALUE"""),354.8)</f>
        <v>354.8</v>
      </c>
      <c r="D1120" s="1">
        <f>IFERROR(__xludf.DUMMYFUNCTION("""COMPUTED_VALUE"""),345.2)</f>
        <v>345.2</v>
      </c>
      <c r="E1120" s="1">
        <f>IFERROR(__xludf.DUMMYFUNCTION("""COMPUTED_VALUE"""),347.6)</f>
        <v>347.6</v>
      </c>
      <c r="F1120" s="1">
        <f>IFERROR(__xludf.DUMMYFUNCTION("""COMPUTED_VALUE"""),2.5416523E7)</f>
        <v>25416523</v>
      </c>
    </row>
    <row r="1121" ht="15.75" customHeight="1">
      <c r="A1121" s="2">
        <f>IFERROR(__xludf.DUMMYFUNCTION("""COMPUTED_VALUE"""),45412.66666666667)</f>
        <v>45412.66667</v>
      </c>
      <c r="B1121" s="1">
        <f>IFERROR(__xludf.DUMMYFUNCTION("""COMPUTED_VALUE"""),349.6)</f>
        <v>349.6</v>
      </c>
      <c r="C1121" s="1">
        <f>IFERROR(__xludf.DUMMYFUNCTION("""COMPUTED_VALUE"""),350.8)</f>
        <v>350.8</v>
      </c>
      <c r="D1121" s="1">
        <f>IFERROR(__xludf.DUMMYFUNCTION("""COMPUTED_VALUE"""),344.0)</f>
        <v>344</v>
      </c>
      <c r="E1121" s="1">
        <f>IFERROR(__xludf.DUMMYFUNCTION("""COMPUTED_VALUE"""),347.2)</f>
        <v>347.2</v>
      </c>
      <c r="F1121" s="1">
        <f>IFERROR(__xludf.DUMMYFUNCTION("""COMPUTED_VALUE"""),1.5957023E7)</f>
        <v>15957023</v>
      </c>
    </row>
    <row r="1122" ht="15.75" customHeight="1">
      <c r="A1122" s="2">
        <f>IFERROR(__xludf.DUMMYFUNCTION("""COMPUTED_VALUE"""),45414.66666666667)</f>
        <v>45414.66667</v>
      </c>
      <c r="B1122" s="1">
        <f>IFERROR(__xludf.DUMMYFUNCTION("""COMPUTED_VALUE"""),349.0)</f>
        <v>349</v>
      </c>
      <c r="C1122" s="1">
        <f>IFERROR(__xludf.DUMMYFUNCTION("""COMPUTED_VALUE"""),361.2)</f>
        <v>361.2</v>
      </c>
      <c r="D1122" s="1">
        <f>IFERROR(__xludf.DUMMYFUNCTION("""COMPUTED_VALUE"""),345.4)</f>
        <v>345.4</v>
      </c>
      <c r="E1122" s="1">
        <f>IFERROR(__xludf.DUMMYFUNCTION("""COMPUTED_VALUE"""),360.4)</f>
        <v>360.4</v>
      </c>
      <c r="F1122" s="1">
        <f>IFERROR(__xludf.DUMMYFUNCTION("""COMPUTED_VALUE"""),2.247961E7)</f>
        <v>22479610</v>
      </c>
    </row>
    <row r="1123" ht="15.75" customHeight="1">
      <c r="A1123" s="2">
        <f>IFERROR(__xludf.DUMMYFUNCTION("""COMPUTED_VALUE"""),45415.66666666667)</f>
        <v>45415.66667</v>
      </c>
      <c r="B1123" s="1">
        <f>IFERROR(__xludf.DUMMYFUNCTION("""COMPUTED_VALUE"""),371.0)</f>
        <v>371</v>
      </c>
      <c r="C1123" s="1">
        <f>IFERROR(__xludf.DUMMYFUNCTION("""COMPUTED_VALUE"""),372.6)</f>
        <v>372.6</v>
      </c>
      <c r="D1123" s="1">
        <f>IFERROR(__xludf.DUMMYFUNCTION("""COMPUTED_VALUE"""),360.6)</f>
        <v>360.6</v>
      </c>
      <c r="E1123" s="1">
        <f>IFERROR(__xludf.DUMMYFUNCTION("""COMPUTED_VALUE"""),364.4)</f>
        <v>364.4</v>
      </c>
      <c r="F1123" s="1">
        <f>IFERROR(__xludf.DUMMYFUNCTION("""COMPUTED_VALUE"""),2.3592345E7)</f>
        <v>23592345</v>
      </c>
    </row>
    <row r="1124" ht="15.75" customHeight="1">
      <c r="A1124" s="2">
        <f>IFERROR(__xludf.DUMMYFUNCTION("""COMPUTED_VALUE"""),45418.66666666667)</f>
        <v>45418.66667</v>
      </c>
      <c r="B1124" s="1">
        <f>IFERROR(__xludf.DUMMYFUNCTION("""COMPUTED_VALUE"""),364.6)</f>
        <v>364.6</v>
      </c>
      <c r="C1124" s="1">
        <f>IFERROR(__xludf.DUMMYFUNCTION("""COMPUTED_VALUE"""),373.0)</f>
        <v>373</v>
      </c>
      <c r="D1124" s="1">
        <f>IFERROR(__xludf.DUMMYFUNCTION("""COMPUTED_VALUE"""),363.0)</f>
        <v>363</v>
      </c>
      <c r="E1124" s="1">
        <f>IFERROR(__xludf.DUMMYFUNCTION("""COMPUTED_VALUE"""),370.2)</f>
        <v>370.2</v>
      </c>
      <c r="F1124" s="1">
        <f>IFERROR(__xludf.DUMMYFUNCTION("""COMPUTED_VALUE"""),2.6208326E7)</f>
        <v>26208326</v>
      </c>
    </row>
    <row r="1125" ht="15.75" customHeight="1">
      <c r="A1125" s="2">
        <f>IFERROR(__xludf.DUMMYFUNCTION("""COMPUTED_VALUE"""),45419.66666666667)</f>
        <v>45419.66667</v>
      </c>
      <c r="B1125" s="1">
        <f>IFERROR(__xludf.DUMMYFUNCTION("""COMPUTED_VALUE"""),367.4)</f>
        <v>367.4</v>
      </c>
      <c r="C1125" s="1">
        <f>IFERROR(__xludf.DUMMYFUNCTION("""COMPUTED_VALUE"""),371.2)</f>
        <v>371.2</v>
      </c>
      <c r="D1125" s="1">
        <f>IFERROR(__xludf.DUMMYFUNCTION("""COMPUTED_VALUE"""),363.4)</f>
        <v>363.4</v>
      </c>
      <c r="E1125" s="1">
        <f>IFERROR(__xludf.DUMMYFUNCTION("""COMPUTED_VALUE"""),365.8)</f>
        <v>365.8</v>
      </c>
      <c r="F1125" s="1">
        <f>IFERROR(__xludf.DUMMYFUNCTION("""COMPUTED_VALUE"""),1.9408056E7)</f>
        <v>19408056</v>
      </c>
    </row>
    <row r="1126" ht="15.75" customHeight="1">
      <c r="A1126" s="2">
        <f>IFERROR(__xludf.DUMMYFUNCTION("""COMPUTED_VALUE"""),45420.66666666667)</f>
        <v>45420.66667</v>
      </c>
      <c r="B1126" s="1">
        <f>IFERROR(__xludf.DUMMYFUNCTION("""COMPUTED_VALUE"""),366.4)</f>
        <v>366.4</v>
      </c>
      <c r="C1126" s="1">
        <f>IFERROR(__xludf.DUMMYFUNCTION("""COMPUTED_VALUE"""),371.8)</f>
        <v>371.8</v>
      </c>
      <c r="D1126" s="1">
        <f>IFERROR(__xludf.DUMMYFUNCTION("""COMPUTED_VALUE"""),359.8)</f>
        <v>359.8</v>
      </c>
      <c r="E1126" s="1">
        <f>IFERROR(__xludf.DUMMYFUNCTION("""COMPUTED_VALUE"""),361.4)</f>
        <v>361.4</v>
      </c>
      <c r="F1126" s="1">
        <f>IFERROR(__xludf.DUMMYFUNCTION("""COMPUTED_VALUE"""),2.0058148E7)</f>
        <v>20058148</v>
      </c>
    </row>
    <row r="1127" ht="15.75" customHeight="1">
      <c r="A1127" s="2">
        <f>IFERROR(__xludf.DUMMYFUNCTION("""COMPUTED_VALUE"""),45421.66666666667)</f>
        <v>45421.66667</v>
      </c>
      <c r="B1127" s="1">
        <f>IFERROR(__xludf.DUMMYFUNCTION("""COMPUTED_VALUE"""),361.0)</f>
        <v>361</v>
      </c>
      <c r="C1127" s="1">
        <f>IFERROR(__xludf.DUMMYFUNCTION("""COMPUTED_VALUE"""),370.0)</f>
        <v>370</v>
      </c>
      <c r="D1127" s="1">
        <f>IFERROR(__xludf.DUMMYFUNCTION("""COMPUTED_VALUE"""),360.4)</f>
        <v>360.4</v>
      </c>
      <c r="E1127" s="1">
        <f>IFERROR(__xludf.DUMMYFUNCTION("""COMPUTED_VALUE"""),369.8)</f>
        <v>369.8</v>
      </c>
      <c r="F1127" s="1">
        <f>IFERROR(__xludf.DUMMYFUNCTION("""COMPUTED_VALUE"""),1.602603E7)</f>
        <v>16026030</v>
      </c>
    </row>
    <row r="1128" ht="15.75" customHeight="1">
      <c r="A1128" s="2">
        <f>IFERROR(__xludf.DUMMYFUNCTION("""COMPUTED_VALUE"""),45422.66666666667)</f>
        <v>45422.66667</v>
      </c>
      <c r="B1128" s="1">
        <f>IFERROR(__xludf.DUMMYFUNCTION("""COMPUTED_VALUE"""),373.8)</f>
        <v>373.8</v>
      </c>
      <c r="C1128" s="1">
        <f>IFERROR(__xludf.DUMMYFUNCTION("""COMPUTED_VALUE"""),374.2)</f>
        <v>374.2</v>
      </c>
      <c r="D1128" s="1">
        <f>IFERROR(__xludf.DUMMYFUNCTION("""COMPUTED_VALUE"""),365.0)</f>
        <v>365</v>
      </c>
      <c r="E1128" s="1">
        <f>IFERROR(__xludf.DUMMYFUNCTION("""COMPUTED_VALUE"""),371.0)</f>
        <v>371</v>
      </c>
      <c r="F1128" s="1">
        <f>IFERROR(__xludf.DUMMYFUNCTION("""COMPUTED_VALUE"""),1.5693045E7)</f>
        <v>15693045</v>
      </c>
    </row>
    <row r="1129" ht="15.75" customHeight="1">
      <c r="A1129" s="2">
        <f>IFERROR(__xludf.DUMMYFUNCTION("""COMPUTED_VALUE"""),45425.66666666667)</f>
        <v>45425.66667</v>
      </c>
      <c r="B1129" s="1">
        <f>IFERROR(__xludf.DUMMYFUNCTION("""COMPUTED_VALUE"""),368.6)</f>
        <v>368.6</v>
      </c>
      <c r="C1129" s="1">
        <f>IFERROR(__xludf.DUMMYFUNCTION("""COMPUTED_VALUE"""),380.0)</f>
        <v>380</v>
      </c>
      <c r="D1129" s="1">
        <f>IFERROR(__xludf.DUMMYFUNCTION("""COMPUTED_VALUE"""),368.0)</f>
        <v>368</v>
      </c>
      <c r="E1129" s="1">
        <f>IFERROR(__xludf.DUMMYFUNCTION("""COMPUTED_VALUE"""),378.2)</f>
        <v>378.2</v>
      </c>
      <c r="F1129" s="1">
        <f>IFERROR(__xludf.DUMMYFUNCTION("""COMPUTED_VALUE"""),2.0558084E7)</f>
        <v>20558084</v>
      </c>
    </row>
    <row r="1130" ht="15.75" customHeight="1">
      <c r="A1130" s="2">
        <f>IFERROR(__xludf.DUMMYFUNCTION("""COMPUTED_VALUE"""),45426.66666666667)</f>
        <v>45426.66667</v>
      </c>
      <c r="B1130" s="1">
        <f>IFERROR(__xludf.DUMMYFUNCTION("""COMPUTED_VALUE"""),381.0)</f>
        <v>381</v>
      </c>
      <c r="C1130" s="1">
        <f>IFERROR(__xludf.DUMMYFUNCTION("""COMPUTED_VALUE"""),384.8)</f>
        <v>384.8</v>
      </c>
      <c r="D1130" s="1">
        <f>IFERROR(__xludf.DUMMYFUNCTION("""COMPUTED_VALUE"""),378.6)</f>
        <v>378.6</v>
      </c>
      <c r="E1130" s="1">
        <f>IFERROR(__xludf.DUMMYFUNCTION("""COMPUTED_VALUE"""),381.8)</f>
        <v>381.8</v>
      </c>
      <c r="F1130" s="1">
        <f>IFERROR(__xludf.DUMMYFUNCTION("""COMPUTED_VALUE"""),2.1603101E7)</f>
        <v>21603101</v>
      </c>
    </row>
    <row r="1131" ht="15.75" customHeight="1">
      <c r="A1131" s="2">
        <f>IFERROR(__xludf.DUMMYFUNCTION("""COMPUTED_VALUE"""),45428.66666666667)</f>
        <v>45428.66667</v>
      </c>
      <c r="B1131" s="1">
        <f>IFERROR(__xludf.DUMMYFUNCTION("""COMPUTED_VALUE"""),400.0)</f>
        <v>400</v>
      </c>
      <c r="C1131" s="1">
        <f>IFERROR(__xludf.DUMMYFUNCTION("""COMPUTED_VALUE"""),401.0)</f>
        <v>401</v>
      </c>
      <c r="D1131" s="1">
        <f>IFERROR(__xludf.DUMMYFUNCTION("""COMPUTED_VALUE"""),394.6)</f>
        <v>394.6</v>
      </c>
      <c r="E1131" s="1">
        <f>IFERROR(__xludf.DUMMYFUNCTION("""COMPUTED_VALUE"""),397.0)</f>
        <v>397</v>
      </c>
      <c r="F1131" s="1">
        <f>IFERROR(__xludf.DUMMYFUNCTION("""COMPUTED_VALUE"""),5.8430778E7)</f>
        <v>58430778</v>
      </c>
    </row>
    <row r="1132" ht="15.75" customHeight="1">
      <c r="A1132" s="2">
        <f>IFERROR(__xludf.DUMMYFUNCTION("""COMPUTED_VALUE"""),45429.66666666667)</f>
        <v>45429.66667</v>
      </c>
      <c r="B1132" s="1">
        <f>IFERROR(__xludf.DUMMYFUNCTION("""COMPUTED_VALUE"""),397.0)</f>
        <v>397</v>
      </c>
      <c r="C1132" s="1">
        <f>IFERROR(__xludf.DUMMYFUNCTION("""COMPUTED_VALUE"""),400.2)</f>
        <v>400.2</v>
      </c>
      <c r="D1132" s="1">
        <f>IFERROR(__xludf.DUMMYFUNCTION("""COMPUTED_VALUE"""),394.2)</f>
        <v>394.2</v>
      </c>
      <c r="E1132" s="1">
        <f>IFERROR(__xludf.DUMMYFUNCTION("""COMPUTED_VALUE"""),395.0)</f>
        <v>395</v>
      </c>
      <c r="F1132" s="1">
        <f>IFERROR(__xludf.DUMMYFUNCTION("""COMPUTED_VALUE"""),2.7916392E7)</f>
        <v>27916392</v>
      </c>
    </row>
    <row r="1133" ht="15.75" customHeight="1">
      <c r="A1133" s="2">
        <f>IFERROR(__xludf.DUMMYFUNCTION("""COMPUTED_VALUE"""),45432.66666666667)</f>
        <v>45432.66667</v>
      </c>
      <c r="B1133" s="1">
        <f>IFERROR(__xludf.DUMMYFUNCTION("""COMPUTED_VALUE"""),397.0)</f>
        <v>397</v>
      </c>
      <c r="C1133" s="1">
        <f>IFERROR(__xludf.DUMMYFUNCTION("""COMPUTED_VALUE"""),399.8)</f>
        <v>399.8</v>
      </c>
      <c r="D1133" s="1">
        <f>IFERROR(__xludf.DUMMYFUNCTION("""COMPUTED_VALUE"""),392.8)</f>
        <v>392.8</v>
      </c>
      <c r="E1133" s="1">
        <f>IFERROR(__xludf.DUMMYFUNCTION("""COMPUTED_VALUE"""),395.0)</f>
        <v>395</v>
      </c>
      <c r="F1133" s="1">
        <f>IFERROR(__xludf.DUMMYFUNCTION("""COMPUTED_VALUE"""),2.2331961E7)</f>
        <v>22331961</v>
      </c>
    </row>
    <row r="1134" ht="15.75" customHeight="1">
      <c r="A1134" s="2">
        <f>IFERROR(__xludf.DUMMYFUNCTION("""COMPUTED_VALUE"""),45433.66666666667)</f>
        <v>45433.66667</v>
      </c>
      <c r="B1134" s="1">
        <f>IFERROR(__xludf.DUMMYFUNCTION("""COMPUTED_VALUE"""),393.4)</f>
        <v>393.4</v>
      </c>
      <c r="C1134" s="1">
        <f>IFERROR(__xludf.DUMMYFUNCTION("""COMPUTED_VALUE"""),393.4)</f>
        <v>393.4</v>
      </c>
      <c r="D1134" s="1">
        <f>IFERROR(__xludf.DUMMYFUNCTION("""COMPUTED_VALUE"""),379.6)</f>
        <v>379.6</v>
      </c>
      <c r="E1134" s="1">
        <f>IFERROR(__xludf.DUMMYFUNCTION("""COMPUTED_VALUE"""),383.6)</f>
        <v>383.6</v>
      </c>
      <c r="F1134" s="1">
        <f>IFERROR(__xludf.DUMMYFUNCTION("""COMPUTED_VALUE"""),3.0679849E7)</f>
        <v>30679849</v>
      </c>
    </row>
    <row r="1135" ht="15.75" customHeight="1">
      <c r="A1135" s="2">
        <f>IFERROR(__xludf.DUMMYFUNCTION("""COMPUTED_VALUE"""),45434.66666666667)</f>
        <v>45434.66667</v>
      </c>
      <c r="B1135" s="1">
        <f>IFERROR(__xludf.DUMMYFUNCTION("""COMPUTED_VALUE"""),379.2)</f>
        <v>379.2</v>
      </c>
      <c r="C1135" s="1">
        <f>IFERROR(__xludf.DUMMYFUNCTION("""COMPUTED_VALUE"""),386.8)</f>
        <v>386.8</v>
      </c>
      <c r="D1135" s="1">
        <f>IFERROR(__xludf.DUMMYFUNCTION("""COMPUTED_VALUE"""),376.6)</f>
        <v>376.6</v>
      </c>
      <c r="E1135" s="1">
        <f>IFERROR(__xludf.DUMMYFUNCTION("""COMPUTED_VALUE"""),384.4)</f>
        <v>384.4</v>
      </c>
      <c r="F1135" s="1">
        <f>IFERROR(__xludf.DUMMYFUNCTION("""COMPUTED_VALUE"""),2.2374764E7)</f>
        <v>22374764</v>
      </c>
    </row>
    <row r="1136" ht="15.75" customHeight="1">
      <c r="A1136" s="2">
        <f>IFERROR(__xludf.DUMMYFUNCTION("""COMPUTED_VALUE"""),45435.66666666667)</f>
        <v>45435.66667</v>
      </c>
      <c r="B1136" s="1">
        <f>IFERROR(__xludf.DUMMYFUNCTION("""COMPUTED_VALUE"""),380.6)</f>
        <v>380.6</v>
      </c>
      <c r="C1136" s="1">
        <f>IFERROR(__xludf.DUMMYFUNCTION("""COMPUTED_VALUE"""),384.0)</f>
        <v>384</v>
      </c>
      <c r="D1136" s="1">
        <f>IFERROR(__xludf.DUMMYFUNCTION("""COMPUTED_VALUE"""),376.4)</f>
        <v>376.4</v>
      </c>
      <c r="E1136" s="1">
        <f>IFERROR(__xludf.DUMMYFUNCTION("""COMPUTED_VALUE"""),381.8)</f>
        <v>381.8</v>
      </c>
      <c r="F1136" s="1">
        <f>IFERROR(__xludf.DUMMYFUNCTION("""COMPUTED_VALUE"""),1.8323988E7)</f>
        <v>18323988</v>
      </c>
    </row>
    <row r="1137" ht="15.75" customHeight="1">
      <c r="A1137" s="2">
        <f>IFERROR(__xludf.DUMMYFUNCTION("""COMPUTED_VALUE"""),45436.66666666667)</f>
        <v>45436.66667</v>
      </c>
      <c r="B1137" s="1">
        <f>IFERROR(__xludf.DUMMYFUNCTION("""COMPUTED_VALUE"""),378.2)</f>
        <v>378.2</v>
      </c>
      <c r="C1137" s="1">
        <f>IFERROR(__xludf.DUMMYFUNCTION("""COMPUTED_VALUE"""),382.6)</f>
        <v>382.6</v>
      </c>
      <c r="D1137" s="1">
        <f>IFERROR(__xludf.DUMMYFUNCTION("""COMPUTED_VALUE"""),374.8)</f>
        <v>374.8</v>
      </c>
      <c r="E1137" s="1">
        <f>IFERROR(__xludf.DUMMYFUNCTION("""COMPUTED_VALUE"""),377.0)</f>
        <v>377</v>
      </c>
      <c r="F1137" s="1">
        <f>IFERROR(__xludf.DUMMYFUNCTION("""COMPUTED_VALUE"""),1.9143321E7)</f>
        <v>19143321</v>
      </c>
    </row>
    <row r="1138" ht="15.75" customHeight="1">
      <c r="A1138" s="2">
        <f>IFERROR(__xludf.DUMMYFUNCTION("""COMPUTED_VALUE"""),45439.66666666667)</f>
        <v>45439.66667</v>
      </c>
      <c r="B1138" s="1">
        <f>IFERROR(__xludf.DUMMYFUNCTION("""COMPUTED_VALUE"""),372.0)</f>
        <v>372</v>
      </c>
      <c r="C1138" s="1">
        <f>IFERROR(__xludf.DUMMYFUNCTION("""COMPUTED_VALUE"""),377.6)</f>
        <v>377.6</v>
      </c>
      <c r="D1138" s="1">
        <f>IFERROR(__xludf.DUMMYFUNCTION("""COMPUTED_VALUE"""),362.4)</f>
        <v>362.4</v>
      </c>
      <c r="E1138" s="1">
        <f>IFERROR(__xludf.DUMMYFUNCTION("""COMPUTED_VALUE"""),377.4)</f>
        <v>377.4</v>
      </c>
      <c r="F1138" s="1">
        <f>IFERROR(__xludf.DUMMYFUNCTION("""COMPUTED_VALUE"""),3.2132068E7)</f>
        <v>32132068</v>
      </c>
    </row>
    <row r="1139" ht="15.75" customHeight="1">
      <c r="A1139" s="2">
        <f>IFERROR(__xludf.DUMMYFUNCTION("""COMPUTED_VALUE"""),45440.66666666667)</f>
        <v>45440.66667</v>
      </c>
      <c r="B1139" s="1">
        <f>IFERROR(__xludf.DUMMYFUNCTION("""COMPUTED_VALUE"""),377.2)</f>
        <v>377.2</v>
      </c>
      <c r="C1139" s="1">
        <f>IFERROR(__xludf.DUMMYFUNCTION("""COMPUTED_VALUE"""),386.0)</f>
        <v>386</v>
      </c>
      <c r="D1139" s="1">
        <f>IFERROR(__xludf.DUMMYFUNCTION("""COMPUTED_VALUE"""),373.4)</f>
        <v>373.4</v>
      </c>
      <c r="E1139" s="1">
        <f>IFERROR(__xludf.DUMMYFUNCTION("""COMPUTED_VALUE"""),380.2)</f>
        <v>380.2</v>
      </c>
      <c r="F1139" s="1">
        <f>IFERROR(__xludf.DUMMYFUNCTION("""COMPUTED_VALUE"""),1.6614787E7)</f>
        <v>16614787</v>
      </c>
    </row>
    <row r="1140" ht="15.75" customHeight="1">
      <c r="A1140" s="2">
        <f>IFERROR(__xludf.DUMMYFUNCTION("""COMPUTED_VALUE"""),45441.66666666667)</f>
        <v>45441.66667</v>
      </c>
      <c r="B1140" s="1">
        <f>IFERROR(__xludf.DUMMYFUNCTION("""COMPUTED_VALUE"""),377.4)</f>
        <v>377.4</v>
      </c>
      <c r="C1140" s="1">
        <f>IFERROR(__xludf.DUMMYFUNCTION("""COMPUTED_VALUE"""),379.8)</f>
        <v>379.8</v>
      </c>
      <c r="D1140" s="1">
        <f>IFERROR(__xludf.DUMMYFUNCTION("""COMPUTED_VALUE"""),369.6)</f>
        <v>369.6</v>
      </c>
      <c r="E1140" s="1">
        <f>IFERROR(__xludf.DUMMYFUNCTION("""COMPUTED_VALUE"""),371.0)</f>
        <v>371</v>
      </c>
      <c r="F1140" s="1">
        <f>IFERROR(__xludf.DUMMYFUNCTION("""COMPUTED_VALUE"""),2.737822E7)</f>
        <v>27378220</v>
      </c>
    </row>
    <row r="1141" ht="15.75" customHeight="1">
      <c r="A1141" s="2">
        <f>IFERROR(__xludf.DUMMYFUNCTION("""COMPUTED_VALUE"""),45442.66666666667)</f>
        <v>45442.66667</v>
      </c>
      <c r="B1141" s="1">
        <f>IFERROR(__xludf.DUMMYFUNCTION("""COMPUTED_VALUE"""),370.0)</f>
        <v>370</v>
      </c>
      <c r="C1141" s="1">
        <f>IFERROR(__xludf.DUMMYFUNCTION("""COMPUTED_VALUE"""),374.2)</f>
        <v>374.2</v>
      </c>
      <c r="D1141" s="1">
        <f>IFERROR(__xludf.DUMMYFUNCTION("""COMPUTED_VALUE"""),365.8)</f>
        <v>365.8</v>
      </c>
      <c r="E1141" s="1">
        <f>IFERROR(__xludf.DUMMYFUNCTION("""COMPUTED_VALUE"""),368.0)</f>
        <v>368</v>
      </c>
      <c r="F1141" s="1">
        <f>IFERROR(__xludf.DUMMYFUNCTION("""COMPUTED_VALUE"""),2.20065E7)</f>
        <v>22006500</v>
      </c>
    </row>
    <row r="1142" ht="15.75" customHeight="1">
      <c r="A1142" s="2">
        <f>IFERROR(__xludf.DUMMYFUNCTION("""COMPUTED_VALUE"""),45443.66666666667)</f>
        <v>45443.66667</v>
      </c>
      <c r="B1142" s="1">
        <f>IFERROR(__xludf.DUMMYFUNCTION("""COMPUTED_VALUE"""),371.2)</f>
        <v>371.2</v>
      </c>
      <c r="C1142" s="1">
        <f>IFERROR(__xludf.DUMMYFUNCTION("""COMPUTED_VALUE"""),379.0)</f>
        <v>379</v>
      </c>
      <c r="D1142" s="1">
        <f>IFERROR(__xludf.DUMMYFUNCTION("""COMPUTED_VALUE"""),359.8)</f>
        <v>359.8</v>
      </c>
      <c r="E1142" s="1">
        <f>IFERROR(__xludf.DUMMYFUNCTION("""COMPUTED_VALUE"""),359.8)</f>
        <v>359.8</v>
      </c>
      <c r="F1142" s="1">
        <f>IFERROR(__xludf.DUMMYFUNCTION("""COMPUTED_VALUE"""),4.0035868E7)</f>
        <v>40035868</v>
      </c>
    </row>
    <row r="1143" ht="15.75" customHeight="1">
      <c r="A1143" s="2">
        <f>IFERROR(__xludf.DUMMYFUNCTION("""COMPUTED_VALUE"""),45446.66666666667)</f>
        <v>45446.66667</v>
      </c>
      <c r="B1143" s="1">
        <f>IFERROR(__xludf.DUMMYFUNCTION("""COMPUTED_VALUE"""),366.8)</f>
        <v>366.8</v>
      </c>
      <c r="C1143" s="1">
        <f>IFERROR(__xludf.DUMMYFUNCTION("""COMPUTED_VALUE"""),379.0)</f>
        <v>379</v>
      </c>
      <c r="D1143" s="1">
        <f>IFERROR(__xludf.DUMMYFUNCTION("""COMPUTED_VALUE"""),366.6)</f>
        <v>366.6</v>
      </c>
      <c r="E1143" s="1">
        <f>IFERROR(__xludf.DUMMYFUNCTION("""COMPUTED_VALUE"""),375.0)</f>
        <v>375</v>
      </c>
      <c r="F1143" s="1">
        <f>IFERROR(__xludf.DUMMYFUNCTION("""COMPUTED_VALUE"""),2.8125374E7)</f>
        <v>28125374</v>
      </c>
    </row>
    <row r="1144" ht="15.75" customHeight="1">
      <c r="A1144" s="2">
        <f>IFERROR(__xludf.DUMMYFUNCTION("""COMPUTED_VALUE"""),45447.66666666667)</f>
        <v>45447.66667</v>
      </c>
      <c r="B1144" s="1">
        <f>IFERROR(__xludf.DUMMYFUNCTION("""COMPUTED_VALUE"""),375.0)</f>
        <v>375</v>
      </c>
      <c r="C1144" s="1">
        <f>IFERROR(__xludf.DUMMYFUNCTION("""COMPUTED_VALUE"""),379.6)</f>
        <v>379.6</v>
      </c>
      <c r="D1144" s="1">
        <f>IFERROR(__xludf.DUMMYFUNCTION("""COMPUTED_VALUE"""),373.8)</f>
        <v>373.8</v>
      </c>
      <c r="E1144" s="1">
        <f>IFERROR(__xludf.DUMMYFUNCTION("""COMPUTED_VALUE"""),377.4)</f>
        <v>377.4</v>
      </c>
      <c r="F1144" s="1">
        <f>IFERROR(__xludf.DUMMYFUNCTION("""COMPUTED_VALUE"""),1.8043066E7)</f>
        <v>18043066</v>
      </c>
    </row>
    <row r="1145" ht="15.75" customHeight="1">
      <c r="A1145" s="2">
        <f>IFERROR(__xludf.DUMMYFUNCTION("""COMPUTED_VALUE"""),45448.66666666667)</f>
        <v>45448.66667</v>
      </c>
      <c r="B1145" s="1">
        <f>IFERROR(__xludf.DUMMYFUNCTION("""COMPUTED_VALUE"""),377.6)</f>
        <v>377.6</v>
      </c>
      <c r="C1145" s="1">
        <f>IFERROR(__xludf.DUMMYFUNCTION("""COMPUTED_VALUE"""),387.8)</f>
        <v>387.8</v>
      </c>
      <c r="D1145" s="1">
        <f>IFERROR(__xludf.DUMMYFUNCTION("""COMPUTED_VALUE"""),377.6)</f>
        <v>377.6</v>
      </c>
      <c r="E1145" s="1">
        <f>IFERROR(__xludf.DUMMYFUNCTION("""COMPUTED_VALUE"""),380.8)</f>
        <v>380.8</v>
      </c>
      <c r="F1145" s="1">
        <f>IFERROR(__xludf.DUMMYFUNCTION("""COMPUTED_VALUE"""),2.0205424E7)</f>
        <v>20205424</v>
      </c>
    </row>
    <row r="1146" ht="15.75" customHeight="1">
      <c r="A1146" s="2">
        <f>IFERROR(__xludf.DUMMYFUNCTION("""COMPUTED_VALUE"""),45449.66666666667)</f>
        <v>45449.66667</v>
      </c>
      <c r="B1146" s="1">
        <f>IFERROR(__xludf.DUMMYFUNCTION("""COMPUTED_VALUE"""),387.4)</f>
        <v>387.4</v>
      </c>
      <c r="C1146" s="1">
        <f>IFERROR(__xludf.DUMMYFUNCTION("""COMPUTED_VALUE"""),391.0)</f>
        <v>391</v>
      </c>
      <c r="D1146" s="1">
        <f>IFERROR(__xludf.DUMMYFUNCTION("""COMPUTED_VALUE"""),379.0)</f>
        <v>379</v>
      </c>
      <c r="E1146" s="1">
        <f>IFERROR(__xludf.DUMMYFUNCTION("""COMPUTED_VALUE"""),381.6)</f>
        <v>381.6</v>
      </c>
      <c r="F1146" s="1">
        <f>IFERROR(__xludf.DUMMYFUNCTION("""COMPUTED_VALUE"""),1.8888938E7)</f>
        <v>18888938</v>
      </c>
    </row>
    <row r="1147" ht="15.75" customHeight="1">
      <c r="A1147" s="2">
        <f>IFERROR(__xludf.DUMMYFUNCTION("""COMPUTED_VALUE"""),45450.66666666667)</f>
        <v>45450.66667</v>
      </c>
      <c r="B1147" s="1">
        <f>IFERROR(__xludf.DUMMYFUNCTION("""COMPUTED_VALUE"""),383.0)</f>
        <v>383</v>
      </c>
      <c r="C1147" s="1">
        <f>IFERROR(__xludf.DUMMYFUNCTION("""COMPUTED_VALUE"""),384.6)</f>
        <v>384.6</v>
      </c>
      <c r="D1147" s="1">
        <f>IFERROR(__xludf.DUMMYFUNCTION("""COMPUTED_VALUE"""),372.8)</f>
        <v>372.8</v>
      </c>
      <c r="E1147" s="1">
        <f>IFERROR(__xludf.DUMMYFUNCTION("""COMPUTED_VALUE"""),374.8)</f>
        <v>374.8</v>
      </c>
      <c r="F1147" s="1">
        <f>IFERROR(__xludf.DUMMYFUNCTION("""COMPUTED_VALUE"""),2.5247259E7)</f>
        <v>25247259</v>
      </c>
    </row>
    <row r="1148" ht="15.75" customHeight="1">
      <c r="A1148" s="2">
        <f>IFERROR(__xludf.DUMMYFUNCTION("""COMPUTED_VALUE"""),45454.66666666667)</f>
        <v>45454.66667</v>
      </c>
      <c r="B1148" s="1">
        <f>IFERROR(__xludf.DUMMYFUNCTION("""COMPUTED_VALUE"""),367.4)</f>
        <v>367.4</v>
      </c>
      <c r="C1148" s="1">
        <f>IFERROR(__xludf.DUMMYFUNCTION("""COMPUTED_VALUE"""),377.8)</f>
        <v>377.8</v>
      </c>
      <c r="D1148" s="1">
        <f>IFERROR(__xludf.DUMMYFUNCTION("""COMPUTED_VALUE"""),367.4)</f>
        <v>367.4</v>
      </c>
      <c r="E1148" s="1">
        <f>IFERROR(__xludf.DUMMYFUNCTION("""COMPUTED_VALUE"""),373.8)</f>
        <v>373.8</v>
      </c>
      <c r="F1148" s="1">
        <f>IFERROR(__xludf.DUMMYFUNCTION("""COMPUTED_VALUE"""),2.6496779E7)</f>
        <v>26496779</v>
      </c>
    </row>
    <row r="1149" ht="15.75" customHeight="1">
      <c r="A1149" s="2">
        <f>IFERROR(__xludf.DUMMYFUNCTION("""COMPUTED_VALUE"""),45455.66666666667)</f>
        <v>45455.66667</v>
      </c>
      <c r="B1149" s="1">
        <f>IFERROR(__xludf.DUMMYFUNCTION("""COMPUTED_VALUE"""),373.8)</f>
        <v>373.8</v>
      </c>
      <c r="C1149" s="1">
        <f>IFERROR(__xludf.DUMMYFUNCTION("""COMPUTED_VALUE"""),377.8)</f>
        <v>377.8</v>
      </c>
      <c r="D1149" s="1">
        <f>IFERROR(__xludf.DUMMYFUNCTION("""COMPUTED_VALUE"""),369.6)</f>
        <v>369.6</v>
      </c>
      <c r="E1149" s="1">
        <f>IFERROR(__xludf.DUMMYFUNCTION("""COMPUTED_VALUE"""),370.8)</f>
        <v>370.8</v>
      </c>
      <c r="F1149" s="1">
        <f>IFERROR(__xludf.DUMMYFUNCTION("""COMPUTED_VALUE"""),1.4960058E7)</f>
        <v>14960058</v>
      </c>
    </row>
    <row r="1150" ht="15.75" customHeight="1">
      <c r="A1150" s="2">
        <f>IFERROR(__xludf.DUMMYFUNCTION("""COMPUTED_VALUE"""),45456.66666666667)</f>
        <v>45456.66667</v>
      </c>
      <c r="B1150" s="1">
        <f>IFERROR(__xludf.DUMMYFUNCTION("""COMPUTED_VALUE"""),376.4)</f>
        <v>376.4</v>
      </c>
      <c r="C1150" s="1">
        <f>IFERROR(__xludf.DUMMYFUNCTION("""COMPUTED_VALUE"""),380.6)</f>
        <v>380.6</v>
      </c>
      <c r="D1150" s="1">
        <f>IFERROR(__xludf.DUMMYFUNCTION("""COMPUTED_VALUE"""),373.6)</f>
        <v>373.6</v>
      </c>
      <c r="E1150" s="1">
        <f>IFERROR(__xludf.DUMMYFUNCTION("""COMPUTED_VALUE"""),379.8)</f>
        <v>379.8</v>
      </c>
      <c r="F1150" s="1">
        <f>IFERROR(__xludf.DUMMYFUNCTION("""COMPUTED_VALUE"""),1.5337042E7)</f>
        <v>15337042</v>
      </c>
    </row>
    <row r="1151" ht="15.75" customHeight="1">
      <c r="A1151" s="2">
        <f>IFERROR(__xludf.DUMMYFUNCTION("""COMPUTED_VALUE"""),45457.66666666667)</f>
        <v>45457.66667</v>
      </c>
      <c r="B1151" s="1">
        <f>IFERROR(__xludf.DUMMYFUNCTION("""COMPUTED_VALUE"""),383.6)</f>
        <v>383.6</v>
      </c>
      <c r="C1151" s="1">
        <f>IFERROR(__xludf.DUMMYFUNCTION("""COMPUTED_VALUE"""),383.6)</f>
        <v>383.6</v>
      </c>
      <c r="D1151" s="1">
        <f>IFERROR(__xludf.DUMMYFUNCTION("""COMPUTED_VALUE"""),378.6)</f>
        <v>378.6</v>
      </c>
      <c r="E1151" s="1">
        <f>IFERROR(__xludf.DUMMYFUNCTION("""COMPUTED_VALUE"""),379.8)</f>
        <v>379.8</v>
      </c>
      <c r="F1151" s="1">
        <f>IFERROR(__xludf.DUMMYFUNCTION("""COMPUTED_VALUE"""),2.0859332E7)</f>
        <v>20859332</v>
      </c>
    </row>
    <row r="1152" ht="15.75" customHeight="1">
      <c r="A1152" s="2">
        <f>IFERROR(__xludf.DUMMYFUNCTION("""COMPUTED_VALUE"""),45460.66666666667)</f>
        <v>45460.66667</v>
      </c>
      <c r="B1152" s="1">
        <f>IFERROR(__xludf.DUMMYFUNCTION("""COMPUTED_VALUE"""),376.2)</f>
        <v>376.2</v>
      </c>
      <c r="C1152" s="1">
        <f>IFERROR(__xludf.DUMMYFUNCTION("""COMPUTED_VALUE"""),385.8)</f>
        <v>385.8</v>
      </c>
      <c r="D1152" s="1">
        <f>IFERROR(__xludf.DUMMYFUNCTION("""COMPUTED_VALUE"""),374.8)</f>
        <v>374.8</v>
      </c>
      <c r="E1152" s="1">
        <f>IFERROR(__xludf.DUMMYFUNCTION("""COMPUTED_VALUE"""),381.2)</f>
        <v>381.2</v>
      </c>
      <c r="F1152" s="1">
        <f>IFERROR(__xludf.DUMMYFUNCTION("""COMPUTED_VALUE"""),1.528115E7)</f>
        <v>15281150</v>
      </c>
    </row>
    <row r="1153" ht="15.75" customHeight="1">
      <c r="A1153" s="2">
        <f>IFERROR(__xludf.DUMMYFUNCTION("""COMPUTED_VALUE"""),45461.66666666667)</f>
        <v>45461.66667</v>
      </c>
      <c r="B1153" s="1">
        <f>IFERROR(__xludf.DUMMYFUNCTION("""COMPUTED_VALUE"""),381.4)</f>
        <v>381.4</v>
      </c>
      <c r="C1153" s="1">
        <f>IFERROR(__xludf.DUMMYFUNCTION("""COMPUTED_VALUE"""),383.8)</f>
        <v>383.8</v>
      </c>
      <c r="D1153" s="1">
        <f>IFERROR(__xludf.DUMMYFUNCTION("""COMPUTED_VALUE"""),377.0)</f>
        <v>377</v>
      </c>
      <c r="E1153" s="1">
        <f>IFERROR(__xludf.DUMMYFUNCTION("""COMPUTED_VALUE"""),377.0)</f>
        <v>377</v>
      </c>
      <c r="F1153" s="1">
        <f>IFERROR(__xludf.DUMMYFUNCTION("""COMPUTED_VALUE"""),1.4278934E7)</f>
        <v>14278934</v>
      </c>
    </row>
    <row r="1154" ht="15.75" customHeight="1">
      <c r="A1154" s="2">
        <f>IFERROR(__xludf.DUMMYFUNCTION("""COMPUTED_VALUE"""),45462.66666666667)</f>
        <v>45462.66667</v>
      </c>
      <c r="B1154" s="1">
        <f>IFERROR(__xludf.DUMMYFUNCTION("""COMPUTED_VALUE"""),380.4)</f>
        <v>380.4</v>
      </c>
      <c r="C1154" s="1">
        <f>IFERROR(__xludf.DUMMYFUNCTION("""COMPUTED_VALUE"""),391.0)</f>
        <v>391</v>
      </c>
      <c r="D1154" s="1">
        <f>IFERROR(__xludf.DUMMYFUNCTION("""COMPUTED_VALUE"""),378.4)</f>
        <v>378.4</v>
      </c>
      <c r="E1154" s="1">
        <f>IFERROR(__xludf.DUMMYFUNCTION("""COMPUTED_VALUE"""),389.0)</f>
        <v>389</v>
      </c>
      <c r="F1154" s="1">
        <f>IFERROR(__xludf.DUMMYFUNCTION("""COMPUTED_VALUE"""),2.2313477E7)</f>
        <v>22313477</v>
      </c>
    </row>
    <row r="1155" ht="15.75" customHeight="1">
      <c r="A1155" s="2">
        <f>IFERROR(__xludf.DUMMYFUNCTION("""COMPUTED_VALUE"""),45463.66666666667)</f>
        <v>45463.66667</v>
      </c>
      <c r="B1155" s="1">
        <f>IFERROR(__xludf.DUMMYFUNCTION("""COMPUTED_VALUE"""),392.0)</f>
        <v>392</v>
      </c>
      <c r="C1155" s="1">
        <f>IFERROR(__xludf.DUMMYFUNCTION("""COMPUTED_VALUE"""),392.0)</f>
        <v>392</v>
      </c>
      <c r="D1155" s="1">
        <f>IFERROR(__xludf.DUMMYFUNCTION("""COMPUTED_VALUE"""),385.6)</f>
        <v>385.6</v>
      </c>
      <c r="E1155" s="1">
        <f>IFERROR(__xludf.DUMMYFUNCTION("""COMPUTED_VALUE"""),387.6)</f>
        <v>387.6</v>
      </c>
      <c r="F1155" s="1">
        <f>IFERROR(__xludf.DUMMYFUNCTION("""COMPUTED_VALUE"""),1.4049005E7)</f>
        <v>14049005</v>
      </c>
    </row>
    <row r="1156" ht="15.75" customHeight="1">
      <c r="A1156" s="2">
        <f>IFERROR(__xludf.DUMMYFUNCTION("""COMPUTED_VALUE"""),45464.66666666667)</f>
        <v>45464.66667</v>
      </c>
      <c r="B1156" s="1">
        <f>IFERROR(__xludf.DUMMYFUNCTION("""COMPUTED_VALUE"""),383.8)</f>
        <v>383.8</v>
      </c>
      <c r="C1156" s="1">
        <f>IFERROR(__xludf.DUMMYFUNCTION("""COMPUTED_VALUE"""),385.2)</f>
        <v>385.2</v>
      </c>
      <c r="D1156" s="1">
        <f>IFERROR(__xludf.DUMMYFUNCTION("""COMPUTED_VALUE"""),378.0)</f>
        <v>378</v>
      </c>
      <c r="E1156" s="1">
        <f>IFERROR(__xludf.DUMMYFUNCTION("""COMPUTED_VALUE"""),381.4)</f>
        <v>381.4</v>
      </c>
      <c r="F1156" s="1">
        <f>IFERROR(__xludf.DUMMYFUNCTION("""COMPUTED_VALUE"""),2.5855005E7)</f>
        <v>25855005</v>
      </c>
    </row>
    <row r="1157" ht="15.75" customHeight="1">
      <c r="A1157" s="2">
        <f>IFERROR(__xludf.DUMMYFUNCTION("""COMPUTED_VALUE"""),45467.66666666667)</f>
        <v>45467.66667</v>
      </c>
      <c r="B1157" s="1">
        <f>IFERROR(__xludf.DUMMYFUNCTION("""COMPUTED_VALUE"""),377.6)</f>
        <v>377.6</v>
      </c>
      <c r="C1157" s="1">
        <f>IFERROR(__xludf.DUMMYFUNCTION("""COMPUTED_VALUE"""),381.0)</f>
        <v>381</v>
      </c>
      <c r="D1157" s="1">
        <f>IFERROR(__xludf.DUMMYFUNCTION("""COMPUTED_VALUE"""),374.0)</f>
        <v>374</v>
      </c>
      <c r="E1157" s="1">
        <f>IFERROR(__xludf.DUMMYFUNCTION("""COMPUTED_VALUE"""),380.4)</f>
        <v>380.4</v>
      </c>
      <c r="F1157" s="1">
        <f>IFERROR(__xludf.DUMMYFUNCTION("""COMPUTED_VALUE"""),1.2919565E7)</f>
        <v>12919565</v>
      </c>
    </row>
    <row r="1158" ht="15.75" customHeight="1">
      <c r="A1158" s="2">
        <f>IFERROR(__xludf.DUMMYFUNCTION("""COMPUTED_VALUE"""),45468.66666666667)</f>
        <v>45468.66667</v>
      </c>
      <c r="B1158" s="1">
        <f>IFERROR(__xludf.DUMMYFUNCTION("""COMPUTED_VALUE"""),381.8)</f>
        <v>381.8</v>
      </c>
      <c r="C1158" s="1">
        <f>IFERROR(__xludf.DUMMYFUNCTION("""COMPUTED_VALUE"""),385.0)</f>
        <v>385</v>
      </c>
      <c r="D1158" s="1">
        <f>IFERROR(__xludf.DUMMYFUNCTION("""COMPUTED_VALUE"""),378.6)</f>
        <v>378.6</v>
      </c>
      <c r="E1158" s="1">
        <f>IFERROR(__xludf.DUMMYFUNCTION("""COMPUTED_VALUE"""),382.0)</f>
        <v>382</v>
      </c>
      <c r="F1158" s="1">
        <f>IFERROR(__xludf.DUMMYFUNCTION("""COMPUTED_VALUE"""),1.2789522E7)</f>
        <v>12789522</v>
      </c>
    </row>
    <row r="1159" ht="15.75" customHeight="1">
      <c r="A1159" s="2">
        <f>IFERROR(__xludf.DUMMYFUNCTION("""COMPUTED_VALUE"""),45469.66666666667)</f>
        <v>45469.66667</v>
      </c>
      <c r="B1159" s="1">
        <f>IFERROR(__xludf.DUMMYFUNCTION("""COMPUTED_VALUE"""),379.2)</f>
        <v>379.2</v>
      </c>
      <c r="C1159" s="1">
        <f>IFERROR(__xludf.DUMMYFUNCTION("""COMPUTED_VALUE"""),383.0)</f>
        <v>383</v>
      </c>
      <c r="D1159" s="1">
        <f>IFERROR(__xludf.DUMMYFUNCTION("""COMPUTED_VALUE"""),377.0)</f>
        <v>377</v>
      </c>
      <c r="E1159" s="1">
        <f>IFERROR(__xludf.DUMMYFUNCTION("""COMPUTED_VALUE"""),382.0)</f>
        <v>382</v>
      </c>
      <c r="F1159" s="1">
        <f>IFERROR(__xludf.DUMMYFUNCTION("""COMPUTED_VALUE"""),1.1886907E7)</f>
        <v>11886907</v>
      </c>
    </row>
    <row r="1160" ht="15.75" customHeight="1">
      <c r="A1160" s="2">
        <f>IFERROR(__xludf.DUMMYFUNCTION("""COMPUTED_VALUE"""),45470.66666666667)</f>
        <v>45470.66667</v>
      </c>
      <c r="B1160" s="1">
        <f>IFERROR(__xludf.DUMMYFUNCTION("""COMPUTED_VALUE"""),379.6)</f>
        <v>379.6</v>
      </c>
      <c r="C1160" s="1">
        <f>IFERROR(__xludf.DUMMYFUNCTION("""COMPUTED_VALUE"""),380.0)</f>
        <v>380</v>
      </c>
      <c r="D1160" s="1">
        <f>IFERROR(__xludf.DUMMYFUNCTION("""COMPUTED_VALUE"""),372.2)</f>
        <v>372.2</v>
      </c>
      <c r="E1160" s="1">
        <f>IFERROR(__xludf.DUMMYFUNCTION("""COMPUTED_VALUE"""),374.4)</f>
        <v>374.4</v>
      </c>
      <c r="F1160" s="1">
        <f>IFERROR(__xludf.DUMMYFUNCTION("""COMPUTED_VALUE"""),1.7513758E7)</f>
        <v>17513758</v>
      </c>
    </row>
    <row r="1161" ht="15.75" customHeight="1">
      <c r="A1161" s="2">
        <f>IFERROR(__xludf.DUMMYFUNCTION("""COMPUTED_VALUE"""),45471.66666666667)</f>
        <v>45471.66667</v>
      </c>
      <c r="B1161" s="1">
        <f>IFERROR(__xludf.DUMMYFUNCTION("""COMPUTED_VALUE"""),371.6)</f>
        <v>371.6</v>
      </c>
      <c r="C1161" s="1">
        <f>IFERROR(__xludf.DUMMYFUNCTION("""COMPUTED_VALUE"""),376.0)</f>
        <v>376</v>
      </c>
      <c r="D1161" s="1">
        <f>IFERROR(__xludf.DUMMYFUNCTION("""COMPUTED_VALUE"""),370.8)</f>
        <v>370.8</v>
      </c>
      <c r="E1161" s="1">
        <f>IFERROR(__xludf.DUMMYFUNCTION("""COMPUTED_VALUE"""),372.4)</f>
        <v>372.4</v>
      </c>
      <c r="F1161" s="1">
        <f>IFERROR(__xludf.DUMMYFUNCTION("""COMPUTED_VALUE"""),1.5561097E7)</f>
        <v>15561097</v>
      </c>
    </row>
    <row r="1162" ht="15.75" customHeight="1">
      <c r="A1162" s="2">
        <f>IFERROR(__xludf.DUMMYFUNCTION("""COMPUTED_VALUE"""),45475.66666666667)</f>
        <v>45475.66667</v>
      </c>
      <c r="B1162" s="1">
        <f>IFERROR(__xludf.DUMMYFUNCTION("""COMPUTED_VALUE"""),367.0)</f>
        <v>367</v>
      </c>
      <c r="C1162" s="1">
        <f>IFERROR(__xludf.DUMMYFUNCTION("""COMPUTED_VALUE"""),376.2)</f>
        <v>376.2</v>
      </c>
      <c r="D1162" s="1">
        <f>IFERROR(__xludf.DUMMYFUNCTION("""COMPUTED_VALUE"""),365.2)</f>
        <v>365.2</v>
      </c>
      <c r="E1162" s="1">
        <f>IFERROR(__xludf.DUMMYFUNCTION("""COMPUTED_VALUE"""),369.2)</f>
        <v>369.2</v>
      </c>
      <c r="F1162" s="1">
        <f>IFERROR(__xludf.DUMMYFUNCTION("""COMPUTED_VALUE"""),2.7266647E7)</f>
        <v>27266647</v>
      </c>
    </row>
    <row r="1163" ht="15.75" customHeight="1">
      <c r="A1163" s="2">
        <f>IFERROR(__xludf.DUMMYFUNCTION("""COMPUTED_VALUE"""),45476.66666666667)</f>
        <v>45476.66667</v>
      </c>
      <c r="B1163" s="1">
        <f>IFERROR(__xludf.DUMMYFUNCTION("""COMPUTED_VALUE"""),366.8)</f>
        <v>366.8</v>
      </c>
      <c r="C1163" s="1">
        <f>IFERROR(__xludf.DUMMYFUNCTION("""COMPUTED_VALUE"""),380.8)</f>
        <v>380.8</v>
      </c>
      <c r="D1163" s="1">
        <f>IFERROR(__xludf.DUMMYFUNCTION("""COMPUTED_VALUE"""),366.8)</f>
        <v>366.8</v>
      </c>
      <c r="E1163" s="1">
        <f>IFERROR(__xludf.DUMMYFUNCTION("""COMPUTED_VALUE"""),379.4)</f>
        <v>379.4</v>
      </c>
      <c r="F1163" s="1">
        <f>IFERROR(__xludf.DUMMYFUNCTION("""COMPUTED_VALUE"""),2.2256951E7)</f>
        <v>22256951</v>
      </c>
    </row>
    <row r="1164" ht="15.75" customHeight="1">
      <c r="A1164" s="2">
        <f>IFERROR(__xludf.DUMMYFUNCTION("""COMPUTED_VALUE"""),45477.66666666667)</f>
        <v>45477.66667</v>
      </c>
      <c r="B1164" s="1">
        <f>IFERROR(__xludf.DUMMYFUNCTION("""COMPUTED_VALUE"""),386.8)</f>
        <v>386.8</v>
      </c>
      <c r="C1164" s="1">
        <f>IFERROR(__xludf.DUMMYFUNCTION("""COMPUTED_VALUE"""),386.8)</f>
        <v>386.8</v>
      </c>
      <c r="D1164" s="1">
        <f>IFERROR(__xludf.DUMMYFUNCTION("""COMPUTED_VALUE"""),378.6)</f>
        <v>378.6</v>
      </c>
      <c r="E1164" s="1">
        <f>IFERROR(__xludf.DUMMYFUNCTION("""COMPUTED_VALUE"""),382.4)</f>
        <v>382.4</v>
      </c>
      <c r="F1164" s="1">
        <f>IFERROR(__xludf.DUMMYFUNCTION("""COMPUTED_VALUE"""),1.5437093E7)</f>
        <v>15437093</v>
      </c>
    </row>
    <row r="1165" ht="15.75" customHeight="1">
      <c r="A1165" s="2">
        <f>IFERROR(__xludf.DUMMYFUNCTION("""COMPUTED_VALUE"""),45478.66666666667)</f>
        <v>45478.66667</v>
      </c>
      <c r="B1165" s="1">
        <f>IFERROR(__xludf.DUMMYFUNCTION("""COMPUTED_VALUE"""),384.8)</f>
        <v>384.8</v>
      </c>
      <c r="C1165" s="1">
        <f>IFERROR(__xludf.DUMMYFUNCTION("""COMPUTED_VALUE"""),385.6)</f>
        <v>385.6</v>
      </c>
      <c r="D1165" s="1">
        <f>IFERROR(__xludf.DUMMYFUNCTION("""COMPUTED_VALUE"""),378.8)</f>
        <v>378.8</v>
      </c>
      <c r="E1165" s="1">
        <f>IFERROR(__xludf.DUMMYFUNCTION("""COMPUTED_VALUE"""),379.8)</f>
        <v>379.8</v>
      </c>
      <c r="F1165" s="1">
        <f>IFERROR(__xludf.DUMMYFUNCTION("""COMPUTED_VALUE"""),1.0522095E7)</f>
        <v>10522095</v>
      </c>
    </row>
    <row r="1166" ht="15.75" customHeight="1">
      <c r="A1166" s="2">
        <f>IFERROR(__xludf.DUMMYFUNCTION("""COMPUTED_VALUE"""),45481.66666666667)</f>
        <v>45481.66667</v>
      </c>
      <c r="B1166" s="1">
        <f>IFERROR(__xludf.DUMMYFUNCTION("""COMPUTED_VALUE"""),381.8)</f>
        <v>381.8</v>
      </c>
      <c r="C1166" s="1">
        <f>IFERROR(__xludf.DUMMYFUNCTION("""COMPUTED_VALUE"""),383.2)</f>
        <v>383.2</v>
      </c>
      <c r="D1166" s="1">
        <f>IFERROR(__xludf.DUMMYFUNCTION("""COMPUTED_VALUE"""),375.6)</f>
        <v>375.6</v>
      </c>
      <c r="E1166" s="1">
        <f>IFERROR(__xludf.DUMMYFUNCTION("""COMPUTED_VALUE"""),378.6)</f>
        <v>378.6</v>
      </c>
      <c r="F1166" s="1">
        <f>IFERROR(__xludf.DUMMYFUNCTION("""COMPUTED_VALUE"""),1.1623215E7)</f>
        <v>11623215</v>
      </c>
    </row>
    <row r="1167" ht="15.75" customHeight="1">
      <c r="A1167" s="2">
        <f>IFERROR(__xludf.DUMMYFUNCTION("""COMPUTED_VALUE"""),45482.66666666667)</f>
        <v>45482.66667</v>
      </c>
      <c r="B1167" s="1">
        <f>IFERROR(__xludf.DUMMYFUNCTION("""COMPUTED_VALUE"""),377.0)</f>
        <v>377</v>
      </c>
      <c r="C1167" s="1">
        <f>IFERROR(__xludf.DUMMYFUNCTION("""COMPUTED_VALUE"""),382.2)</f>
        <v>382.2</v>
      </c>
      <c r="D1167" s="1">
        <f>IFERROR(__xludf.DUMMYFUNCTION("""COMPUTED_VALUE"""),376.0)</f>
        <v>376</v>
      </c>
      <c r="E1167" s="1">
        <f>IFERROR(__xludf.DUMMYFUNCTION("""COMPUTED_VALUE"""),381.0)</f>
        <v>381</v>
      </c>
      <c r="F1167" s="1">
        <f>IFERROR(__xludf.DUMMYFUNCTION("""COMPUTED_VALUE"""),1.3024401E7)</f>
        <v>13024401</v>
      </c>
    </row>
    <row r="1168" ht="15.75" customHeight="1">
      <c r="A1168" s="2">
        <f>IFERROR(__xludf.DUMMYFUNCTION("""COMPUTED_VALUE"""),45483.66666666667)</f>
        <v>45483.66667</v>
      </c>
      <c r="B1168" s="1">
        <f>IFERROR(__xludf.DUMMYFUNCTION("""COMPUTED_VALUE"""),385.2)</f>
        <v>385.2</v>
      </c>
      <c r="C1168" s="1">
        <f>IFERROR(__xludf.DUMMYFUNCTION("""COMPUTED_VALUE"""),385.8)</f>
        <v>385.8</v>
      </c>
      <c r="D1168" s="1">
        <f>IFERROR(__xludf.DUMMYFUNCTION("""COMPUTED_VALUE"""),376.8)</f>
        <v>376.8</v>
      </c>
      <c r="E1168" s="1">
        <f>IFERROR(__xludf.DUMMYFUNCTION("""COMPUTED_VALUE"""),377.6)</f>
        <v>377.6</v>
      </c>
      <c r="F1168" s="1">
        <f>IFERROR(__xludf.DUMMYFUNCTION("""COMPUTED_VALUE"""),1.5586645E7)</f>
        <v>15586645</v>
      </c>
    </row>
    <row r="1169" ht="15.75" customHeight="1">
      <c r="A1169" s="2">
        <f>IFERROR(__xludf.DUMMYFUNCTION("""COMPUTED_VALUE"""),45484.66666666667)</f>
        <v>45484.66667</v>
      </c>
      <c r="B1169" s="1">
        <f>IFERROR(__xludf.DUMMYFUNCTION("""COMPUTED_VALUE"""),379.4)</f>
        <v>379.4</v>
      </c>
      <c r="C1169" s="1">
        <f>IFERROR(__xludf.DUMMYFUNCTION("""COMPUTED_VALUE"""),386.0)</f>
        <v>386</v>
      </c>
      <c r="D1169" s="1">
        <f>IFERROR(__xludf.DUMMYFUNCTION("""COMPUTED_VALUE"""),378.2)</f>
        <v>378.2</v>
      </c>
      <c r="E1169" s="1">
        <f>IFERROR(__xludf.DUMMYFUNCTION("""COMPUTED_VALUE"""),384.8)</f>
        <v>384.8</v>
      </c>
      <c r="F1169" s="1">
        <f>IFERROR(__xludf.DUMMYFUNCTION("""COMPUTED_VALUE"""),1.6590064E7)</f>
        <v>16590064</v>
      </c>
    </row>
    <row r="1170" ht="15.75" customHeight="1">
      <c r="A1170" s="2">
        <f>IFERROR(__xludf.DUMMYFUNCTION("""COMPUTED_VALUE"""),45485.66666666667)</f>
        <v>45485.66667</v>
      </c>
      <c r="B1170" s="1">
        <f>IFERROR(__xludf.DUMMYFUNCTION("""COMPUTED_VALUE"""),390.8)</f>
        <v>390.8</v>
      </c>
      <c r="C1170" s="1">
        <f>IFERROR(__xludf.DUMMYFUNCTION("""COMPUTED_VALUE"""),397.2)</f>
        <v>397.2</v>
      </c>
      <c r="D1170" s="1">
        <f>IFERROR(__xludf.DUMMYFUNCTION("""COMPUTED_VALUE"""),389.2)</f>
        <v>389.2</v>
      </c>
      <c r="E1170" s="1">
        <f>IFERROR(__xludf.DUMMYFUNCTION("""COMPUTED_VALUE"""),397.0)</f>
        <v>397</v>
      </c>
      <c r="F1170" s="1">
        <f>IFERROR(__xludf.DUMMYFUNCTION("""COMPUTED_VALUE"""),2.7521352E7)</f>
        <v>27521352</v>
      </c>
    </row>
    <row r="1171" ht="15.75" customHeight="1">
      <c r="A1171" s="2">
        <f>IFERROR(__xludf.DUMMYFUNCTION("""COMPUTED_VALUE"""),45488.66666666667)</f>
        <v>45488.66667</v>
      </c>
      <c r="B1171" s="1">
        <f>IFERROR(__xludf.DUMMYFUNCTION("""COMPUTED_VALUE"""),393.2)</f>
        <v>393.2</v>
      </c>
      <c r="C1171" s="1">
        <f>IFERROR(__xludf.DUMMYFUNCTION("""COMPUTED_VALUE"""),397.0)</f>
        <v>397</v>
      </c>
      <c r="D1171" s="1">
        <f>IFERROR(__xludf.DUMMYFUNCTION("""COMPUTED_VALUE"""),388.6)</f>
        <v>388.6</v>
      </c>
      <c r="E1171" s="1">
        <f>IFERROR(__xludf.DUMMYFUNCTION("""COMPUTED_VALUE"""),390.2)</f>
        <v>390.2</v>
      </c>
      <c r="F1171" s="1">
        <f>IFERROR(__xludf.DUMMYFUNCTION("""COMPUTED_VALUE"""),1.3680185E7)</f>
        <v>13680185</v>
      </c>
    </row>
    <row r="1172" ht="15.75" customHeight="1">
      <c r="A1172" s="2">
        <f>IFERROR(__xludf.DUMMYFUNCTION("""COMPUTED_VALUE"""),45489.66666666667)</f>
        <v>45489.66667</v>
      </c>
      <c r="B1172" s="1">
        <f>IFERROR(__xludf.DUMMYFUNCTION("""COMPUTED_VALUE"""),386.0)</f>
        <v>386</v>
      </c>
      <c r="C1172" s="1">
        <f>IFERROR(__xludf.DUMMYFUNCTION("""COMPUTED_VALUE"""),387.4)</f>
        <v>387.4</v>
      </c>
      <c r="D1172" s="1">
        <f>IFERROR(__xludf.DUMMYFUNCTION("""COMPUTED_VALUE"""),377.8)</f>
        <v>377.8</v>
      </c>
      <c r="E1172" s="1">
        <f>IFERROR(__xludf.DUMMYFUNCTION("""COMPUTED_VALUE"""),378.0)</f>
        <v>378</v>
      </c>
      <c r="F1172" s="1">
        <f>IFERROR(__xludf.DUMMYFUNCTION("""COMPUTED_VALUE"""),1.9061149E7)</f>
        <v>19061149</v>
      </c>
    </row>
    <row r="1173" ht="15.75" customHeight="1">
      <c r="A1173" s="2">
        <f>IFERROR(__xludf.DUMMYFUNCTION("""COMPUTED_VALUE"""),45490.66666666667)</f>
        <v>45490.66667</v>
      </c>
      <c r="B1173" s="1">
        <f>IFERROR(__xludf.DUMMYFUNCTION("""COMPUTED_VALUE"""),375.0)</f>
        <v>375</v>
      </c>
      <c r="C1173" s="1">
        <f>IFERROR(__xludf.DUMMYFUNCTION("""COMPUTED_VALUE"""),377.4)</f>
        <v>377.4</v>
      </c>
      <c r="D1173" s="1">
        <f>IFERROR(__xludf.DUMMYFUNCTION("""COMPUTED_VALUE"""),368.4)</f>
        <v>368.4</v>
      </c>
      <c r="E1173" s="1">
        <f>IFERROR(__xludf.DUMMYFUNCTION("""COMPUTED_VALUE"""),371.8)</f>
        <v>371.8</v>
      </c>
      <c r="F1173" s="1">
        <f>IFERROR(__xludf.DUMMYFUNCTION("""COMPUTED_VALUE"""),2.5857823E7)</f>
        <v>25857823</v>
      </c>
    </row>
    <row r="1174" ht="15.75" customHeight="1">
      <c r="A1174" s="2">
        <f>IFERROR(__xludf.DUMMYFUNCTION("""COMPUTED_VALUE"""),45491.66666666667)</f>
        <v>45491.66667</v>
      </c>
      <c r="B1174" s="1">
        <f>IFERROR(__xludf.DUMMYFUNCTION("""COMPUTED_VALUE"""),368.0)</f>
        <v>368</v>
      </c>
      <c r="C1174" s="1">
        <f>IFERROR(__xludf.DUMMYFUNCTION("""COMPUTED_VALUE"""),371.6)</f>
        <v>371.6</v>
      </c>
      <c r="D1174" s="1">
        <f>IFERROR(__xludf.DUMMYFUNCTION("""COMPUTED_VALUE"""),367.0)</f>
        <v>367</v>
      </c>
      <c r="E1174" s="1">
        <f>IFERROR(__xludf.DUMMYFUNCTION("""COMPUTED_VALUE"""),369.2)</f>
        <v>369.2</v>
      </c>
      <c r="F1174" s="1">
        <f>IFERROR(__xludf.DUMMYFUNCTION("""COMPUTED_VALUE"""),1.8944747E7)</f>
        <v>18944747</v>
      </c>
    </row>
    <row r="1175" ht="15.75" customHeight="1">
      <c r="A1175" s="2">
        <f>IFERROR(__xludf.DUMMYFUNCTION("""COMPUTED_VALUE"""),45492.66666666667)</f>
        <v>45492.66667</v>
      </c>
      <c r="B1175" s="1">
        <f>IFERROR(__xludf.DUMMYFUNCTION("""COMPUTED_VALUE"""),366.6)</f>
        <v>366.6</v>
      </c>
      <c r="C1175" s="1">
        <f>IFERROR(__xludf.DUMMYFUNCTION("""COMPUTED_VALUE"""),368.4)</f>
        <v>368.4</v>
      </c>
      <c r="D1175" s="1">
        <f>IFERROR(__xludf.DUMMYFUNCTION("""COMPUTED_VALUE"""),363.0)</f>
        <v>363</v>
      </c>
      <c r="E1175" s="1">
        <f>IFERROR(__xludf.DUMMYFUNCTION("""COMPUTED_VALUE"""),364.0)</f>
        <v>364</v>
      </c>
      <c r="F1175" s="1">
        <f>IFERROR(__xludf.DUMMYFUNCTION("""COMPUTED_VALUE"""),2.3088518E7)</f>
        <v>23088518</v>
      </c>
    </row>
    <row r="1176" ht="15.75" customHeight="1">
      <c r="A1176" s="2">
        <f>IFERROR(__xludf.DUMMYFUNCTION("""COMPUTED_VALUE"""),45495.66666666667)</f>
        <v>45495.66667</v>
      </c>
      <c r="B1176" s="1">
        <f>IFERROR(__xludf.DUMMYFUNCTION("""COMPUTED_VALUE"""),367.2)</f>
        <v>367.2</v>
      </c>
      <c r="C1176" s="1">
        <f>IFERROR(__xludf.DUMMYFUNCTION("""COMPUTED_VALUE"""),375.8)</f>
        <v>375.8</v>
      </c>
      <c r="D1176" s="1">
        <f>IFERROR(__xludf.DUMMYFUNCTION("""COMPUTED_VALUE"""),365.4)</f>
        <v>365.4</v>
      </c>
      <c r="E1176" s="1">
        <f>IFERROR(__xludf.DUMMYFUNCTION("""COMPUTED_VALUE"""),373.2)</f>
        <v>373.2</v>
      </c>
      <c r="F1176" s="1">
        <f>IFERROR(__xludf.DUMMYFUNCTION("""COMPUTED_VALUE"""),1.6960926E7)</f>
        <v>16960926</v>
      </c>
    </row>
    <row r="1177" ht="15.75" customHeight="1">
      <c r="A1177" s="2">
        <f>IFERROR(__xludf.DUMMYFUNCTION("""COMPUTED_VALUE"""),45496.66666666667)</f>
        <v>45496.66667</v>
      </c>
      <c r="B1177" s="1">
        <f>IFERROR(__xludf.DUMMYFUNCTION("""COMPUTED_VALUE"""),375.0)</f>
        <v>375</v>
      </c>
      <c r="C1177" s="1">
        <f>IFERROR(__xludf.DUMMYFUNCTION("""COMPUTED_VALUE"""),376.4)</f>
        <v>376.4</v>
      </c>
      <c r="D1177" s="1">
        <f>IFERROR(__xludf.DUMMYFUNCTION("""COMPUTED_VALUE"""),366.0)</f>
        <v>366</v>
      </c>
      <c r="E1177" s="1">
        <f>IFERROR(__xludf.DUMMYFUNCTION("""COMPUTED_VALUE"""),366.2)</f>
        <v>366.2</v>
      </c>
      <c r="F1177" s="1">
        <f>IFERROR(__xludf.DUMMYFUNCTION("""COMPUTED_VALUE"""),1.2104461E7)</f>
        <v>12104461</v>
      </c>
    </row>
    <row r="1178" ht="15.75" customHeight="1">
      <c r="A1178" s="2">
        <f>IFERROR(__xludf.DUMMYFUNCTION("""COMPUTED_VALUE"""),45497.66666666667)</f>
        <v>45497.66667</v>
      </c>
      <c r="B1178" s="1">
        <f>IFERROR(__xludf.DUMMYFUNCTION("""COMPUTED_VALUE"""),365.8)</f>
        <v>365.8</v>
      </c>
      <c r="C1178" s="1">
        <f>IFERROR(__xludf.DUMMYFUNCTION("""COMPUTED_VALUE"""),369.6)</f>
        <v>369.6</v>
      </c>
      <c r="D1178" s="1">
        <f>IFERROR(__xludf.DUMMYFUNCTION("""COMPUTED_VALUE"""),360.6)</f>
        <v>360.6</v>
      </c>
      <c r="E1178" s="1">
        <f>IFERROR(__xludf.DUMMYFUNCTION("""COMPUTED_VALUE"""),363.2)</f>
        <v>363.2</v>
      </c>
      <c r="F1178" s="1">
        <f>IFERROR(__xludf.DUMMYFUNCTION("""COMPUTED_VALUE"""),1.1800216E7)</f>
        <v>11800216</v>
      </c>
    </row>
    <row r="1179" ht="15.75" customHeight="1">
      <c r="A1179" s="2">
        <f>IFERROR(__xludf.DUMMYFUNCTION("""COMPUTED_VALUE"""),45498.66666666667)</f>
        <v>45498.66667</v>
      </c>
      <c r="B1179" s="1">
        <f>IFERROR(__xludf.DUMMYFUNCTION("""COMPUTED_VALUE"""),360.2)</f>
        <v>360.2</v>
      </c>
      <c r="C1179" s="1">
        <f>IFERROR(__xludf.DUMMYFUNCTION("""COMPUTED_VALUE"""),361.6)</f>
        <v>361.6</v>
      </c>
      <c r="D1179" s="1">
        <f>IFERROR(__xludf.DUMMYFUNCTION("""COMPUTED_VALUE"""),351.0)</f>
        <v>351</v>
      </c>
      <c r="E1179" s="1">
        <f>IFERROR(__xludf.DUMMYFUNCTION("""COMPUTED_VALUE"""),351.2)</f>
        <v>351.2</v>
      </c>
      <c r="F1179" s="1">
        <f>IFERROR(__xludf.DUMMYFUNCTION("""COMPUTED_VALUE"""),2.5787277E7)</f>
        <v>25787277</v>
      </c>
    </row>
    <row r="1180" ht="15.75" customHeight="1">
      <c r="A1180" s="2">
        <f>IFERROR(__xludf.DUMMYFUNCTION("""COMPUTED_VALUE"""),45499.66666666667)</f>
        <v>45499.66667</v>
      </c>
      <c r="B1180" s="1">
        <f>IFERROR(__xludf.DUMMYFUNCTION("""COMPUTED_VALUE"""),352.8)</f>
        <v>352.8</v>
      </c>
      <c r="C1180" s="1">
        <f>IFERROR(__xludf.DUMMYFUNCTION("""COMPUTED_VALUE"""),358.4)</f>
        <v>358.4</v>
      </c>
      <c r="D1180" s="1">
        <f>IFERROR(__xludf.DUMMYFUNCTION("""COMPUTED_VALUE"""),352.4)</f>
        <v>352.4</v>
      </c>
      <c r="E1180" s="1">
        <f>IFERROR(__xludf.DUMMYFUNCTION("""COMPUTED_VALUE"""),354.4)</f>
        <v>354.4</v>
      </c>
      <c r="F1180" s="1">
        <f>IFERROR(__xludf.DUMMYFUNCTION("""COMPUTED_VALUE"""),1.3267324E7)</f>
        <v>13267324</v>
      </c>
    </row>
    <row r="1181" ht="15.75" customHeight="1">
      <c r="A1181" s="2">
        <f>IFERROR(__xludf.DUMMYFUNCTION("""COMPUTED_VALUE"""),45502.66666666667)</f>
        <v>45502.66667</v>
      </c>
      <c r="B1181" s="1">
        <f>IFERROR(__xludf.DUMMYFUNCTION("""COMPUTED_VALUE"""),359.8)</f>
        <v>359.8</v>
      </c>
      <c r="C1181" s="1">
        <f>IFERROR(__xludf.DUMMYFUNCTION("""COMPUTED_VALUE"""),362.0)</f>
        <v>362</v>
      </c>
      <c r="D1181" s="1">
        <f>IFERROR(__xludf.DUMMYFUNCTION("""COMPUTED_VALUE"""),353.8)</f>
        <v>353.8</v>
      </c>
      <c r="E1181" s="1">
        <f>IFERROR(__xludf.DUMMYFUNCTION("""COMPUTED_VALUE"""),358.2)</f>
        <v>358.2</v>
      </c>
      <c r="F1181" s="1">
        <f>IFERROR(__xludf.DUMMYFUNCTION("""COMPUTED_VALUE"""),1.2872249E7)</f>
        <v>12872249</v>
      </c>
    </row>
    <row r="1182" ht="15.75" customHeight="1">
      <c r="A1182" s="2">
        <f>IFERROR(__xludf.DUMMYFUNCTION("""COMPUTED_VALUE"""),45503.66666666667)</f>
        <v>45503.66667</v>
      </c>
      <c r="B1182" s="1">
        <f>IFERROR(__xludf.DUMMYFUNCTION("""COMPUTED_VALUE"""),355.4)</f>
        <v>355.4</v>
      </c>
      <c r="C1182" s="1">
        <f>IFERROR(__xludf.DUMMYFUNCTION("""COMPUTED_VALUE"""),357.6)</f>
        <v>357.6</v>
      </c>
      <c r="D1182" s="1">
        <f>IFERROR(__xludf.DUMMYFUNCTION("""COMPUTED_VALUE"""),352.4)</f>
        <v>352.4</v>
      </c>
      <c r="E1182" s="1">
        <f>IFERROR(__xludf.DUMMYFUNCTION("""COMPUTED_VALUE"""),353.6)</f>
        <v>353.6</v>
      </c>
      <c r="F1182" s="1">
        <f>IFERROR(__xludf.DUMMYFUNCTION("""COMPUTED_VALUE"""),9749595.0)</f>
        <v>9749595</v>
      </c>
    </row>
    <row r="1183" ht="15.75" customHeight="1">
      <c r="A1183" s="2">
        <f>IFERROR(__xludf.DUMMYFUNCTION("""COMPUTED_VALUE"""),45504.66666666667)</f>
        <v>45504.66667</v>
      </c>
      <c r="B1183" s="1">
        <f>IFERROR(__xludf.DUMMYFUNCTION("""COMPUTED_VALUE"""),352.2)</f>
        <v>352.2</v>
      </c>
      <c r="C1183" s="1">
        <f>IFERROR(__xludf.DUMMYFUNCTION("""COMPUTED_VALUE"""),366.8)</f>
        <v>366.8</v>
      </c>
      <c r="D1183" s="1">
        <f>IFERROR(__xludf.DUMMYFUNCTION("""COMPUTED_VALUE"""),351.0)</f>
        <v>351</v>
      </c>
      <c r="E1183" s="1">
        <f>IFERROR(__xludf.DUMMYFUNCTION("""COMPUTED_VALUE"""),362.2)</f>
        <v>362.2</v>
      </c>
      <c r="F1183" s="1">
        <f>IFERROR(__xludf.DUMMYFUNCTION("""COMPUTED_VALUE"""),2.0304313E7)</f>
        <v>20304313</v>
      </c>
    </row>
    <row r="1184" ht="15.75" customHeight="1">
      <c r="A1184" s="2">
        <f>IFERROR(__xludf.DUMMYFUNCTION("""COMPUTED_VALUE"""),45505.66666666667)</f>
        <v>45505.66667</v>
      </c>
      <c r="B1184" s="1">
        <f>IFERROR(__xludf.DUMMYFUNCTION("""COMPUTED_VALUE"""),363.8)</f>
        <v>363.8</v>
      </c>
      <c r="C1184" s="1">
        <f>IFERROR(__xludf.DUMMYFUNCTION("""COMPUTED_VALUE"""),368.6)</f>
        <v>368.6</v>
      </c>
      <c r="D1184" s="1">
        <f>IFERROR(__xludf.DUMMYFUNCTION("""COMPUTED_VALUE"""),363.6)</f>
        <v>363.6</v>
      </c>
      <c r="E1184" s="1">
        <f>IFERROR(__xludf.DUMMYFUNCTION("""COMPUTED_VALUE"""),365.6)</f>
        <v>365.6</v>
      </c>
      <c r="F1184" s="1">
        <f>IFERROR(__xludf.DUMMYFUNCTION("""COMPUTED_VALUE"""),1.2412285E7)</f>
        <v>12412285</v>
      </c>
    </row>
    <row r="1185" ht="15.75" customHeight="1">
      <c r="A1185" s="2">
        <f>IFERROR(__xludf.DUMMYFUNCTION("""COMPUTED_VALUE"""),45506.66666666667)</f>
        <v>45506.66667</v>
      </c>
      <c r="B1185" s="1">
        <f>IFERROR(__xludf.DUMMYFUNCTION("""COMPUTED_VALUE"""),360.8)</f>
        <v>360.8</v>
      </c>
      <c r="C1185" s="1">
        <f>IFERROR(__xludf.DUMMYFUNCTION("""COMPUTED_VALUE"""),365.4)</f>
        <v>365.4</v>
      </c>
      <c r="D1185" s="1">
        <f>IFERROR(__xludf.DUMMYFUNCTION("""COMPUTED_VALUE"""),356.2)</f>
        <v>356.2</v>
      </c>
      <c r="E1185" s="1">
        <f>IFERROR(__xludf.DUMMYFUNCTION("""COMPUTED_VALUE"""),358.2)</f>
        <v>358.2</v>
      </c>
      <c r="F1185" s="1">
        <f>IFERROR(__xludf.DUMMYFUNCTION("""COMPUTED_VALUE"""),1.7707597E7)</f>
        <v>17707597</v>
      </c>
    </row>
    <row r="1186" ht="15.75" customHeight="1">
      <c r="A1186" s="2">
        <f>IFERROR(__xludf.DUMMYFUNCTION("""COMPUTED_VALUE"""),45509.66666666667)</f>
        <v>45509.66667</v>
      </c>
      <c r="B1186" s="1">
        <f>IFERROR(__xludf.DUMMYFUNCTION("""COMPUTED_VALUE"""),352.0)</f>
        <v>352</v>
      </c>
      <c r="C1186" s="1">
        <f>IFERROR(__xludf.DUMMYFUNCTION("""COMPUTED_VALUE"""),364.2)</f>
        <v>364.2</v>
      </c>
      <c r="D1186" s="1">
        <f>IFERROR(__xludf.DUMMYFUNCTION("""COMPUTED_VALUE"""),349.0)</f>
        <v>349</v>
      </c>
      <c r="E1186" s="1">
        <f>IFERROR(__xludf.DUMMYFUNCTION("""COMPUTED_VALUE"""),356.6)</f>
        <v>356.6</v>
      </c>
      <c r="F1186" s="1">
        <f>IFERROR(__xludf.DUMMYFUNCTION("""COMPUTED_VALUE"""),2.2963458E7)</f>
        <v>22963458</v>
      </c>
    </row>
    <row r="1187" ht="15.75" customHeight="1">
      <c r="A1187" s="2">
        <f>IFERROR(__xludf.DUMMYFUNCTION("""COMPUTED_VALUE"""),45510.66666666667)</f>
        <v>45510.66667</v>
      </c>
      <c r="B1187" s="1">
        <f>IFERROR(__xludf.DUMMYFUNCTION("""COMPUTED_VALUE"""),360.6)</f>
        <v>360.6</v>
      </c>
      <c r="C1187" s="1">
        <f>IFERROR(__xludf.DUMMYFUNCTION("""COMPUTED_VALUE"""),363.4)</f>
        <v>363.4</v>
      </c>
      <c r="D1187" s="1">
        <f>IFERROR(__xludf.DUMMYFUNCTION("""COMPUTED_VALUE"""),349.4)</f>
        <v>349.4</v>
      </c>
      <c r="E1187" s="1">
        <f>IFERROR(__xludf.DUMMYFUNCTION("""COMPUTED_VALUE"""),354.4)</f>
        <v>354.4</v>
      </c>
      <c r="F1187" s="1">
        <f>IFERROR(__xludf.DUMMYFUNCTION("""COMPUTED_VALUE"""),1.7674374E7)</f>
        <v>17674374</v>
      </c>
    </row>
    <row r="1188" ht="15.75" customHeight="1">
      <c r="A1188" s="2">
        <f>IFERROR(__xludf.DUMMYFUNCTION("""COMPUTED_VALUE"""),45511.66666666667)</f>
        <v>45511.66667</v>
      </c>
      <c r="B1188" s="1">
        <f>IFERROR(__xludf.DUMMYFUNCTION("""COMPUTED_VALUE"""),355.2)</f>
        <v>355.2</v>
      </c>
      <c r="C1188" s="1">
        <f>IFERROR(__xludf.DUMMYFUNCTION("""COMPUTED_VALUE"""),365.4)</f>
        <v>365.4</v>
      </c>
      <c r="D1188" s="1">
        <f>IFERROR(__xludf.DUMMYFUNCTION("""COMPUTED_VALUE"""),355.2)</f>
        <v>355.2</v>
      </c>
      <c r="E1188" s="1">
        <f>IFERROR(__xludf.DUMMYFUNCTION("""COMPUTED_VALUE"""),363.4)</f>
        <v>363.4</v>
      </c>
      <c r="F1188" s="1">
        <f>IFERROR(__xludf.DUMMYFUNCTION("""COMPUTED_VALUE"""),1.584029E7)</f>
        <v>15840290</v>
      </c>
    </row>
    <row r="1189" ht="15.75" customHeight="1">
      <c r="A1189" s="2">
        <f>IFERROR(__xludf.DUMMYFUNCTION("""COMPUTED_VALUE"""),45512.66666666667)</f>
        <v>45512.66667</v>
      </c>
      <c r="B1189" s="1">
        <f>IFERROR(__xludf.DUMMYFUNCTION("""COMPUTED_VALUE"""),361.2)</f>
        <v>361.2</v>
      </c>
      <c r="C1189" s="1">
        <f>IFERROR(__xludf.DUMMYFUNCTION("""COMPUTED_VALUE"""),374.4)</f>
        <v>374.4</v>
      </c>
      <c r="D1189" s="1">
        <f>IFERROR(__xludf.DUMMYFUNCTION("""COMPUTED_VALUE"""),359.4)</f>
        <v>359.4</v>
      </c>
      <c r="E1189" s="1">
        <f>IFERROR(__xludf.DUMMYFUNCTION("""COMPUTED_VALUE"""),368.2)</f>
        <v>368.2</v>
      </c>
      <c r="F1189" s="1">
        <f>IFERROR(__xludf.DUMMYFUNCTION("""COMPUTED_VALUE"""),1.881154E7)</f>
        <v>18811540</v>
      </c>
    </row>
    <row r="1190" ht="15.75" customHeight="1">
      <c r="A1190" s="2">
        <f>IFERROR(__xludf.DUMMYFUNCTION("""COMPUTED_VALUE"""),45513.66666666667)</f>
        <v>45513.66667</v>
      </c>
      <c r="B1190" s="1">
        <f>IFERROR(__xludf.DUMMYFUNCTION("""COMPUTED_VALUE"""),371.4)</f>
        <v>371.4</v>
      </c>
      <c r="C1190" s="1">
        <f>IFERROR(__xludf.DUMMYFUNCTION("""COMPUTED_VALUE"""),376.0)</f>
        <v>376</v>
      </c>
      <c r="D1190" s="1">
        <f>IFERROR(__xludf.DUMMYFUNCTION("""COMPUTED_VALUE"""),368.4)</f>
        <v>368.4</v>
      </c>
      <c r="E1190" s="1">
        <f>IFERROR(__xludf.DUMMYFUNCTION("""COMPUTED_VALUE"""),370.0)</f>
        <v>370</v>
      </c>
      <c r="F1190" s="1">
        <f>IFERROR(__xludf.DUMMYFUNCTION("""COMPUTED_VALUE"""),1.6353916E7)</f>
        <v>16353916</v>
      </c>
    </row>
    <row r="1191" ht="15.75" customHeight="1">
      <c r="A1191" s="2">
        <f>IFERROR(__xludf.DUMMYFUNCTION("""COMPUTED_VALUE"""),45516.66666666667)</f>
        <v>45516.66667</v>
      </c>
      <c r="B1191" s="1">
        <f>IFERROR(__xludf.DUMMYFUNCTION("""COMPUTED_VALUE"""),372.0)</f>
        <v>372</v>
      </c>
      <c r="C1191" s="1">
        <f>IFERROR(__xludf.DUMMYFUNCTION("""COMPUTED_VALUE"""),376.6)</f>
        <v>376.6</v>
      </c>
      <c r="D1191" s="1">
        <f>IFERROR(__xludf.DUMMYFUNCTION("""COMPUTED_VALUE"""),370.0)</f>
        <v>370</v>
      </c>
      <c r="E1191" s="1">
        <f>IFERROR(__xludf.DUMMYFUNCTION("""COMPUTED_VALUE"""),375.0)</f>
        <v>375</v>
      </c>
      <c r="F1191" s="1">
        <f>IFERROR(__xludf.DUMMYFUNCTION("""COMPUTED_VALUE"""),1.0215275E7)</f>
        <v>10215275</v>
      </c>
    </row>
    <row r="1192" ht="15.75" customHeight="1">
      <c r="A1192" s="2">
        <f>IFERROR(__xludf.DUMMYFUNCTION("""COMPUTED_VALUE"""),45517.66666666667)</f>
        <v>45517.66667</v>
      </c>
      <c r="B1192" s="1">
        <f>IFERROR(__xludf.DUMMYFUNCTION("""COMPUTED_VALUE"""),376.0)</f>
        <v>376</v>
      </c>
      <c r="C1192" s="1">
        <f>IFERROR(__xludf.DUMMYFUNCTION("""COMPUTED_VALUE"""),380.6)</f>
        <v>380.6</v>
      </c>
      <c r="D1192" s="1">
        <f>IFERROR(__xludf.DUMMYFUNCTION("""COMPUTED_VALUE"""),375.6)</f>
        <v>375.6</v>
      </c>
      <c r="E1192" s="1">
        <f>IFERROR(__xludf.DUMMYFUNCTION("""COMPUTED_VALUE"""),378.6)</f>
        <v>378.6</v>
      </c>
      <c r="F1192" s="1">
        <f>IFERROR(__xludf.DUMMYFUNCTION("""COMPUTED_VALUE"""),1.3590391E7)</f>
        <v>13590391</v>
      </c>
    </row>
    <row r="1193" ht="15.75" customHeight="1">
      <c r="A1193" s="2">
        <f>IFERROR(__xludf.DUMMYFUNCTION("""COMPUTED_VALUE"""),45518.66666666667)</f>
        <v>45518.66667</v>
      </c>
      <c r="B1193" s="1">
        <f>IFERROR(__xludf.DUMMYFUNCTION("""COMPUTED_VALUE"""),378.6)</f>
        <v>378.6</v>
      </c>
      <c r="C1193" s="1">
        <f>IFERROR(__xludf.DUMMYFUNCTION("""COMPUTED_VALUE"""),379.4)</f>
        <v>379.4</v>
      </c>
      <c r="D1193" s="1">
        <f>IFERROR(__xludf.DUMMYFUNCTION("""COMPUTED_VALUE"""),369.4)</f>
        <v>369.4</v>
      </c>
      <c r="E1193" s="1">
        <f>IFERROR(__xludf.DUMMYFUNCTION("""COMPUTED_VALUE"""),373.8)</f>
        <v>373.8</v>
      </c>
      <c r="F1193" s="1">
        <f>IFERROR(__xludf.DUMMYFUNCTION("""COMPUTED_VALUE"""),1.8692686E7)</f>
        <v>18692686</v>
      </c>
    </row>
    <row r="1194" ht="15.75" customHeight="1">
      <c r="A1194" s="2">
        <f>IFERROR(__xludf.DUMMYFUNCTION("""COMPUTED_VALUE"""),45519.66666666667)</f>
        <v>45519.66667</v>
      </c>
      <c r="B1194" s="1">
        <f>IFERROR(__xludf.DUMMYFUNCTION("""COMPUTED_VALUE"""),366.2)</f>
        <v>366.2</v>
      </c>
      <c r="C1194" s="1">
        <f>IFERROR(__xludf.DUMMYFUNCTION("""COMPUTED_VALUE"""),374.8)</f>
        <v>374.8</v>
      </c>
      <c r="D1194" s="1">
        <f>IFERROR(__xludf.DUMMYFUNCTION("""COMPUTED_VALUE"""),364.2)</f>
        <v>364.2</v>
      </c>
      <c r="E1194" s="1">
        <f>IFERROR(__xludf.DUMMYFUNCTION("""COMPUTED_VALUE"""),368.4)</f>
        <v>368.4</v>
      </c>
      <c r="F1194" s="1">
        <f>IFERROR(__xludf.DUMMYFUNCTION("""COMPUTED_VALUE"""),2.144385E7)</f>
        <v>21443850</v>
      </c>
    </row>
    <row r="1195" ht="15.75" customHeight="1">
      <c r="A1195" s="2">
        <f>IFERROR(__xludf.DUMMYFUNCTION("""COMPUTED_VALUE"""),45520.66666666667)</f>
        <v>45520.66667</v>
      </c>
      <c r="B1195" s="1">
        <f>IFERROR(__xludf.DUMMYFUNCTION("""COMPUTED_VALUE"""),372.0)</f>
        <v>372</v>
      </c>
      <c r="C1195" s="1">
        <f>IFERROR(__xludf.DUMMYFUNCTION("""COMPUTED_VALUE"""),375.2)</f>
        <v>375.2</v>
      </c>
      <c r="D1195" s="1">
        <f>IFERROR(__xludf.DUMMYFUNCTION("""COMPUTED_VALUE"""),368.8)</f>
        <v>368.8</v>
      </c>
      <c r="E1195" s="1">
        <f>IFERROR(__xludf.DUMMYFUNCTION("""COMPUTED_VALUE"""),372.6)</f>
        <v>372.6</v>
      </c>
      <c r="F1195" s="1">
        <f>IFERROR(__xludf.DUMMYFUNCTION("""COMPUTED_VALUE"""),1.6414338E7)</f>
        <v>16414338</v>
      </c>
    </row>
    <row r="1196" ht="15.75" customHeight="1">
      <c r="A1196" s="2">
        <f>IFERROR(__xludf.DUMMYFUNCTION("""COMPUTED_VALUE"""),45523.66666666667)</f>
        <v>45523.66667</v>
      </c>
      <c r="B1196" s="1">
        <f>IFERROR(__xludf.DUMMYFUNCTION("""COMPUTED_VALUE"""),377.6)</f>
        <v>377.6</v>
      </c>
      <c r="C1196" s="1">
        <f>IFERROR(__xludf.DUMMYFUNCTION("""COMPUTED_VALUE"""),377.6)</f>
        <v>377.6</v>
      </c>
      <c r="D1196" s="1">
        <f>IFERROR(__xludf.DUMMYFUNCTION("""COMPUTED_VALUE"""),371.2)</f>
        <v>371.2</v>
      </c>
      <c r="E1196" s="1">
        <f>IFERROR(__xludf.DUMMYFUNCTION("""COMPUTED_VALUE"""),372.6)</f>
        <v>372.6</v>
      </c>
      <c r="F1196" s="1">
        <f>IFERROR(__xludf.DUMMYFUNCTION("""COMPUTED_VALUE"""),1.5210162E7)</f>
        <v>15210162</v>
      </c>
    </row>
    <row r="1197" ht="15.75" customHeight="1">
      <c r="A1197" s="2">
        <f>IFERROR(__xludf.DUMMYFUNCTION("""COMPUTED_VALUE"""),45524.66666666667)</f>
        <v>45524.66667</v>
      </c>
      <c r="B1197" s="1">
        <f>IFERROR(__xludf.DUMMYFUNCTION("""COMPUTED_VALUE"""),372.8)</f>
        <v>372.8</v>
      </c>
      <c r="C1197" s="1">
        <f>IFERROR(__xludf.DUMMYFUNCTION("""COMPUTED_VALUE"""),373.8)</f>
        <v>373.8</v>
      </c>
      <c r="D1197" s="1">
        <f>IFERROR(__xludf.DUMMYFUNCTION("""COMPUTED_VALUE"""),369.0)</f>
        <v>369</v>
      </c>
      <c r="E1197" s="1">
        <f>IFERROR(__xludf.DUMMYFUNCTION("""COMPUTED_VALUE"""),370.4)</f>
        <v>370.4</v>
      </c>
      <c r="F1197" s="1">
        <f>IFERROR(__xludf.DUMMYFUNCTION("""COMPUTED_VALUE"""),1.1852608E7)</f>
        <v>11852608</v>
      </c>
    </row>
    <row r="1198" ht="15.75" customHeight="1">
      <c r="A1198" s="2">
        <f>IFERROR(__xludf.DUMMYFUNCTION("""COMPUTED_VALUE"""),45525.66666666667)</f>
        <v>45525.66667</v>
      </c>
      <c r="B1198" s="1">
        <f>IFERROR(__xludf.DUMMYFUNCTION("""COMPUTED_VALUE"""),367.4)</f>
        <v>367.4</v>
      </c>
      <c r="C1198" s="1">
        <f>IFERROR(__xludf.DUMMYFUNCTION("""COMPUTED_VALUE"""),373.8)</f>
        <v>373.8</v>
      </c>
      <c r="D1198" s="1">
        <f>IFERROR(__xludf.DUMMYFUNCTION("""COMPUTED_VALUE"""),365.2)</f>
        <v>365.2</v>
      </c>
      <c r="E1198" s="1">
        <f>IFERROR(__xludf.DUMMYFUNCTION("""COMPUTED_VALUE"""),371.6)</f>
        <v>371.6</v>
      </c>
      <c r="F1198" s="1">
        <f>IFERROR(__xludf.DUMMYFUNCTION("""COMPUTED_VALUE"""),1.1647083E7)</f>
        <v>11647083</v>
      </c>
    </row>
    <row r="1199" ht="15.75" customHeight="1">
      <c r="A1199" s="2">
        <f>IFERROR(__xludf.DUMMYFUNCTION("""COMPUTED_VALUE"""),45526.66666666667)</f>
        <v>45526.66667</v>
      </c>
      <c r="B1199" s="1">
        <f>IFERROR(__xludf.DUMMYFUNCTION("""COMPUTED_VALUE"""),374.8)</f>
        <v>374.8</v>
      </c>
      <c r="C1199" s="1">
        <f>IFERROR(__xludf.DUMMYFUNCTION("""COMPUTED_VALUE"""),377.8)</f>
        <v>377.8</v>
      </c>
      <c r="D1199" s="1">
        <f>IFERROR(__xludf.DUMMYFUNCTION("""COMPUTED_VALUE"""),371.2)</f>
        <v>371.2</v>
      </c>
      <c r="E1199" s="1">
        <f>IFERROR(__xludf.DUMMYFUNCTION("""COMPUTED_VALUE"""),377.8)</f>
        <v>377.8</v>
      </c>
      <c r="F1199" s="1">
        <f>IFERROR(__xludf.DUMMYFUNCTION("""COMPUTED_VALUE"""),1.6786859E7)</f>
        <v>16786859</v>
      </c>
    </row>
    <row r="1200" ht="15.75" customHeight="1">
      <c r="A1200" s="2">
        <f>IFERROR(__xludf.DUMMYFUNCTION("""COMPUTED_VALUE"""),45527.66666666667)</f>
        <v>45527.66667</v>
      </c>
      <c r="B1200" s="1">
        <f>IFERROR(__xludf.DUMMYFUNCTION("""COMPUTED_VALUE"""),377.0)</f>
        <v>377</v>
      </c>
      <c r="C1200" s="1">
        <f>IFERROR(__xludf.DUMMYFUNCTION("""COMPUTED_VALUE"""),378.6)</f>
        <v>378.6</v>
      </c>
      <c r="D1200" s="1">
        <f>IFERROR(__xludf.DUMMYFUNCTION("""COMPUTED_VALUE"""),373.6)</f>
        <v>373.6</v>
      </c>
      <c r="E1200" s="1">
        <f>IFERROR(__xludf.DUMMYFUNCTION("""COMPUTED_VALUE"""),375.6)</f>
        <v>375.6</v>
      </c>
      <c r="F1200" s="1">
        <f>IFERROR(__xludf.DUMMYFUNCTION("""COMPUTED_VALUE"""),1.3055635E7)</f>
        <v>13055635</v>
      </c>
    </row>
    <row r="1201" ht="15.75" customHeight="1">
      <c r="A1201" s="2">
        <f>IFERROR(__xludf.DUMMYFUNCTION("""COMPUTED_VALUE"""),45530.66666666667)</f>
        <v>45530.66667</v>
      </c>
      <c r="B1201" s="1">
        <f>IFERROR(__xludf.DUMMYFUNCTION("""COMPUTED_VALUE"""),378.0)</f>
        <v>378</v>
      </c>
      <c r="C1201" s="1">
        <f>IFERROR(__xludf.DUMMYFUNCTION("""COMPUTED_VALUE"""),384.8)</f>
        <v>384.8</v>
      </c>
      <c r="D1201" s="1">
        <f>IFERROR(__xludf.DUMMYFUNCTION("""COMPUTED_VALUE"""),377.6)</f>
        <v>377.6</v>
      </c>
      <c r="E1201" s="1">
        <f>IFERROR(__xludf.DUMMYFUNCTION("""COMPUTED_VALUE"""),382.0)</f>
        <v>382</v>
      </c>
      <c r="F1201" s="1">
        <f>IFERROR(__xludf.DUMMYFUNCTION("""COMPUTED_VALUE"""),1.6251125E7)</f>
        <v>16251125</v>
      </c>
    </row>
    <row r="1202" ht="15.75" customHeight="1">
      <c r="A1202" s="2">
        <f>IFERROR(__xludf.DUMMYFUNCTION("""COMPUTED_VALUE"""),45531.66666666667)</f>
        <v>45531.66667</v>
      </c>
      <c r="B1202" s="1">
        <f>IFERROR(__xludf.DUMMYFUNCTION("""COMPUTED_VALUE"""),378.0)</f>
        <v>378</v>
      </c>
      <c r="C1202" s="1">
        <f>IFERROR(__xludf.DUMMYFUNCTION("""COMPUTED_VALUE"""),382.6)</f>
        <v>382.6</v>
      </c>
      <c r="D1202" s="1">
        <f>IFERROR(__xludf.DUMMYFUNCTION("""COMPUTED_VALUE"""),377.2)</f>
        <v>377.2</v>
      </c>
      <c r="E1202" s="1">
        <f>IFERROR(__xludf.DUMMYFUNCTION("""COMPUTED_VALUE"""),381.8)</f>
        <v>381.8</v>
      </c>
      <c r="F1202" s="1">
        <f>IFERROR(__xludf.DUMMYFUNCTION("""COMPUTED_VALUE"""),1.3675535E7)</f>
        <v>13675535</v>
      </c>
    </row>
    <row r="1203" ht="15.75" customHeight="1">
      <c r="A1203" s="2">
        <f>IFERROR(__xludf.DUMMYFUNCTION("""COMPUTED_VALUE"""),45532.66666666667)</f>
        <v>45532.66667</v>
      </c>
      <c r="B1203" s="1">
        <f>IFERROR(__xludf.DUMMYFUNCTION("""COMPUTED_VALUE"""),383.0)</f>
        <v>383</v>
      </c>
      <c r="C1203" s="1">
        <f>IFERROR(__xludf.DUMMYFUNCTION("""COMPUTED_VALUE"""),383.0)</f>
        <v>383</v>
      </c>
      <c r="D1203" s="1">
        <f>IFERROR(__xludf.DUMMYFUNCTION("""COMPUTED_VALUE"""),372.4)</f>
        <v>372.4</v>
      </c>
      <c r="E1203" s="1">
        <f>IFERROR(__xludf.DUMMYFUNCTION("""COMPUTED_VALUE"""),374.2)</f>
        <v>374.2</v>
      </c>
      <c r="F1203" s="1">
        <f>IFERROR(__xludf.DUMMYFUNCTION("""COMPUTED_VALUE"""),1.4602521E7)</f>
        <v>14602521</v>
      </c>
    </row>
    <row r="1204" ht="15.75" customHeight="1">
      <c r="A1204" s="2">
        <f>IFERROR(__xludf.DUMMYFUNCTION("""COMPUTED_VALUE"""),45533.66666666667)</f>
        <v>45533.66667</v>
      </c>
      <c r="B1204" s="1">
        <f>IFERROR(__xludf.DUMMYFUNCTION("""COMPUTED_VALUE"""),370.0)</f>
        <v>370</v>
      </c>
      <c r="C1204" s="1">
        <f>IFERROR(__xludf.DUMMYFUNCTION("""COMPUTED_VALUE"""),378.0)</f>
        <v>378</v>
      </c>
      <c r="D1204" s="1">
        <f>IFERROR(__xludf.DUMMYFUNCTION("""COMPUTED_VALUE"""),369.0)</f>
        <v>369</v>
      </c>
      <c r="E1204" s="1">
        <f>IFERROR(__xludf.DUMMYFUNCTION("""COMPUTED_VALUE"""),377.6)</f>
        <v>377.6</v>
      </c>
      <c r="F1204" s="1">
        <f>IFERROR(__xludf.DUMMYFUNCTION("""COMPUTED_VALUE"""),1.289043E7)</f>
        <v>12890430</v>
      </c>
    </row>
    <row r="1205" ht="15.75" customHeight="1">
      <c r="A1205" s="2">
        <f>IFERROR(__xludf.DUMMYFUNCTION("""COMPUTED_VALUE"""),45534.66666666667)</f>
        <v>45534.66667</v>
      </c>
      <c r="B1205" s="1">
        <f>IFERROR(__xludf.DUMMYFUNCTION("""COMPUTED_VALUE"""),377.6)</f>
        <v>377.6</v>
      </c>
      <c r="C1205" s="1">
        <f>IFERROR(__xludf.DUMMYFUNCTION("""COMPUTED_VALUE"""),385.6)</f>
        <v>385.6</v>
      </c>
      <c r="D1205" s="1">
        <f>IFERROR(__xludf.DUMMYFUNCTION("""COMPUTED_VALUE"""),376.8)</f>
        <v>376.8</v>
      </c>
      <c r="E1205" s="1">
        <f>IFERROR(__xludf.DUMMYFUNCTION("""COMPUTED_VALUE"""),382.0)</f>
        <v>382</v>
      </c>
      <c r="F1205" s="1">
        <f>IFERROR(__xludf.DUMMYFUNCTION("""COMPUTED_VALUE"""),3.0873303E7)</f>
        <v>30873303</v>
      </c>
    </row>
    <row r="1206" ht="15.75" customHeight="1">
      <c r="A1206" s="2">
        <f>IFERROR(__xludf.DUMMYFUNCTION("""COMPUTED_VALUE"""),45537.66666666667)</f>
        <v>45537.66667</v>
      </c>
      <c r="B1206" s="1">
        <f>IFERROR(__xludf.DUMMYFUNCTION("""COMPUTED_VALUE"""),380.0)</f>
        <v>380</v>
      </c>
      <c r="C1206" s="1">
        <f>IFERROR(__xludf.DUMMYFUNCTION("""COMPUTED_VALUE"""),383.2)</f>
        <v>383.2</v>
      </c>
      <c r="D1206" s="1">
        <f>IFERROR(__xludf.DUMMYFUNCTION("""COMPUTED_VALUE"""),376.4)</f>
        <v>376.4</v>
      </c>
      <c r="E1206" s="1">
        <f>IFERROR(__xludf.DUMMYFUNCTION("""COMPUTED_VALUE"""),377.8)</f>
        <v>377.8</v>
      </c>
      <c r="F1206" s="1">
        <f>IFERROR(__xludf.DUMMYFUNCTION("""COMPUTED_VALUE"""),1.3878671E7)</f>
        <v>13878671</v>
      </c>
    </row>
    <row r="1207" ht="15.75" customHeight="1">
      <c r="A1207" s="2">
        <f>IFERROR(__xludf.DUMMYFUNCTION("""COMPUTED_VALUE"""),45538.66666666667)</f>
        <v>45538.66667</v>
      </c>
      <c r="B1207" s="1">
        <f>IFERROR(__xludf.DUMMYFUNCTION("""COMPUTED_VALUE"""),378.0)</f>
        <v>378</v>
      </c>
      <c r="C1207" s="1">
        <f>IFERROR(__xludf.DUMMYFUNCTION("""COMPUTED_VALUE"""),381.4)</f>
        <v>381.4</v>
      </c>
      <c r="D1207" s="1">
        <f>IFERROR(__xludf.DUMMYFUNCTION("""COMPUTED_VALUE"""),374.8)</f>
        <v>374.8</v>
      </c>
      <c r="E1207" s="1">
        <f>IFERROR(__xludf.DUMMYFUNCTION("""COMPUTED_VALUE"""),378.2)</f>
        <v>378.2</v>
      </c>
      <c r="F1207" s="1">
        <f>IFERROR(__xludf.DUMMYFUNCTION("""COMPUTED_VALUE"""),9814885.0)</f>
        <v>9814885</v>
      </c>
    </row>
    <row r="1208" ht="15.75" customHeight="1">
      <c r="A1208" s="2">
        <f>IFERROR(__xludf.DUMMYFUNCTION("""COMPUTED_VALUE"""),45539.66666666667)</f>
        <v>45539.66667</v>
      </c>
      <c r="B1208" s="1">
        <f>IFERROR(__xludf.DUMMYFUNCTION("""COMPUTED_VALUE"""),374.2)</f>
        <v>374.2</v>
      </c>
      <c r="C1208" s="1">
        <f>IFERROR(__xludf.DUMMYFUNCTION("""COMPUTED_VALUE"""),376.6)</f>
        <v>376.6</v>
      </c>
      <c r="D1208" s="1">
        <f>IFERROR(__xludf.DUMMYFUNCTION("""COMPUTED_VALUE"""),371.2)</f>
        <v>371.2</v>
      </c>
      <c r="E1208" s="1">
        <f>IFERROR(__xludf.DUMMYFUNCTION("""COMPUTED_VALUE"""),372.8)</f>
        <v>372.8</v>
      </c>
      <c r="F1208" s="1">
        <f>IFERROR(__xludf.DUMMYFUNCTION("""COMPUTED_VALUE"""),1.327887E7)</f>
        <v>13278870</v>
      </c>
    </row>
    <row r="1209" ht="15.75" customHeight="1">
      <c r="A1209" s="2">
        <f>IFERROR(__xludf.DUMMYFUNCTION("""COMPUTED_VALUE"""),45540.66666666667)</f>
        <v>45540.66667</v>
      </c>
      <c r="B1209" s="1">
        <f>IFERROR(__xludf.DUMMYFUNCTION("""COMPUTED_VALUE"""),370.4)</f>
        <v>370.4</v>
      </c>
      <c r="C1209" s="1">
        <f>IFERROR(__xludf.DUMMYFUNCTION("""COMPUTED_VALUE"""),376.6)</f>
        <v>376.6</v>
      </c>
      <c r="D1209" s="1">
        <f>IFERROR(__xludf.DUMMYFUNCTION("""COMPUTED_VALUE"""),370.4)</f>
        <v>370.4</v>
      </c>
      <c r="E1209" s="1">
        <f>IFERROR(__xludf.DUMMYFUNCTION("""COMPUTED_VALUE"""),373.4)</f>
        <v>373.4</v>
      </c>
      <c r="F1209" s="1">
        <f>IFERROR(__xludf.DUMMYFUNCTION("""COMPUTED_VALUE"""),9576319.0)</f>
        <v>9576319</v>
      </c>
    </row>
    <row r="1210" ht="15.75" customHeight="1">
      <c r="A1210" s="2">
        <f>IFERROR(__xludf.DUMMYFUNCTION("""COMPUTED_VALUE"""),45544.66666666667)</f>
        <v>45544.66667</v>
      </c>
      <c r="B1210" s="1">
        <f>IFERROR(__xludf.DUMMYFUNCTION("""COMPUTED_VALUE"""),370.0)</f>
        <v>370</v>
      </c>
      <c r="C1210" s="1">
        <f>IFERROR(__xludf.DUMMYFUNCTION("""COMPUTED_VALUE"""),371.2)</f>
        <v>371.2</v>
      </c>
      <c r="D1210" s="1">
        <f>IFERROR(__xludf.DUMMYFUNCTION("""COMPUTED_VALUE"""),365.2)</f>
        <v>365.2</v>
      </c>
      <c r="E1210" s="1">
        <f>IFERROR(__xludf.DUMMYFUNCTION("""COMPUTED_VALUE"""),371.2)</f>
        <v>371.2</v>
      </c>
      <c r="F1210" s="1">
        <f>IFERROR(__xludf.DUMMYFUNCTION("""COMPUTED_VALUE"""),2.0078164E7)</f>
        <v>20078164</v>
      </c>
    </row>
    <row r="1211" ht="15.75" customHeight="1">
      <c r="A1211" s="2">
        <f>IFERROR(__xludf.DUMMYFUNCTION("""COMPUTED_VALUE"""),45545.66666666667)</f>
        <v>45545.66667</v>
      </c>
      <c r="B1211" s="1">
        <f>IFERROR(__xludf.DUMMYFUNCTION("""COMPUTED_VALUE"""),369.2)</f>
        <v>369.2</v>
      </c>
      <c r="C1211" s="1">
        <f>IFERROR(__xludf.DUMMYFUNCTION("""COMPUTED_VALUE"""),370.6)</f>
        <v>370.6</v>
      </c>
      <c r="D1211" s="1">
        <f>IFERROR(__xludf.DUMMYFUNCTION("""COMPUTED_VALUE"""),366.0)</f>
        <v>366</v>
      </c>
      <c r="E1211" s="1">
        <f>IFERROR(__xludf.DUMMYFUNCTION("""COMPUTED_VALUE"""),368.6)</f>
        <v>368.6</v>
      </c>
      <c r="F1211" s="1">
        <f>IFERROR(__xludf.DUMMYFUNCTION("""COMPUTED_VALUE"""),1.2303441E7)</f>
        <v>12303441</v>
      </c>
    </row>
    <row r="1212" ht="15.75" customHeight="1">
      <c r="A1212" s="2">
        <f>IFERROR(__xludf.DUMMYFUNCTION("""COMPUTED_VALUE"""),45546.66666666667)</f>
        <v>45546.66667</v>
      </c>
      <c r="B1212" s="1">
        <f>IFERROR(__xludf.DUMMYFUNCTION("""COMPUTED_VALUE"""),366.6)</f>
        <v>366.6</v>
      </c>
      <c r="C1212" s="1">
        <f>IFERROR(__xludf.DUMMYFUNCTION("""COMPUTED_VALUE"""),370.6)</f>
        <v>370.6</v>
      </c>
      <c r="D1212" s="1">
        <f>IFERROR(__xludf.DUMMYFUNCTION("""COMPUTED_VALUE"""),365.0)</f>
        <v>365</v>
      </c>
      <c r="E1212" s="1">
        <f>IFERROR(__xludf.DUMMYFUNCTION("""COMPUTED_VALUE"""),370.2)</f>
        <v>370.2</v>
      </c>
      <c r="F1212" s="1">
        <f>IFERROR(__xludf.DUMMYFUNCTION("""COMPUTED_VALUE"""),1.2043623E7)</f>
        <v>12043623</v>
      </c>
    </row>
    <row r="1213" ht="15.75" customHeight="1">
      <c r="A1213" s="2">
        <f>IFERROR(__xludf.DUMMYFUNCTION("""COMPUTED_VALUE"""),45547.66666666667)</f>
        <v>45547.66667</v>
      </c>
      <c r="B1213" s="1">
        <f>IFERROR(__xludf.DUMMYFUNCTION("""COMPUTED_VALUE"""),371.0)</f>
        <v>371</v>
      </c>
      <c r="C1213" s="1">
        <f>IFERROR(__xludf.DUMMYFUNCTION("""COMPUTED_VALUE"""),377.0)</f>
        <v>377</v>
      </c>
      <c r="D1213" s="1">
        <f>IFERROR(__xludf.DUMMYFUNCTION("""COMPUTED_VALUE"""),369.6)</f>
        <v>369.6</v>
      </c>
      <c r="E1213" s="1">
        <f>IFERROR(__xludf.DUMMYFUNCTION("""COMPUTED_VALUE"""),372.6)</f>
        <v>372.6</v>
      </c>
      <c r="F1213" s="1">
        <f>IFERROR(__xludf.DUMMYFUNCTION("""COMPUTED_VALUE"""),1.3800366E7)</f>
        <v>13800366</v>
      </c>
    </row>
    <row r="1214" ht="15.75" customHeight="1">
      <c r="A1214" s="2">
        <f>IFERROR(__xludf.DUMMYFUNCTION("""COMPUTED_VALUE"""),45548.66666666667)</f>
        <v>45548.66667</v>
      </c>
      <c r="B1214" s="1">
        <f>IFERROR(__xludf.DUMMYFUNCTION("""COMPUTED_VALUE"""),372.8)</f>
        <v>372.8</v>
      </c>
      <c r="C1214" s="1">
        <f>IFERROR(__xludf.DUMMYFUNCTION("""COMPUTED_VALUE"""),376.8)</f>
        <v>376.8</v>
      </c>
      <c r="D1214" s="1">
        <f>IFERROR(__xludf.DUMMYFUNCTION("""COMPUTED_VALUE"""),372.8)</f>
        <v>372.8</v>
      </c>
      <c r="E1214" s="1">
        <f>IFERROR(__xludf.DUMMYFUNCTION("""COMPUTED_VALUE"""),374.8)</f>
        <v>374.8</v>
      </c>
      <c r="F1214" s="1">
        <f>IFERROR(__xludf.DUMMYFUNCTION("""COMPUTED_VALUE"""),1.1013765E7)</f>
        <v>11013765</v>
      </c>
    </row>
    <row r="1215" ht="15.75" customHeight="1">
      <c r="A1215" s="2">
        <f>IFERROR(__xludf.DUMMYFUNCTION("""COMPUTED_VALUE"""),45551.66666666667)</f>
        <v>45551.66667</v>
      </c>
      <c r="B1215" s="1">
        <f>IFERROR(__xludf.DUMMYFUNCTION("""COMPUTED_VALUE"""),372.6)</f>
        <v>372.6</v>
      </c>
      <c r="C1215" s="1">
        <f>IFERROR(__xludf.DUMMYFUNCTION("""COMPUTED_VALUE"""),377.8)</f>
        <v>377.8</v>
      </c>
      <c r="D1215" s="1">
        <f>IFERROR(__xludf.DUMMYFUNCTION("""COMPUTED_VALUE"""),370.4)</f>
        <v>370.4</v>
      </c>
      <c r="E1215" s="1">
        <f>IFERROR(__xludf.DUMMYFUNCTION("""COMPUTED_VALUE"""),377.8)</f>
        <v>377.8</v>
      </c>
      <c r="F1215" s="1">
        <f>IFERROR(__xludf.DUMMYFUNCTION("""COMPUTED_VALUE"""),7689238.0)</f>
        <v>7689238</v>
      </c>
    </row>
    <row r="1216" ht="15.75" customHeight="1">
      <c r="A1216" s="2">
        <f>IFERROR(__xludf.DUMMYFUNCTION("""COMPUTED_VALUE"""),45552.66666666667)</f>
        <v>45552.66667</v>
      </c>
      <c r="B1216" s="1">
        <f>IFERROR(__xludf.DUMMYFUNCTION("""COMPUTED_VALUE"""),372.0)</f>
        <v>372</v>
      </c>
      <c r="C1216" s="1">
        <f>IFERROR(__xludf.DUMMYFUNCTION("""COMPUTED_VALUE"""),381.4)</f>
        <v>381.4</v>
      </c>
      <c r="D1216" s="1">
        <f>IFERROR(__xludf.DUMMYFUNCTION("""COMPUTED_VALUE"""),372.0)</f>
        <v>372</v>
      </c>
      <c r="E1216" s="1">
        <f>IFERROR(__xludf.DUMMYFUNCTION("""COMPUTED_VALUE"""),380.0)</f>
        <v>380</v>
      </c>
      <c r="F1216" s="1">
        <f>IFERROR(__xludf.DUMMYFUNCTION("""COMPUTED_VALUE"""),1.0147851E7)</f>
        <v>10147851</v>
      </c>
    </row>
    <row r="1217" ht="15.75" customHeight="1">
      <c r="A1217" s="2">
        <f>IFERROR(__xludf.DUMMYFUNCTION("""COMPUTED_VALUE"""),45554.66666666667)</f>
        <v>45554.66667</v>
      </c>
      <c r="B1217" s="1">
        <f>IFERROR(__xludf.DUMMYFUNCTION("""COMPUTED_VALUE"""),379.6)</f>
        <v>379.6</v>
      </c>
      <c r="C1217" s="1">
        <f>IFERROR(__xludf.DUMMYFUNCTION("""COMPUTED_VALUE"""),389.8)</f>
        <v>389.8</v>
      </c>
      <c r="D1217" s="1">
        <f>IFERROR(__xludf.DUMMYFUNCTION("""COMPUTED_VALUE"""),376.6)</f>
        <v>376.6</v>
      </c>
      <c r="E1217" s="1">
        <f>IFERROR(__xludf.DUMMYFUNCTION("""COMPUTED_VALUE"""),388.8)</f>
        <v>388.8</v>
      </c>
      <c r="F1217" s="1">
        <f>IFERROR(__xludf.DUMMYFUNCTION("""COMPUTED_VALUE"""),2.5801963E7)</f>
        <v>25801963</v>
      </c>
    </row>
    <row r="1218" ht="15.75" customHeight="1">
      <c r="A1218" s="2">
        <f>IFERROR(__xludf.DUMMYFUNCTION("""COMPUTED_VALUE"""),45555.66666666667)</f>
        <v>45555.66667</v>
      </c>
      <c r="B1218" s="1">
        <f>IFERROR(__xludf.DUMMYFUNCTION("""COMPUTED_VALUE"""),390.0)</f>
        <v>390</v>
      </c>
      <c r="C1218" s="1">
        <f>IFERROR(__xludf.DUMMYFUNCTION("""COMPUTED_VALUE"""),393.4)</f>
        <v>393.4</v>
      </c>
      <c r="D1218" s="1">
        <f>IFERROR(__xludf.DUMMYFUNCTION("""COMPUTED_VALUE"""),383.8)</f>
        <v>383.8</v>
      </c>
      <c r="E1218" s="1">
        <f>IFERROR(__xludf.DUMMYFUNCTION("""COMPUTED_VALUE"""),388.6)</f>
        <v>388.6</v>
      </c>
      <c r="F1218" s="1">
        <f>IFERROR(__xludf.DUMMYFUNCTION("""COMPUTED_VALUE"""),2.8407069E7)</f>
        <v>28407069</v>
      </c>
    </row>
    <row r="1219" ht="15.75" customHeight="1">
      <c r="A1219" s="2">
        <f>IFERROR(__xludf.DUMMYFUNCTION("""COMPUTED_VALUE"""),45558.66666666667)</f>
        <v>45558.66667</v>
      </c>
      <c r="B1219" s="1">
        <f>IFERROR(__xludf.DUMMYFUNCTION("""COMPUTED_VALUE"""),388.0)</f>
        <v>388</v>
      </c>
      <c r="C1219" s="1">
        <f>IFERROR(__xludf.DUMMYFUNCTION("""COMPUTED_VALUE"""),392.0)</f>
        <v>392</v>
      </c>
      <c r="D1219" s="1">
        <f>IFERROR(__xludf.DUMMYFUNCTION("""COMPUTED_VALUE"""),385.2)</f>
        <v>385.2</v>
      </c>
      <c r="E1219" s="1">
        <f>IFERROR(__xludf.DUMMYFUNCTION("""COMPUTED_VALUE"""),387.6)</f>
        <v>387.6</v>
      </c>
      <c r="F1219" s="1">
        <f>IFERROR(__xludf.DUMMYFUNCTION("""COMPUTED_VALUE"""),1.5223032E7)</f>
        <v>15223032</v>
      </c>
    </row>
    <row r="1220" ht="15.75" customHeight="1">
      <c r="A1220" s="2">
        <f>IFERROR(__xludf.DUMMYFUNCTION("""COMPUTED_VALUE"""),45559.66666666667)</f>
        <v>45559.66667</v>
      </c>
      <c r="B1220" s="1">
        <f>IFERROR(__xludf.DUMMYFUNCTION("""COMPUTED_VALUE"""),393.0)</f>
        <v>393</v>
      </c>
      <c r="C1220" s="1">
        <f>IFERROR(__xludf.DUMMYFUNCTION("""COMPUTED_VALUE"""),402.2)</f>
        <v>402.2</v>
      </c>
      <c r="D1220" s="1">
        <f>IFERROR(__xludf.DUMMYFUNCTION("""COMPUTED_VALUE"""),389.4)</f>
        <v>389.4</v>
      </c>
      <c r="E1220" s="1">
        <f>IFERROR(__xludf.DUMMYFUNCTION("""COMPUTED_VALUE"""),402.2)</f>
        <v>402.2</v>
      </c>
      <c r="F1220" s="1">
        <f>IFERROR(__xludf.DUMMYFUNCTION("""COMPUTED_VALUE"""),4.291901E7)</f>
        <v>42919010</v>
      </c>
    </row>
    <row r="1221" ht="15.75" customHeight="1">
      <c r="A1221" s="2">
        <f>IFERROR(__xludf.DUMMYFUNCTION("""COMPUTED_VALUE"""),45560.66666666667)</f>
        <v>45560.66667</v>
      </c>
      <c r="B1221" s="1">
        <f>IFERROR(__xludf.DUMMYFUNCTION("""COMPUTED_VALUE"""),418.0)</f>
        <v>418</v>
      </c>
      <c r="C1221" s="1">
        <f>IFERROR(__xludf.DUMMYFUNCTION("""COMPUTED_VALUE"""),418.0)</f>
        <v>418</v>
      </c>
      <c r="D1221" s="1">
        <f>IFERROR(__xludf.DUMMYFUNCTION("""COMPUTED_VALUE"""),401.4)</f>
        <v>401.4</v>
      </c>
      <c r="E1221" s="1">
        <f>IFERROR(__xludf.DUMMYFUNCTION("""COMPUTED_VALUE"""),405.4)</f>
        <v>405.4</v>
      </c>
      <c r="F1221" s="1">
        <f>IFERROR(__xludf.DUMMYFUNCTION("""COMPUTED_VALUE"""),4.0112126E7)</f>
        <v>40112126</v>
      </c>
    </row>
    <row r="1222" ht="15.75" customHeight="1">
      <c r="A1222" s="2">
        <f>IFERROR(__xludf.DUMMYFUNCTION("""COMPUTED_VALUE"""),45561.66666666667)</f>
        <v>45561.66667</v>
      </c>
      <c r="B1222" s="1">
        <f>IFERROR(__xludf.DUMMYFUNCTION("""COMPUTED_VALUE"""),408.0)</f>
        <v>408</v>
      </c>
      <c r="C1222" s="1">
        <f>IFERROR(__xludf.DUMMYFUNCTION("""COMPUTED_VALUE"""),430.0)</f>
        <v>430</v>
      </c>
      <c r="D1222" s="1">
        <f>IFERROR(__xludf.DUMMYFUNCTION("""COMPUTED_VALUE"""),406.8)</f>
        <v>406.8</v>
      </c>
      <c r="E1222" s="1">
        <f>IFERROR(__xludf.DUMMYFUNCTION("""COMPUTED_VALUE"""),430.0)</f>
        <v>430</v>
      </c>
      <c r="F1222" s="1">
        <f>IFERROR(__xludf.DUMMYFUNCTION("""COMPUTED_VALUE"""),5.0254878E7)</f>
        <v>50254878</v>
      </c>
    </row>
    <row r="1223" ht="15.75" customHeight="1">
      <c r="A1223" s="2">
        <f>IFERROR(__xludf.DUMMYFUNCTION("""COMPUTED_VALUE"""),45562.66666666667)</f>
        <v>45562.66667</v>
      </c>
      <c r="B1223" s="1">
        <f>IFERROR(__xludf.DUMMYFUNCTION("""COMPUTED_VALUE"""),443.2)</f>
        <v>443.2</v>
      </c>
      <c r="C1223" s="1">
        <f>IFERROR(__xludf.DUMMYFUNCTION("""COMPUTED_VALUE"""),444.8)</f>
        <v>444.8</v>
      </c>
      <c r="D1223" s="1">
        <f>IFERROR(__xludf.DUMMYFUNCTION("""COMPUTED_VALUE"""),432.6)</f>
        <v>432.6</v>
      </c>
      <c r="E1223" s="1">
        <f>IFERROR(__xludf.DUMMYFUNCTION("""COMPUTED_VALUE"""),437.8)</f>
        <v>437.8</v>
      </c>
      <c r="F1223" s="1">
        <f>IFERROR(__xludf.DUMMYFUNCTION("""COMPUTED_VALUE"""),5.7154793E7)</f>
        <v>57154793</v>
      </c>
    </row>
    <row r="1224" ht="15.75" customHeight="1">
      <c r="A1224" s="2">
        <f>IFERROR(__xludf.DUMMYFUNCTION("""COMPUTED_VALUE"""),45565.66666666667)</f>
        <v>45565.66667</v>
      </c>
      <c r="B1224" s="1">
        <f>IFERROR(__xludf.DUMMYFUNCTION("""COMPUTED_VALUE"""),449.6)</f>
        <v>449.6</v>
      </c>
      <c r="C1224" s="1">
        <f>IFERROR(__xludf.DUMMYFUNCTION("""COMPUTED_VALUE"""),457.4)</f>
        <v>457.4</v>
      </c>
      <c r="D1224" s="1">
        <f>IFERROR(__xludf.DUMMYFUNCTION("""COMPUTED_VALUE"""),434.2)</f>
        <v>434.2</v>
      </c>
      <c r="E1224" s="1">
        <f>IFERROR(__xludf.DUMMYFUNCTION("""COMPUTED_VALUE"""),444.6)</f>
        <v>444.6</v>
      </c>
      <c r="F1224" s="1">
        <f>IFERROR(__xludf.DUMMYFUNCTION("""COMPUTED_VALUE"""),7.5459468E7)</f>
        <v>75459468</v>
      </c>
    </row>
    <row r="1225" ht="15.75" customHeight="1">
      <c r="A1225" s="2">
        <f>IFERROR(__xludf.DUMMYFUNCTION("""COMPUTED_VALUE"""),45567.66666666667)</f>
        <v>45567.66667</v>
      </c>
      <c r="B1225" s="1">
        <f>IFERROR(__xludf.DUMMYFUNCTION("""COMPUTED_VALUE"""),450.0)</f>
        <v>450</v>
      </c>
      <c r="C1225" s="1">
        <f>IFERROR(__xludf.DUMMYFUNCTION("""COMPUTED_VALUE"""),479.6)</f>
        <v>479.6</v>
      </c>
      <c r="D1225" s="1">
        <f>IFERROR(__xludf.DUMMYFUNCTION("""COMPUTED_VALUE"""),449.2)</f>
        <v>449.2</v>
      </c>
      <c r="E1225" s="1">
        <f>IFERROR(__xludf.DUMMYFUNCTION("""COMPUTED_VALUE"""),470.0)</f>
        <v>470</v>
      </c>
      <c r="F1225" s="1">
        <f>IFERROR(__xludf.DUMMYFUNCTION("""COMPUTED_VALUE"""),4.8766943E7)</f>
        <v>48766943</v>
      </c>
    </row>
    <row r="1226" ht="15.75" customHeight="1">
      <c r="A1226" s="2">
        <f>IFERROR(__xludf.DUMMYFUNCTION("""COMPUTED_VALUE"""),45568.66666666667)</f>
        <v>45568.66667</v>
      </c>
      <c r="B1226" s="1">
        <f>IFERROR(__xludf.DUMMYFUNCTION("""COMPUTED_VALUE"""),471.0)</f>
        <v>471</v>
      </c>
      <c r="C1226" s="1">
        <f>IFERROR(__xludf.DUMMYFUNCTION("""COMPUTED_VALUE"""),476.6)</f>
        <v>476.6</v>
      </c>
      <c r="D1226" s="1">
        <f>IFERROR(__xludf.DUMMYFUNCTION("""COMPUTED_VALUE"""),453.2)</f>
        <v>453.2</v>
      </c>
      <c r="E1226" s="1">
        <f>IFERROR(__xludf.DUMMYFUNCTION("""COMPUTED_VALUE"""),466.2)</f>
        <v>466.2</v>
      </c>
      <c r="F1226" s="1">
        <f>IFERROR(__xludf.DUMMYFUNCTION("""COMPUTED_VALUE"""),3.1600782E7)</f>
        <v>31600782</v>
      </c>
    </row>
    <row r="1227" ht="15.75" customHeight="1">
      <c r="A1227" s="2">
        <f>IFERROR(__xludf.DUMMYFUNCTION("""COMPUTED_VALUE"""),45569.66666666667)</f>
        <v>45569.66667</v>
      </c>
      <c r="B1227" s="1">
        <f>IFERROR(__xludf.DUMMYFUNCTION("""COMPUTED_VALUE"""),470.0)</f>
        <v>470</v>
      </c>
      <c r="C1227" s="1">
        <f>IFERROR(__xludf.DUMMYFUNCTION("""COMPUTED_VALUE"""),479.0)</f>
        <v>479</v>
      </c>
      <c r="D1227" s="1">
        <f>IFERROR(__xludf.DUMMYFUNCTION("""COMPUTED_VALUE"""),462.2)</f>
        <v>462.2</v>
      </c>
      <c r="E1227" s="1">
        <f>IFERROR(__xludf.DUMMYFUNCTION("""COMPUTED_VALUE"""),477.6)</f>
        <v>477.6</v>
      </c>
      <c r="F1227" s="1">
        <f>IFERROR(__xludf.DUMMYFUNCTION("""COMPUTED_VALUE"""),2.4663665E7)</f>
        <v>24663665</v>
      </c>
    </row>
    <row r="1228" ht="15.75" customHeight="1">
      <c r="A1228" s="2">
        <f>IFERROR(__xludf.DUMMYFUNCTION("""COMPUTED_VALUE"""),45572.66666666667)</f>
        <v>45572.66667</v>
      </c>
      <c r="B1228" s="1">
        <f>IFERROR(__xludf.DUMMYFUNCTION("""COMPUTED_VALUE"""),479.8)</f>
        <v>479.8</v>
      </c>
      <c r="C1228" s="1">
        <f>IFERROR(__xludf.DUMMYFUNCTION("""COMPUTED_VALUE"""),482.4)</f>
        <v>482.4</v>
      </c>
      <c r="D1228" s="1">
        <f>IFERROR(__xludf.DUMMYFUNCTION("""COMPUTED_VALUE"""),469.6)</f>
        <v>469.6</v>
      </c>
      <c r="E1228" s="1">
        <f>IFERROR(__xludf.DUMMYFUNCTION("""COMPUTED_VALUE"""),478.4)</f>
        <v>478.4</v>
      </c>
      <c r="F1228" s="1">
        <f>IFERROR(__xludf.DUMMYFUNCTION("""COMPUTED_VALUE"""),2.5334387E7)</f>
        <v>25334387</v>
      </c>
    </row>
    <row r="1229" ht="15.75" customHeight="1">
      <c r="A1229" s="2">
        <f>IFERROR(__xludf.DUMMYFUNCTION("""COMPUTED_VALUE"""),45573.66666666667)</f>
        <v>45573.66667</v>
      </c>
      <c r="B1229" s="1">
        <f>IFERROR(__xludf.DUMMYFUNCTION("""COMPUTED_VALUE"""),472.0)</f>
        <v>472</v>
      </c>
      <c r="C1229" s="1">
        <f>IFERROR(__xludf.DUMMYFUNCTION("""COMPUTED_VALUE"""),476.8)</f>
        <v>476.8</v>
      </c>
      <c r="D1229" s="1">
        <f>IFERROR(__xludf.DUMMYFUNCTION("""COMPUTED_VALUE"""),438.6)</f>
        <v>438.6</v>
      </c>
      <c r="E1229" s="1">
        <f>IFERROR(__xludf.DUMMYFUNCTION("""COMPUTED_VALUE"""),438.6)</f>
        <v>438.6</v>
      </c>
      <c r="F1229" s="1">
        <f>IFERROR(__xludf.DUMMYFUNCTION("""COMPUTED_VALUE"""),7.0468024E7)</f>
        <v>70468024</v>
      </c>
    </row>
    <row r="1230" ht="15.75" customHeight="1">
      <c r="A1230" s="2">
        <f>IFERROR(__xludf.DUMMYFUNCTION("""COMPUTED_VALUE"""),45574.66666666667)</f>
        <v>45574.66667</v>
      </c>
      <c r="B1230" s="1">
        <f>IFERROR(__xludf.DUMMYFUNCTION("""COMPUTED_VALUE"""),449.0)</f>
        <v>449</v>
      </c>
      <c r="C1230" s="1">
        <f>IFERROR(__xludf.DUMMYFUNCTION("""COMPUTED_VALUE"""),453.0)</f>
        <v>453</v>
      </c>
      <c r="D1230" s="1">
        <f>IFERROR(__xludf.DUMMYFUNCTION("""COMPUTED_VALUE"""),424.0)</f>
        <v>424</v>
      </c>
      <c r="E1230" s="1">
        <f>IFERROR(__xludf.DUMMYFUNCTION("""COMPUTED_VALUE"""),434.2)</f>
        <v>434.2</v>
      </c>
      <c r="F1230" s="1">
        <f>IFERROR(__xludf.DUMMYFUNCTION("""COMPUTED_VALUE"""),4.6372903E7)</f>
        <v>46372903</v>
      </c>
    </row>
    <row r="1231" ht="15.75" customHeight="1">
      <c r="A1231" s="2">
        <f>IFERROR(__xludf.DUMMYFUNCTION("""COMPUTED_VALUE"""),45575.66666666667)</f>
        <v>45575.66667</v>
      </c>
      <c r="B1231" s="1">
        <f>IFERROR(__xludf.DUMMYFUNCTION("""COMPUTED_VALUE"""),438.0)</f>
        <v>438</v>
      </c>
      <c r="C1231" s="1">
        <f>IFERROR(__xludf.DUMMYFUNCTION("""COMPUTED_VALUE"""),448.6)</f>
        <v>448.6</v>
      </c>
      <c r="D1231" s="1">
        <f>IFERROR(__xludf.DUMMYFUNCTION("""COMPUTED_VALUE"""),436.4)</f>
        <v>436.4</v>
      </c>
      <c r="E1231" s="1">
        <f>IFERROR(__xludf.DUMMYFUNCTION("""COMPUTED_VALUE"""),438.8)</f>
        <v>438.8</v>
      </c>
      <c r="F1231" s="1">
        <f>IFERROR(__xludf.DUMMYFUNCTION("""COMPUTED_VALUE"""),3.311123E7)</f>
        <v>33111230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" t="s">
        <v>0</v>
      </c>
      <c r="B1" s="3" t="s">
        <v>1</v>
      </c>
    </row>
    <row r="2">
      <c r="A2" s="3">
        <v>10.0</v>
      </c>
      <c r="B2" s="3">
        <v>15.0</v>
      </c>
      <c r="D2" s="4">
        <f>AVERAGE(A2:A4)</f>
        <v>20</v>
      </c>
    </row>
    <row r="3">
      <c r="A3" s="3">
        <v>20.0</v>
      </c>
      <c r="B3" s="3">
        <v>25.0</v>
      </c>
      <c r="D3" s="4">
        <f>AVERAGE(B2:B4)</f>
        <v>25</v>
      </c>
    </row>
    <row r="4">
      <c r="A4" s="3">
        <v>30.0</v>
      </c>
      <c r="B4" s="3">
        <v>35.0</v>
      </c>
      <c r="D4" s="4">
        <f>SUMPRODUCT(A2:A4-D2, B2:B4-D3) / SUM((A2:A4-D2)^2)</f>
        <v>2</v>
      </c>
    </row>
  </sheetData>
  <drawing r:id="rId1"/>
</worksheet>
</file>