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UGAS AKHIR Ver\TugasAkhir_TelU\Calculate\"/>
    </mc:Choice>
  </mc:AlternateContent>
  <xr:revisionPtr revIDLastSave="0" documentId="13_ncr:1_{C0D91028-403E-4CC7-9F76-B75CDD4CE206}" xr6:coauthVersionLast="47" xr6:coauthVersionMax="47" xr10:uidLastSave="{00000000-0000-0000-0000-000000000000}"/>
  <bookViews>
    <workbookView xWindow="-108" yWindow="-108" windowWidth="23256" windowHeight="12456" xr2:uid="{DDDC41D4-5E85-4C2D-8797-38F690069BD3}"/>
  </bookViews>
  <sheets>
    <sheet name="Deciding Factor" sheetId="1" r:id="rId1"/>
    <sheet name="Trial" sheetId="2" r:id="rId2"/>
    <sheet name="Main Parameter" sheetId="3" r:id="rId3"/>
    <sheet name="Main Parameter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L3" i="1"/>
  <c r="L4" i="1"/>
  <c r="I4" i="1"/>
  <c r="C3" i="1" s="1"/>
  <c r="I5" i="1"/>
  <c r="I2" i="1"/>
  <c r="F2" i="1"/>
  <c r="C11" i="1"/>
  <c r="C18" i="1"/>
  <c r="C4" i="3"/>
  <c r="F5" i="3"/>
  <c r="F4" i="3" s="1"/>
  <c r="L3" i="4"/>
  <c r="L4" i="4" s="1"/>
  <c r="L6" i="4" s="1"/>
  <c r="L2" i="4"/>
  <c r="C2" i="4"/>
  <c r="C17" i="4"/>
  <c r="C16" i="4"/>
  <c r="C15" i="4"/>
  <c r="C10" i="4"/>
  <c r="F7" i="4"/>
  <c r="I5" i="4"/>
  <c r="F5" i="4"/>
  <c r="C5" i="4"/>
  <c r="C4" i="4"/>
  <c r="C14" i="4" s="1"/>
  <c r="I2" i="4"/>
  <c r="I3" i="4" s="1"/>
  <c r="F2" i="4"/>
  <c r="C18" i="4" s="1"/>
  <c r="C3" i="3"/>
  <c r="I5" i="3" s="1"/>
  <c r="C17" i="3"/>
  <c r="C15" i="3"/>
  <c r="C10" i="3"/>
  <c r="C16" i="3" s="1"/>
  <c r="F7" i="3"/>
  <c r="C5" i="3"/>
  <c r="C14" i="3"/>
  <c r="I2" i="3"/>
  <c r="I3" i="3" s="1"/>
  <c r="F2" i="3"/>
  <c r="C18" i="3" s="1"/>
  <c r="L5" i="2"/>
  <c r="L6" i="2"/>
  <c r="L2" i="2"/>
  <c r="L3" i="2"/>
  <c r="C22" i="2"/>
  <c r="C21" i="2"/>
  <c r="C20" i="2"/>
  <c r="F5" i="2"/>
  <c r="F4" i="2"/>
  <c r="C5" i="2"/>
  <c r="I3" i="2"/>
  <c r="I4" i="2"/>
  <c r="F3" i="2"/>
  <c r="C10" i="2"/>
  <c r="I5" i="2"/>
  <c r="F7" i="2"/>
  <c r="F5" i="1"/>
  <c r="C17" i="2"/>
  <c r="C16" i="2"/>
  <c r="I2" i="2"/>
  <c r="F2" i="2"/>
  <c r="C18" i="2" s="1"/>
  <c r="C19" i="1"/>
  <c r="C17" i="1"/>
  <c r="C10" i="1"/>
  <c r="C16" i="1" s="1"/>
  <c r="C2" i="1" l="1"/>
  <c r="C15" i="1" s="1"/>
  <c r="F3" i="1"/>
  <c r="L2" i="1" s="1"/>
  <c r="L5" i="4"/>
  <c r="F3" i="4"/>
  <c r="F4" i="4"/>
  <c r="F3" i="3"/>
  <c r="I6" i="2"/>
  <c r="C15" i="2"/>
  <c r="C4" i="1" l="1"/>
  <c r="C14" i="1" s="1"/>
  <c r="I3" i="1"/>
  <c r="C19" i="4"/>
  <c r="L2" i="3"/>
  <c r="L3" i="3"/>
  <c r="I6" i="3"/>
  <c r="C19" i="3"/>
  <c r="C19" i="2"/>
  <c r="L4" i="2"/>
  <c r="C21" i="4" l="1"/>
  <c r="C20" i="4"/>
  <c r="I4" i="4"/>
  <c r="I6" i="4"/>
  <c r="C21" i="3"/>
  <c r="L4" i="3"/>
  <c r="L5" i="3" s="1"/>
  <c r="C20" i="3"/>
  <c r="I4" i="3"/>
  <c r="C4" i="2"/>
  <c r="C14" i="2" s="1"/>
  <c r="C22" i="4" l="1"/>
  <c r="C22" i="3"/>
  <c r="L6" i="3"/>
</calcChain>
</file>

<file path=xl/sharedStrings.xml><?xml version="1.0" encoding="utf-8"?>
<sst xmlns="http://schemas.openxmlformats.org/spreadsheetml/2006/main" count="304" uniqueCount="60">
  <si>
    <t>Range Resolution</t>
  </si>
  <si>
    <t>Max Velocity</t>
  </si>
  <si>
    <t>Max Range</t>
  </si>
  <si>
    <t>MHz</t>
  </si>
  <si>
    <t>m/s</t>
  </si>
  <si>
    <t>Hz</t>
  </si>
  <si>
    <t>m</t>
  </si>
  <si>
    <t>Bandwidth</t>
  </si>
  <si>
    <t>Freq. Center (Fc)</t>
  </si>
  <si>
    <t>Speed of light (c)</t>
  </si>
  <si>
    <t>Bandwidth (B)</t>
  </si>
  <si>
    <t>Wavelength (λ)</t>
  </si>
  <si>
    <t>Velocity Resolution</t>
  </si>
  <si>
    <t>Max Velocity (Vmax)</t>
  </si>
  <si>
    <t>Max Range (Rmax)</t>
  </si>
  <si>
    <t>Range Resolution (Rres)</t>
  </si>
  <si>
    <t>Velocity Resolution (Vres)</t>
  </si>
  <si>
    <t>N Chirp</t>
  </si>
  <si>
    <t>s</t>
  </si>
  <si>
    <t>km/h</t>
  </si>
  <si>
    <t>Tf : N * Tc</t>
  </si>
  <si>
    <t>Time Chirp (Tc)</t>
  </si>
  <si>
    <t>Time Frame (Tf)</t>
  </si>
  <si>
    <t>Tf : λ / 2*Vres</t>
  </si>
  <si>
    <t>Tc : λ / 4*Vmax</t>
  </si>
  <si>
    <r>
      <t>λ</t>
    </r>
    <r>
      <rPr>
        <sz val="11"/>
        <color theme="1"/>
        <rFont val="Aptos Narrow"/>
        <family val="2"/>
        <charset val="1"/>
      </rPr>
      <t xml:space="preserve"> : c / Fc</t>
    </r>
  </si>
  <si>
    <t>Vres : λ / 2*Tf</t>
  </si>
  <si>
    <t>Vmax : λ / 4*Tc</t>
  </si>
  <si>
    <t>Rres : c / 2 * B</t>
  </si>
  <si>
    <t>Rmax : c * Fs / 2 * µ</t>
  </si>
  <si>
    <t>Frequency Sampling ADC (Fs)</t>
  </si>
  <si>
    <t>MS/s</t>
  </si>
  <si>
    <t>µ : B / Tc</t>
  </si>
  <si>
    <t>Chirp Rate (µ)</t>
  </si>
  <si>
    <t>Hz/s</t>
  </si>
  <si>
    <t>MHz/s</t>
  </si>
  <si>
    <t>km</t>
  </si>
  <si>
    <t>Kompilasi Parameter</t>
  </si>
  <si>
    <t>Km</t>
  </si>
  <si>
    <t>Frequency Center</t>
  </si>
  <si>
    <t>Constant</t>
  </si>
  <si>
    <t>Main Specification</t>
  </si>
  <si>
    <t>Main Parameter</t>
  </si>
  <si>
    <t>S/s</t>
  </si>
  <si>
    <t>µ : c * Fs / 2 * Rmax</t>
  </si>
  <si>
    <t>Validate</t>
  </si>
  <si>
    <t>Deciding Factor</t>
  </si>
  <si>
    <t>Value of Bandwidth depend on Range Resolution</t>
  </si>
  <si>
    <t>Time Chirp</t>
  </si>
  <si>
    <t>Time Frame</t>
  </si>
  <si>
    <t>N chirp</t>
  </si>
  <si>
    <t>Dependant Parameter</t>
  </si>
  <si>
    <t>For chirp rate to have the same value, Max Range need to be</t>
  </si>
  <si>
    <t>(half)*10^5 of Range Resolution</t>
  </si>
  <si>
    <t>Max Range Depend on Range Resolution</t>
  </si>
  <si>
    <t>Range Resolution depend on Max Range</t>
  </si>
  <si>
    <t>(half)*10^5 of Range Resolution or the other way around</t>
  </si>
  <si>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</rPr>
      <t>S</t>
    </r>
  </si>
  <si>
    <t>ms</t>
  </si>
  <si>
    <r>
      <t>Hz/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1"/>
        <scheme val="minor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</si>
</sst>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000"/>
  </numFmts>
  <fonts count="3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2" borderId="0" xfId="0" applyFill="1"/>
    <xf numFmtId="0" fontId="0" fillId="3" borderId="0" xfId="0" applyFill="1"/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4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5" borderId="1" xfId="0" applyNumberFormat="1" applyFill="1" applyBorder="1"/>
    <xf numFmtId="0" fontId="0" fillId="5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5" borderId="0" xfId="0" applyFill="1"/>
    <xf numFmtId="165" fontId="0" fillId="4" borderId="1" xfId="0" applyNumberFormat="1" applyFill="1" applyBorder="1"/>
    <xf numFmtId="0" fontId="0" fillId="4" borderId="0" xfId="0" applyFill="1"/>
    <xf numFmtId="0" fontId="0" fillId="6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165" fontId="0" fillId="8" borderId="1" xfId="0" applyNumberFormat="1" applyFill="1" applyBorder="1"/>
    <xf numFmtId="11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6384-21B3-46F5-AFA0-801B98DE55FC}">
  <dimension ref="B1:O19"/>
  <sheetViews>
    <sheetView tabSelected="1" workbookViewId="0">
      <selection activeCell="F10" sqref="F10"/>
    </sheetView>
  </sheetViews>
  <sheetFormatPr defaultRowHeight="14.4" x14ac:dyDescent="0.3"/>
  <cols>
    <col min="2" max="2" width="23.21875" bestFit="1" customWidth="1"/>
    <col min="3" max="3" width="16.33203125" bestFit="1" customWidth="1"/>
    <col min="5" max="5" width="26.33203125" bestFit="1" customWidth="1"/>
    <col min="6" max="6" width="11" bestFit="1" customWidth="1"/>
    <col min="8" max="8" width="14.109375" bestFit="1" customWidth="1"/>
    <col min="9" max="9" width="11.5546875" bestFit="1" customWidth="1"/>
    <col min="10" max="10" width="10.44140625" customWidth="1"/>
    <col min="11" max="11" width="13.88671875" bestFit="1" customWidth="1"/>
    <col min="12" max="12" width="12.5546875" bestFit="1" customWidth="1"/>
    <col min="14" max="14" width="11" bestFit="1" customWidth="1"/>
  </cols>
  <sheetData>
    <row r="1" spans="2:15" x14ac:dyDescent="0.3">
      <c r="B1" t="s">
        <v>28</v>
      </c>
      <c r="C1" t="s">
        <v>29</v>
      </c>
      <c r="D1" s="1"/>
      <c r="E1" s="1" t="s">
        <v>25</v>
      </c>
      <c r="H1" t="s">
        <v>32</v>
      </c>
      <c r="K1" t="s">
        <v>20</v>
      </c>
      <c r="L1" t="s">
        <v>23</v>
      </c>
      <c r="M1" t="s">
        <v>24</v>
      </c>
    </row>
    <row r="2" spans="2:15" x14ac:dyDescent="0.3">
      <c r="B2" s="2" t="s">
        <v>15</v>
      </c>
      <c r="C2" s="3">
        <f>I2/(2*F5)</f>
        <v>3</v>
      </c>
      <c r="D2" t="s">
        <v>6</v>
      </c>
      <c r="E2" s="8" t="s">
        <v>8</v>
      </c>
      <c r="F2" s="9">
        <f>3*10^9</f>
        <v>3000000000</v>
      </c>
      <c r="G2" t="s">
        <v>5</v>
      </c>
      <c r="H2" s="8" t="s">
        <v>9</v>
      </c>
      <c r="I2" s="9">
        <f>3*10^8</f>
        <v>300000000</v>
      </c>
      <c r="J2" t="s">
        <v>4</v>
      </c>
      <c r="K2" s="2" t="s">
        <v>21</v>
      </c>
      <c r="L2" s="31">
        <f>F3/(4*C9)</f>
        <v>5.0000000000000001E-4</v>
      </c>
      <c r="M2" t="s">
        <v>18</v>
      </c>
      <c r="N2" s="30">
        <f>L2*1000000</f>
        <v>500</v>
      </c>
      <c r="O2" s="1" t="s">
        <v>57</v>
      </c>
    </row>
    <row r="3" spans="2:15" x14ac:dyDescent="0.3">
      <c r="B3" s="2" t="s">
        <v>14</v>
      </c>
      <c r="C3" s="3">
        <f>(I2*F6)/(2*I4)</f>
        <v>45000</v>
      </c>
      <c r="D3" t="s">
        <v>6</v>
      </c>
      <c r="E3" s="2" t="s">
        <v>11</v>
      </c>
      <c r="F3" s="2">
        <f>I2/F2</f>
        <v>0.1</v>
      </c>
      <c r="G3" t="s">
        <v>6</v>
      </c>
      <c r="H3" s="2" t="s">
        <v>33</v>
      </c>
      <c r="I3" s="3">
        <f>F5/L2</f>
        <v>100000000000</v>
      </c>
      <c r="J3" t="s">
        <v>34</v>
      </c>
      <c r="K3" s="2" t="s">
        <v>22</v>
      </c>
      <c r="L3" s="2">
        <f>F3/(2*C8)</f>
        <v>0.05</v>
      </c>
      <c r="M3" t="s">
        <v>18</v>
      </c>
      <c r="N3" s="2">
        <f>L3*1000</f>
        <v>50</v>
      </c>
      <c r="O3" t="s">
        <v>58</v>
      </c>
    </row>
    <row r="4" spans="2:15" x14ac:dyDescent="0.3">
      <c r="B4" s="2" t="s">
        <v>14</v>
      </c>
      <c r="C4" s="2">
        <f>C3/1000</f>
        <v>45</v>
      </c>
      <c r="D4" t="s">
        <v>36</v>
      </c>
      <c r="E4" s="8" t="s">
        <v>10</v>
      </c>
      <c r="F4" s="8">
        <v>50</v>
      </c>
      <c r="G4" t="s">
        <v>3</v>
      </c>
      <c r="H4" s="2" t="s">
        <v>33</v>
      </c>
      <c r="I4" s="3">
        <f>F4/L2</f>
        <v>100000</v>
      </c>
      <c r="J4" t="s">
        <v>35</v>
      </c>
      <c r="K4" s="2" t="s">
        <v>17</v>
      </c>
      <c r="L4" s="2">
        <f>L3/L2</f>
        <v>100</v>
      </c>
    </row>
    <row r="5" spans="2:15" x14ac:dyDescent="0.3">
      <c r="E5" s="2" t="s">
        <v>7</v>
      </c>
      <c r="F5" s="3">
        <f>F4*10^6</f>
        <v>50000000</v>
      </c>
      <c r="G5" t="s">
        <v>5</v>
      </c>
      <c r="H5" s="2" t="s">
        <v>33</v>
      </c>
      <c r="I5" s="3">
        <f>F5/N2</f>
        <v>100000</v>
      </c>
      <c r="J5" t="s">
        <v>59</v>
      </c>
    </row>
    <row r="6" spans="2:15" x14ac:dyDescent="0.3">
      <c r="E6" s="8" t="s">
        <v>30</v>
      </c>
      <c r="F6" s="8">
        <v>30</v>
      </c>
      <c r="G6" t="s">
        <v>31</v>
      </c>
    </row>
    <row r="7" spans="2:15" x14ac:dyDescent="0.3">
      <c r="B7" t="s">
        <v>27</v>
      </c>
      <c r="C7" t="s">
        <v>26</v>
      </c>
    </row>
    <row r="8" spans="2:15" x14ac:dyDescent="0.3">
      <c r="B8" s="8" t="s">
        <v>16</v>
      </c>
      <c r="C8" s="8">
        <v>1</v>
      </c>
      <c r="D8" t="s">
        <v>4</v>
      </c>
    </row>
    <row r="9" spans="2:15" x14ac:dyDescent="0.3">
      <c r="B9" s="8" t="s">
        <v>13</v>
      </c>
      <c r="C9" s="8">
        <v>50</v>
      </c>
      <c r="D9" t="s">
        <v>4</v>
      </c>
    </row>
    <row r="10" spans="2:15" x14ac:dyDescent="0.3">
      <c r="B10" s="2" t="s">
        <v>13</v>
      </c>
      <c r="C10" s="2">
        <f>C9*3.6</f>
        <v>180</v>
      </c>
      <c r="D10" t="s">
        <v>19</v>
      </c>
    </row>
    <row r="11" spans="2:15" x14ac:dyDescent="0.3">
      <c r="B11" s="2" t="s">
        <v>16</v>
      </c>
      <c r="C11" s="2">
        <f>C8*3.6</f>
        <v>3.6</v>
      </c>
      <c r="D11" t="s">
        <v>19</v>
      </c>
    </row>
    <row r="12" spans="2:15" x14ac:dyDescent="0.3">
      <c r="J12" s="5"/>
      <c r="K12" t="s">
        <v>46</v>
      </c>
    </row>
    <row r="13" spans="2:15" x14ac:dyDescent="0.3">
      <c r="B13" s="4" t="s">
        <v>37</v>
      </c>
      <c r="C13" s="4"/>
      <c r="D13" s="4"/>
    </row>
    <row r="14" spans="2:15" x14ac:dyDescent="0.3">
      <c r="B14" s="2" t="s">
        <v>2</v>
      </c>
      <c r="C14" s="2">
        <f>C4</f>
        <v>45</v>
      </c>
      <c r="D14" s="2" t="s">
        <v>38</v>
      </c>
    </row>
    <row r="15" spans="2:15" x14ac:dyDescent="0.3">
      <c r="B15" s="2" t="s">
        <v>0</v>
      </c>
      <c r="C15" s="2">
        <f>C2</f>
        <v>3</v>
      </c>
      <c r="D15" s="2" t="s">
        <v>6</v>
      </c>
    </row>
    <row r="16" spans="2:15" x14ac:dyDescent="0.3">
      <c r="B16" s="2" t="s">
        <v>1</v>
      </c>
      <c r="C16" s="2">
        <f>C10</f>
        <v>180</v>
      </c>
      <c r="D16" s="2" t="s">
        <v>19</v>
      </c>
    </row>
    <row r="17" spans="2:4" x14ac:dyDescent="0.3">
      <c r="B17" s="2" t="s">
        <v>12</v>
      </c>
      <c r="C17" s="2">
        <f>C8</f>
        <v>1</v>
      </c>
      <c r="D17" s="2" t="s">
        <v>4</v>
      </c>
    </row>
    <row r="18" spans="2:4" x14ac:dyDescent="0.3">
      <c r="B18" s="2" t="s">
        <v>39</v>
      </c>
      <c r="C18" s="3">
        <f>F2</f>
        <v>3000000000</v>
      </c>
      <c r="D18" s="2" t="s">
        <v>5</v>
      </c>
    </row>
    <row r="19" spans="2:4" x14ac:dyDescent="0.3">
      <c r="B19" s="2" t="s">
        <v>7</v>
      </c>
      <c r="C19" s="2">
        <f>F4</f>
        <v>50</v>
      </c>
      <c r="D19" s="2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44EF-24F4-4B68-AF04-C5BF91D73B75}">
  <dimension ref="B1:M22"/>
  <sheetViews>
    <sheetView workbookViewId="0">
      <selection activeCell="E22" sqref="E22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30000000000</v>
      </c>
      <c r="J3" t="s">
        <v>34</v>
      </c>
      <c r="K3" s="11" t="s">
        <v>22</v>
      </c>
      <c r="L3" s="11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11" t="s">
        <v>17</v>
      </c>
      <c r="L4" s="11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3" spans="2:13" x14ac:dyDescent="0.3">
      <c r="B13" s="4" t="s">
        <v>37</v>
      </c>
      <c r="C13" s="4"/>
      <c r="D13" s="4"/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E27E-D596-4973-9CCC-D23A1C3B9F11}">
  <dimension ref="B1:M22"/>
  <sheetViews>
    <sheetView workbookViewId="0">
      <selection activeCell="C4" sqref="C4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11" t="s">
        <v>15</v>
      </c>
      <c r="C2" s="12">
        <v>5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11" t="s">
        <v>21</v>
      </c>
      <c r="L2" s="21">
        <f>F3/(4*C9)</f>
        <v>5.0000000000000001E-4</v>
      </c>
      <c r="M2" t="s">
        <v>18</v>
      </c>
    </row>
    <row r="3" spans="2:13" x14ac:dyDescent="0.3">
      <c r="B3" s="23" t="s">
        <v>14</v>
      </c>
      <c r="C3" s="24">
        <f>(C2/2)*100000</f>
        <v>250000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3">
        <f>I2*F7/(2*C3)</f>
        <v>18000000000</v>
      </c>
      <c r="J3" t="s">
        <v>34</v>
      </c>
      <c r="K3" s="11" t="s">
        <v>22</v>
      </c>
      <c r="L3" s="11">
        <f>F3/(2*C8)</f>
        <v>5.0000000000000001E-3</v>
      </c>
      <c r="M3" t="s">
        <v>18</v>
      </c>
    </row>
    <row r="4" spans="2:13" x14ac:dyDescent="0.3">
      <c r="B4" s="2" t="s">
        <v>14</v>
      </c>
      <c r="C4" s="2">
        <f>C3/1000</f>
        <v>250</v>
      </c>
      <c r="D4" t="s">
        <v>36</v>
      </c>
      <c r="E4" s="2" t="s">
        <v>10</v>
      </c>
      <c r="F4" s="2">
        <f>F5/10^6</f>
        <v>30</v>
      </c>
      <c r="G4" t="s">
        <v>3</v>
      </c>
      <c r="H4" s="10" t="s">
        <v>33</v>
      </c>
      <c r="I4" s="18">
        <f>F5/L2</f>
        <v>60000000000</v>
      </c>
      <c r="J4" t="s">
        <v>34</v>
      </c>
      <c r="K4" s="11" t="s">
        <v>17</v>
      </c>
      <c r="L4" s="11">
        <f>L3/L2</f>
        <v>10</v>
      </c>
    </row>
    <row r="5" spans="2:13" x14ac:dyDescent="0.3">
      <c r="B5" s="2" t="s">
        <v>15</v>
      </c>
      <c r="C5" s="3">
        <f>C2/1000</f>
        <v>5.0000000000000001E-3</v>
      </c>
      <c r="D5" t="s">
        <v>36</v>
      </c>
      <c r="E5" s="14" t="s">
        <v>7</v>
      </c>
      <c r="F5" s="13">
        <f>I2/(2*C2)</f>
        <v>30000000</v>
      </c>
      <c r="G5" t="s">
        <v>5</v>
      </c>
      <c r="H5" s="2" t="s">
        <v>33</v>
      </c>
      <c r="I5" s="3">
        <f>I2*F6/(2*C3)</f>
        <v>18000</v>
      </c>
      <c r="J5" t="s">
        <v>35</v>
      </c>
      <c r="K5" s="10" t="s">
        <v>21</v>
      </c>
      <c r="L5" s="22">
        <f>L3/L4</f>
        <v>5.0000000000000001E-4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60000</v>
      </c>
      <c r="J6" t="s">
        <v>35</v>
      </c>
      <c r="K6" s="10" t="s">
        <v>22</v>
      </c>
      <c r="L6" s="10">
        <f>L4*L2</f>
        <v>5.0000000000000001E-3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10</v>
      </c>
      <c r="D8" t="s">
        <v>4</v>
      </c>
    </row>
    <row r="9" spans="2:13" x14ac:dyDescent="0.3">
      <c r="B9" s="11" t="s">
        <v>13</v>
      </c>
      <c r="C9" s="11">
        <v>50</v>
      </c>
      <c r="D9" t="s">
        <v>4</v>
      </c>
    </row>
    <row r="10" spans="2:13" x14ac:dyDescent="0.3">
      <c r="B10" s="2" t="s">
        <v>13</v>
      </c>
      <c r="C10" s="2">
        <f>C9*3.6</f>
        <v>180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53</v>
      </c>
    </row>
    <row r="14" spans="2:13" x14ac:dyDescent="0.3">
      <c r="B14" s="2" t="s">
        <v>2</v>
      </c>
      <c r="C14" s="2">
        <f>C4</f>
        <v>250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5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180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10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30</v>
      </c>
      <c r="D19" s="2" t="s">
        <v>3</v>
      </c>
      <c r="J19" t="s">
        <v>54</v>
      </c>
    </row>
    <row r="20" spans="2:11" x14ac:dyDescent="0.3">
      <c r="B20" s="2" t="s">
        <v>48</v>
      </c>
      <c r="C20" s="7">
        <f>L2</f>
        <v>5.0000000000000001E-4</v>
      </c>
      <c r="D20" s="2" t="s">
        <v>18</v>
      </c>
    </row>
    <row r="21" spans="2:11" x14ac:dyDescent="0.3">
      <c r="B21" s="2" t="s">
        <v>49</v>
      </c>
      <c r="C21" s="2">
        <f>L3</f>
        <v>5.0000000000000001E-3</v>
      </c>
      <c r="D21" s="2" t="s">
        <v>18</v>
      </c>
    </row>
    <row r="22" spans="2:11" x14ac:dyDescent="0.3">
      <c r="B22" s="2" t="s">
        <v>50</v>
      </c>
      <c r="C22" s="2">
        <f>L4</f>
        <v>10</v>
      </c>
      <c r="D22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8A4-8C23-45CF-BA86-A94FEB94C798}">
  <dimension ref="B1:M22"/>
  <sheetViews>
    <sheetView workbookViewId="0">
      <selection activeCell="G13" sqref="G13"/>
    </sheetView>
  </sheetViews>
  <sheetFormatPr defaultRowHeight="14.4" x14ac:dyDescent="0.3"/>
  <cols>
    <col min="2" max="2" width="21.5546875" bestFit="1" customWidth="1"/>
    <col min="3" max="3" width="16.33203125" bestFit="1" customWidth="1"/>
    <col min="4" max="4" width="11.77734375" customWidth="1"/>
    <col min="5" max="5" width="24.6640625" bestFit="1" customWidth="1"/>
    <col min="6" max="6" width="11" bestFit="1" customWidth="1"/>
    <col min="7" max="7" width="12.21875" customWidth="1"/>
    <col min="8" max="8" width="14.109375" bestFit="1" customWidth="1"/>
    <col min="9" max="9" width="16.33203125" bestFit="1" customWidth="1"/>
    <col min="10" max="10" width="10.77734375" customWidth="1"/>
    <col min="11" max="11" width="15.77734375" bestFit="1" customWidth="1"/>
    <col min="12" max="12" width="12.5546875" bestFit="1" customWidth="1"/>
    <col min="13" max="13" width="12.6640625" bestFit="1" customWidth="1"/>
  </cols>
  <sheetData>
    <row r="1" spans="2:13" x14ac:dyDescent="0.3">
      <c r="B1" t="s">
        <v>28</v>
      </c>
      <c r="C1" t="s">
        <v>29</v>
      </c>
      <c r="D1" s="1"/>
      <c r="E1" s="1" t="s">
        <v>25</v>
      </c>
      <c r="H1" s="19" t="s">
        <v>32</v>
      </c>
      <c r="I1" t="s">
        <v>44</v>
      </c>
      <c r="K1" t="s">
        <v>20</v>
      </c>
      <c r="L1" t="s">
        <v>23</v>
      </c>
      <c r="M1" t="s">
        <v>24</v>
      </c>
    </row>
    <row r="2" spans="2:13" x14ac:dyDescent="0.3">
      <c r="B2" s="23" t="s">
        <v>15</v>
      </c>
      <c r="C2" s="24">
        <f>(C3/10^5)*2</f>
        <v>3</v>
      </c>
      <c r="D2" t="s">
        <v>6</v>
      </c>
      <c r="E2" s="14" t="s">
        <v>8</v>
      </c>
      <c r="F2" s="13">
        <f>3*10^9</f>
        <v>3000000000</v>
      </c>
      <c r="G2" t="s">
        <v>5</v>
      </c>
      <c r="H2" s="20" t="s">
        <v>9</v>
      </c>
      <c r="I2" s="15">
        <f>3*10^8</f>
        <v>300000000</v>
      </c>
      <c r="J2" t="s">
        <v>4</v>
      </c>
      <c r="K2" s="26" t="s">
        <v>21</v>
      </c>
      <c r="L2" s="27">
        <f>F3/(4*C9)</f>
        <v>1.6666666666666668E-3</v>
      </c>
      <c r="M2" t="s">
        <v>18</v>
      </c>
    </row>
    <row r="3" spans="2:13" x14ac:dyDescent="0.3">
      <c r="B3" s="11" t="s">
        <v>14</v>
      </c>
      <c r="C3" s="12">
        <v>150000</v>
      </c>
      <c r="D3" t="s">
        <v>6</v>
      </c>
      <c r="E3" s="2" t="s">
        <v>11</v>
      </c>
      <c r="F3" s="3">
        <f>I2/F2</f>
        <v>0.1</v>
      </c>
      <c r="G3" t="s">
        <v>6</v>
      </c>
      <c r="H3" s="2" t="s">
        <v>33</v>
      </c>
      <c r="I3" s="29">
        <f>I2*F7/(2*C3)</f>
        <v>30000000000</v>
      </c>
      <c r="J3" t="s">
        <v>34</v>
      </c>
      <c r="K3" s="26" t="s">
        <v>22</v>
      </c>
      <c r="L3" s="28">
        <f>F3/(2*C8)</f>
        <v>0.05</v>
      </c>
      <c r="M3" t="s">
        <v>18</v>
      </c>
    </row>
    <row r="4" spans="2:13" x14ac:dyDescent="0.3">
      <c r="B4" s="2" t="s">
        <v>14</v>
      </c>
      <c r="C4" s="2">
        <f>C3/1000</f>
        <v>150</v>
      </c>
      <c r="D4" t="s">
        <v>36</v>
      </c>
      <c r="E4" s="2" t="s">
        <v>10</v>
      </c>
      <c r="F4" s="3">
        <f>F5/10^6</f>
        <v>50</v>
      </c>
      <c r="G4" t="s">
        <v>3</v>
      </c>
      <c r="H4" s="10" t="s">
        <v>33</v>
      </c>
      <c r="I4" s="18">
        <f>F5/L2</f>
        <v>29999999999.999996</v>
      </c>
      <c r="J4" t="s">
        <v>34</v>
      </c>
      <c r="K4" s="26" t="s">
        <v>17</v>
      </c>
      <c r="L4" s="26">
        <f>L3/L2</f>
        <v>30</v>
      </c>
    </row>
    <row r="5" spans="2:13" x14ac:dyDescent="0.3">
      <c r="B5" s="2" t="s">
        <v>15</v>
      </c>
      <c r="C5" s="3">
        <f>C2/1000</f>
        <v>3.0000000000000001E-3</v>
      </c>
      <c r="D5" t="s">
        <v>36</v>
      </c>
      <c r="E5" s="14" t="s">
        <v>7</v>
      </c>
      <c r="F5" s="13">
        <f>I2/(2*C2)</f>
        <v>50000000</v>
      </c>
      <c r="G5" t="s">
        <v>5</v>
      </c>
      <c r="H5" s="2" t="s">
        <v>33</v>
      </c>
      <c r="I5" s="3">
        <f>I2*F6/(2*C3)</f>
        <v>30000</v>
      </c>
      <c r="J5" t="s">
        <v>35</v>
      </c>
      <c r="K5" s="10" t="s">
        <v>21</v>
      </c>
      <c r="L5" s="22">
        <f>L3/L4</f>
        <v>1.6666666666666668E-3</v>
      </c>
      <c r="M5" t="s">
        <v>18</v>
      </c>
    </row>
    <row r="6" spans="2:13" x14ac:dyDescent="0.3">
      <c r="E6" s="14" t="s">
        <v>30</v>
      </c>
      <c r="F6" s="14">
        <v>30</v>
      </c>
      <c r="G6" t="s">
        <v>31</v>
      </c>
      <c r="H6" s="10" t="s">
        <v>33</v>
      </c>
      <c r="I6" s="18">
        <f>F4/L2</f>
        <v>29999.999999999996</v>
      </c>
      <c r="J6" t="s">
        <v>35</v>
      </c>
      <c r="K6" s="10" t="s">
        <v>22</v>
      </c>
      <c r="L6" s="10">
        <f>L4*L2</f>
        <v>0.05</v>
      </c>
      <c r="M6" t="s">
        <v>18</v>
      </c>
    </row>
    <row r="7" spans="2:13" x14ac:dyDescent="0.3">
      <c r="B7" t="s">
        <v>27</v>
      </c>
      <c r="C7" t="s">
        <v>26</v>
      </c>
      <c r="E7" s="14" t="s">
        <v>30</v>
      </c>
      <c r="F7" s="14">
        <f>F6*10^6</f>
        <v>30000000</v>
      </c>
      <c r="G7" t="s">
        <v>43</v>
      </c>
    </row>
    <row r="8" spans="2:13" x14ac:dyDescent="0.3">
      <c r="B8" s="11" t="s">
        <v>16</v>
      </c>
      <c r="C8" s="11">
        <v>1</v>
      </c>
      <c r="D8" t="s">
        <v>4</v>
      </c>
    </row>
    <row r="9" spans="2:13" x14ac:dyDescent="0.3">
      <c r="B9" s="11" t="s">
        <v>13</v>
      </c>
      <c r="C9" s="11">
        <v>15</v>
      </c>
      <c r="D9" t="s">
        <v>4</v>
      </c>
    </row>
    <row r="10" spans="2:13" x14ac:dyDescent="0.3">
      <c r="B10" s="2" t="s">
        <v>13</v>
      </c>
      <c r="C10" s="2">
        <f>C9*3.6</f>
        <v>54</v>
      </c>
      <c r="D10" t="s">
        <v>19</v>
      </c>
    </row>
    <row r="11" spans="2:13" x14ac:dyDescent="0.3">
      <c r="J11" t="s">
        <v>47</v>
      </c>
    </row>
    <row r="12" spans="2:13" x14ac:dyDescent="0.3">
      <c r="J12" t="s">
        <v>52</v>
      </c>
    </row>
    <row r="13" spans="2:13" x14ac:dyDescent="0.3">
      <c r="B13" s="4" t="s">
        <v>37</v>
      </c>
      <c r="C13" s="4"/>
      <c r="D13" s="4"/>
      <c r="J13" t="s">
        <v>56</v>
      </c>
    </row>
    <row r="14" spans="2:13" x14ac:dyDescent="0.3">
      <c r="B14" s="2" t="s">
        <v>2</v>
      </c>
      <c r="C14" s="2">
        <f>C4</f>
        <v>150</v>
      </c>
      <c r="D14" s="2" t="s">
        <v>38</v>
      </c>
      <c r="J14" s="16"/>
      <c r="K14" t="s">
        <v>40</v>
      </c>
    </row>
    <row r="15" spans="2:13" x14ac:dyDescent="0.3">
      <c r="B15" s="2" t="s">
        <v>0</v>
      </c>
      <c r="C15" s="2">
        <f>C2</f>
        <v>3</v>
      </c>
      <c r="D15" s="2" t="s">
        <v>6</v>
      </c>
      <c r="J15" s="6"/>
      <c r="K15" t="s">
        <v>42</v>
      </c>
      <c r="L15" s="25"/>
      <c r="M15" t="s">
        <v>51</v>
      </c>
    </row>
    <row r="16" spans="2:13" x14ac:dyDescent="0.3">
      <c r="B16" s="2" t="s">
        <v>1</v>
      </c>
      <c r="C16" s="2">
        <f>C10</f>
        <v>54</v>
      </c>
      <c r="D16" s="2" t="s">
        <v>19</v>
      </c>
      <c r="J16" s="17"/>
      <c r="K16" t="s">
        <v>41</v>
      </c>
    </row>
    <row r="17" spans="2:11" x14ac:dyDescent="0.3">
      <c r="B17" s="2" t="s">
        <v>12</v>
      </c>
      <c r="C17" s="2">
        <f>C8</f>
        <v>1</v>
      </c>
      <c r="D17" s="2" t="s">
        <v>4</v>
      </c>
      <c r="J17" s="19"/>
      <c r="K17" t="s">
        <v>45</v>
      </c>
    </row>
    <row r="18" spans="2:11" x14ac:dyDescent="0.3">
      <c r="B18" s="2" t="s">
        <v>39</v>
      </c>
      <c r="C18" s="3">
        <f>F2</f>
        <v>3000000000</v>
      </c>
      <c r="D18" s="2" t="s">
        <v>5</v>
      </c>
    </row>
    <row r="19" spans="2:11" x14ac:dyDescent="0.3">
      <c r="B19" s="2" t="s">
        <v>7</v>
      </c>
      <c r="C19" s="2">
        <f>F4</f>
        <v>50</v>
      </c>
      <c r="D19" s="2" t="s">
        <v>3</v>
      </c>
      <c r="J19" t="s">
        <v>55</v>
      </c>
    </row>
    <row r="20" spans="2:11" x14ac:dyDescent="0.3">
      <c r="B20" s="2" t="s">
        <v>48</v>
      </c>
      <c r="C20" s="7">
        <f>L2</f>
        <v>1.6666666666666668E-3</v>
      </c>
      <c r="D20" s="2" t="s">
        <v>18</v>
      </c>
    </row>
    <row r="21" spans="2:11" x14ac:dyDescent="0.3">
      <c r="B21" s="2" t="s">
        <v>49</v>
      </c>
      <c r="C21" s="2">
        <f>L3</f>
        <v>0.05</v>
      </c>
      <c r="D21" s="2" t="s">
        <v>18</v>
      </c>
    </row>
    <row r="22" spans="2:11" x14ac:dyDescent="0.3">
      <c r="B22" s="2" t="s">
        <v>50</v>
      </c>
      <c r="C22" s="2">
        <f>L4</f>
        <v>30</v>
      </c>
      <c r="D2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Deciding Factor</vt:lpstr>
      <vt:lpstr>Trial</vt:lpstr>
      <vt:lpstr>Main Parameter</vt:lpstr>
      <vt:lpstr>Main Parameter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PANCARA HARYONO PUTRA</dc:creator>
  <cp:lastModifiedBy>BIMA PANCARA HARYONO PUTRA</cp:lastModifiedBy>
  <dcterms:created xsi:type="dcterms:W3CDTF">2024-05-14T02:53:20Z</dcterms:created>
  <dcterms:modified xsi:type="dcterms:W3CDTF">2024-05-29T10:23:25Z</dcterms:modified>
</cp:coreProperties>
</file>