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Иван\Desktop\Уник\МОптим\LR3\"/>
    </mc:Choice>
  </mc:AlternateContent>
  <xr:revisionPtr revIDLastSave="0" documentId="13_ncr:1_{F9FC5114-1C13-4EDF-B231-94CFD9132781}" xr6:coauthVersionLast="47" xr6:coauthVersionMax="47" xr10:uidLastSave="{00000000-0000-0000-0000-000000000000}"/>
  <bookViews>
    <workbookView xWindow="-120" yWindow="-120" windowWidth="29040" windowHeight="15840" firstSheet="2" activeTab="4" xr2:uid="{90FA9774-A8D7-4E1B-BF38-59F83270F215}"/>
  </bookViews>
  <sheets>
    <sheet name="Задание 1" sheetId="1" r:id="rId1"/>
    <sheet name="Отчет о результатах 1" sheetId="6" r:id="rId2"/>
    <sheet name="Отчет об устойчивости 1" sheetId="7" r:id="rId3"/>
    <sheet name="Отчет о пределах 1" sheetId="8" r:id="rId4"/>
    <sheet name="Задание 2" sheetId="2" r:id="rId5"/>
    <sheet name="Отчет о результатах 2" sheetId="3" r:id="rId6"/>
    <sheet name="Отчет об устойчивости 2" sheetId="4" r:id="rId7"/>
    <sheet name="Отчет о пределах 2" sheetId="5" r:id="rId8"/>
  </sheets>
  <definedNames>
    <definedName name="solver_adj" localSheetId="0" hidden="1">'Задание 1'!$B$64:$E$64</definedName>
    <definedName name="solver_adj" localSheetId="4" hidden="1">'Задание 2'!$B$62:$K$64</definedName>
    <definedName name="solver_cvg" localSheetId="0" hidden="1">0.0001</definedName>
    <definedName name="solver_cvg" localSheetId="4" hidden="1">0.0001</definedName>
    <definedName name="solver_drv" localSheetId="0" hidden="1">1</definedName>
    <definedName name="solver_drv" localSheetId="4" hidden="1">2</definedName>
    <definedName name="solver_eng" localSheetId="0" hidden="1">2</definedName>
    <definedName name="solver_eng" localSheetId="4" hidden="1">2</definedName>
    <definedName name="solver_est" localSheetId="0" hidden="1">1</definedName>
    <definedName name="solver_est" localSheetId="4" hidden="1">1</definedName>
    <definedName name="solver_itr" localSheetId="0" hidden="1">2147483647</definedName>
    <definedName name="solver_itr" localSheetId="4" hidden="1">2147483647</definedName>
    <definedName name="solver_lhs1" localSheetId="0" hidden="1">'Задание 1'!$E$66:$E$69</definedName>
    <definedName name="solver_lhs1" localSheetId="4" hidden="1">'Задание 2'!$B$68:$K$68</definedName>
    <definedName name="solver_lhs2" localSheetId="4" hidden="1">'Задание 2'!$B$68:$K$68</definedName>
    <definedName name="solver_lhs3" localSheetId="4" hidden="1">'Задание 2'!$H$63</definedName>
    <definedName name="solver_lhs4" localSheetId="4" hidden="1">'Задание 2'!$J$63</definedName>
    <definedName name="solver_lhs5" localSheetId="4" hidden="1">'Задание 2'!$K$63</definedName>
    <definedName name="solver_lhs6" localSheetId="4" hidden="1">'Задание 2'!$S$61:$S$63</definedName>
    <definedName name="solver_lhs7" localSheetId="4" hidden="1">'Задание 2'!$S$64:$S$75</definedName>
    <definedName name="solver_mip" localSheetId="0" hidden="1">2147483647</definedName>
    <definedName name="solver_mip" localSheetId="4" hidden="1">2147483647</definedName>
    <definedName name="solver_mni" localSheetId="0" hidden="1">30</definedName>
    <definedName name="solver_mni" localSheetId="4" hidden="1">30</definedName>
    <definedName name="solver_mrt" localSheetId="0" hidden="1">0.075</definedName>
    <definedName name="solver_mrt" localSheetId="4" hidden="1">0.075</definedName>
    <definedName name="solver_msl" localSheetId="0" hidden="1">2</definedName>
    <definedName name="solver_msl" localSheetId="4" hidden="1">2</definedName>
    <definedName name="solver_neg" localSheetId="0" hidden="1">1</definedName>
    <definedName name="solver_neg" localSheetId="4" hidden="1">1</definedName>
    <definedName name="solver_nod" localSheetId="0" hidden="1">2147483647</definedName>
    <definedName name="solver_nod" localSheetId="4" hidden="1">2147483647</definedName>
    <definedName name="solver_num" localSheetId="0" hidden="1">1</definedName>
    <definedName name="solver_num" localSheetId="4" hidden="1">7</definedName>
    <definedName name="solver_nwt" localSheetId="0" hidden="1">1</definedName>
    <definedName name="solver_nwt" localSheetId="4" hidden="1">1</definedName>
    <definedName name="solver_opt" localSheetId="0" hidden="1">'Задание 1'!$H$63</definedName>
    <definedName name="solver_opt" localSheetId="4" hidden="1">'Задание 2'!$N$62</definedName>
    <definedName name="solver_pre" localSheetId="0" hidden="1">0.000001</definedName>
    <definedName name="solver_pre" localSheetId="4" hidden="1">0.000001</definedName>
    <definedName name="solver_rbv" localSheetId="0" hidden="1">1</definedName>
    <definedName name="solver_rbv" localSheetId="4" hidden="1">2</definedName>
    <definedName name="solver_rel1" localSheetId="0" hidden="1">1</definedName>
    <definedName name="solver_rel1" localSheetId="4" hidden="1">2</definedName>
    <definedName name="solver_rel2" localSheetId="4" hidden="1">3</definedName>
    <definedName name="solver_rel3" localSheetId="4" hidden="1">1</definedName>
    <definedName name="solver_rel4" localSheetId="4" hidden="1">1</definedName>
    <definedName name="solver_rel5" localSheetId="4" hidden="1">1</definedName>
    <definedName name="solver_rel6" localSheetId="4" hidden="1">2</definedName>
    <definedName name="solver_rel7" localSheetId="4" hidden="1">3</definedName>
    <definedName name="solver_rhs1" localSheetId="0" hidden="1">'Задание 1'!$G$66:$G$69</definedName>
    <definedName name="solver_rhs1" localSheetId="4" hidden="1">'Задание 2'!$B$69:$K$69</definedName>
    <definedName name="solver_rhs2" localSheetId="4" hidden="1">'Задание 2'!$B$66:$K$66</definedName>
    <definedName name="solver_rhs3" localSheetId="4" hidden="1">40</definedName>
    <definedName name="solver_rhs4" localSheetId="4" hidden="1">40</definedName>
    <definedName name="solver_rhs5" localSheetId="4" hidden="1">40</definedName>
    <definedName name="solver_rhs6" localSheetId="4" hidden="1">0</definedName>
    <definedName name="solver_rhs7" localSheetId="4" hidden="1">'Задание 2'!$U$64:$U$75</definedName>
    <definedName name="solver_rlx" localSheetId="0" hidden="1">2</definedName>
    <definedName name="solver_rlx" localSheetId="4" hidden="1">2</definedName>
    <definedName name="solver_rsd" localSheetId="0" hidden="1">0</definedName>
    <definedName name="solver_rsd" localSheetId="4" hidden="1">0</definedName>
    <definedName name="solver_scl" localSheetId="0" hidden="1">1</definedName>
    <definedName name="solver_scl" localSheetId="4" hidden="1">2</definedName>
    <definedName name="solver_sho" localSheetId="0" hidden="1">2</definedName>
    <definedName name="solver_sho" localSheetId="4" hidden="1">2</definedName>
    <definedName name="solver_sho" localSheetId="3" hidden="1">2</definedName>
    <definedName name="solver_sho" localSheetId="7" hidden="1">2</definedName>
    <definedName name="solver_ssz" localSheetId="0" hidden="1">100</definedName>
    <definedName name="solver_ssz" localSheetId="4" hidden="1">100</definedName>
    <definedName name="solver_tim" localSheetId="0" hidden="1">2147483647</definedName>
    <definedName name="solver_tim" localSheetId="4" hidden="1">2147483647</definedName>
    <definedName name="solver_tol" localSheetId="0" hidden="1">0.01</definedName>
    <definedName name="solver_tol" localSheetId="4" hidden="1">0.01</definedName>
    <definedName name="solver_typ" localSheetId="0" hidden="1">1</definedName>
    <definedName name="solver_typ" localSheetId="4" hidden="1">2</definedName>
    <definedName name="solver_val" localSheetId="0" hidden="1">0</definedName>
    <definedName name="solver_val" localSheetId="4" hidden="1">0</definedName>
    <definedName name="solver_ver" localSheetId="0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2" i="2" l="1"/>
  <c r="S62" i="2"/>
  <c r="S61" i="2"/>
  <c r="B68" i="2"/>
  <c r="X3" i="2"/>
  <c r="W3" i="2"/>
  <c r="V3" i="2"/>
  <c r="U3" i="2"/>
  <c r="S3" i="2"/>
  <c r="R3" i="2"/>
  <c r="O16" i="2"/>
  <c r="N16" i="2"/>
  <c r="U83" i="2"/>
  <c r="I79" i="1"/>
  <c r="M77" i="1"/>
  <c r="M76" i="1"/>
  <c r="L77" i="1"/>
  <c r="K77" i="1"/>
  <c r="J77" i="1"/>
  <c r="I77" i="1"/>
  <c r="L76" i="1"/>
  <c r="K76" i="1"/>
  <c r="J76" i="1"/>
  <c r="I76" i="1"/>
  <c r="E84" i="1"/>
  <c r="E83" i="1"/>
  <c r="E82" i="1"/>
  <c r="E81" i="1"/>
  <c r="B84" i="1"/>
  <c r="B83" i="1"/>
  <c r="B82" i="1"/>
  <c r="B81" i="1"/>
  <c r="U65" i="2"/>
  <c r="S65" i="2"/>
  <c r="S66" i="2"/>
  <c r="B69" i="2"/>
  <c r="W6" i="2" l="1"/>
  <c r="V6" i="2"/>
  <c r="S6" i="2"/>
  <c r="R6" i="2"/>
  <c r="E69" i="1"/>
  <c r="E68" i="1"/>
  <c r="E67" i="1"/>
  <c r="E66" i="1"/>
  <c r="H63" i="1"/>
  <c r="C77" i="1" s="1"/>
  <c r="C51" i="1"/>
  <c r="D51" i="1"/>
  <c r="C50" i="1"/>
  <c r="B50" i="1"/>
  <c r="B51" i="1"/>
  <c r="B49" i="1"/>
  <c r="E49" i="1"/>
  <c r="E50" i="1"/>
  <c r="D49" i="1"/>
  <c r="D48" i="1"/>
  <c r="E48" i="1"/>
  <c r="C48" i="1"/>
  <c r="E51" i="1"/>
  <c r="D50" i="1"/>
  <c r="C49" i="1"/>
  <c r="B48" i="1"/>
  <c r="Q40" i="1"/>
  <c r="Q41" i="1"/>
  <c r="Q42" i="1"/>
  <c r="Q39" i="1"/>
  <c r="P40" i="1"/>
  <c r="P41" i="1"/>
  <c r="P42" i="1"/>
  <c r="P39" i="1"/>
  <c r="O40" i="1"/>
  <c r="O41" i="1"/>
  <c r="O42" i="1"/>
  <c r="O39" i="1"/>
  <c r="L42" i="1"/>
  <c r="M42" i="1"/>
  <c r="L41" i="1"/>
  <c r="K41" i="1"/>
  <c r="K42" i="1"/>
  <c r="K40" i="1"/>
  <c r="M40" i="1"/>
  <c r="N40" i="1"/>
  <c r="N41" i="1"/>
  <c r="M39" i="1"/>
  <c r="N39" i="1"/>
  <c r="L39" i="1"/>
  <c r="S16" i="1"/>
  <c r="W32" i="1"/>
  <c r="W35" i="1"/>
  <c r="W34" i="1"/>
  <c r="W33" i="1"/>
  <c r="S24" i="1"/>
  <c r="S25" i="1"/>
  <c r="S26" i="1"/>
  <c r="S27" i="1"/>
  <c r="V25" i="1"/>
  <c r="V26" i="1"/>
  <c r="V27" i="1"/>
  <c r="U25" i="1"/>
  <c r="U26" i="1"/>
  <c r="U27" i="1"/>
  <c r="U24" i="1"/>
  <c r="V24" i="1"/>
  <c r="T25" i="1"/>
  <c r="T26" i="1"/>
  <c r="T27" i="1"/>
  <c r="T24" i="1"/>
  <c r="W25" i="1"/>
  <c r="W26" i="1"/>
  <c r="W24" i="1"/>
  <c r="W27" i="1"/>
  <c r="P35" i="1"/>
  <c r="P34" i="1"/>
  <c r="P33" i="1"/>
  <c r="P32" i="1"/>
  <c r="L32" i="1"/>
  <c r="L33" i="1"/>
  <c r="M33" i="1"/>
  <c r="N33" i="1"/>
  <c r="O33" i="1"/>
  <c r="L34" i="1"/>
  <c r="M34" i="1"/>
  <c r="N34" i="1"/>
  <c r="O34" i="1"/>
  <c r="L35" i="1"/>
  <c r="M35" i="1"/>
  <c r="N35" i="1"/>
  <c r="O35" i="1"/>
  <c r="M32" i="1"/>
  <c r="N32" i="1"/>
  <c r="O32" i="1"/>
  <c r="O26" i="1"/>
  <c r="N25" i="1"/>
  <c r="M24" i="1"/>
  <c r="L23" i="1"/>
  <c r="B71" i="1" l="1"/>
  <c r="X24" i="1"/>
  <c r="C73" i="1" l="1"/>
  <c r="D74" i="1" s="1"/>
  <c r="D73" i="1"/>
  <c r="C74" i="1" s="1"/>
  <c r="B73" i="1"/>
  <c r="E74" i="1" s="1"/>
  <c r="E73" i="1"/>
  <c r="B74" i="1" s="1"/>
  <c r="B72" i="1"/>
  <c r="U17" i="1"/>
  <c r="O24" i="1" s="1"/>
  <c r="U18" i="1"/>
  <c r="O25" i="1" s="1"/>
  <c r="T17" i="1"/>
  <c r="N24" i="1" s="1"/>
  <c r="T16" i="1"/>
  <c r="N23" i="1" s="1"/>
  <c r="U16" i="1"/>
  <c r="O23" i="1" s="1"/>
  <c r="S19" i="1"/>
  <c r="M26" i="1" s="1"/>
  <c r="T19" i="1"/>
  <c r="N26" i="1" s="1"/>
  <c r="S18" i="1"/>
  <c r="M25" i="1" s="1"/>
  <c r="R18" i="1"/>
  <c r="R19" i="1"/>
  <c r="R17" i="1"/>
  <c r="V17" i="1" l="1"/>
  <c r="L24" i="1"/>
  <c r="P24" i="1" s="1"/>
  <c r="V16" i="1"/>
  <c r="M23" i="1"/>
  <c r="P23" i="1" s="1"/>
  <c r="V19" i="1"/>
  <c r="L26" i="1"/>
  <c r="P26" i="1" s="1"/>
  <c r="L25" i="1"/>
  <c r="P25" i="1" s="1"/>
  <c r="V18" i="1"/>
  <c r="X88" i="2"/>
  <c r="X87" i="2"/>
  <c r="X86" i="2"/>
  <c r="X85" i="2"/>
  <c r="X84" i="2"/>
  <c r="X83" i="2"/>
  <c r="X82" i="2"/>
  <c r="X81" i="2"/>
  <c r="X80" i="2"/>
  <c r="X79" i="2"/>
  <c r="W79" i="2"/>
  <c r="V88" i="2"/>
  <c r="V87" i="2"/>
  <c r="V86" i="2"/>
  <c r="V85" i="2"/>
  <c r="V84" i="2"/>
  <c r="V83" i="2"/>
  <c r="V82" i="2"/>
  <c r="V81" i="2"/>
  <c r="V80" i="2"/>
  <c r="V79" i="2"/>
  <c r="L81" i="2"/>
  <c r="L82" i="2"/>
  <c r="L84" i="2"/>
  <c r="L79" i="2"/>
  <c r="K83" i="2"/>
  <c r="L83" i="2" s="1"/>
  <c r="K82" i="2"/>
  <c r="K81" i="2"/>
  <c r="K80" i="2"/>
  <c r="L80" i="2" s="1"/>
  <c r="W88" i="2"/>
  <c r="U88" i="2"/>
  <c r="S88" i="2"/>
  <c r="R88" i="2"/>
  <c r="W87" i="2"/>
  <c r="U87" i="2"/>
  <c r="S87" i="2"/>
  <c r="R87" i="2"/>
  <c r="W86" i="2"/>
  <c r="U86" i="2"/>
  <c r="S86" i="2"/>
  <c r="R86" i="2"/>
  <c r="W85" i="2"/>
  <c r="U85" i="2"/>
  <c r="S85" i="2"/>
  <c r="R85" i="2"/>
  <c r="W84" i="2"/>
  <c r="U84" i="2"/>
  <c r="S84" i="2"/>
  <c r="R84" i="2"/>
  <c r="W83" i="2"/>
  <c r="S83" i="2"/>
  <c r="R83" i="2"/>
  <c r="W82" i="2"/>
  <c r="U82" i="2"/>
  <c r="S82" i="2"/>
  <c r="R82" i="2"/>
  <c r="W81" i="2"/>
  <c r="U81" i="2"/>
  <c r="S81" i="2"/>
  <c r="R81" i="2"/>
  <c r="W80" i="2"/>
  <c r="U80" i="2"/>
  <c r="S80" i="2"/>
  <c r="R80" i="2"/>
  <c r="U79" i="2"/>
  <c r="S79" i="2"/>
  <c r="R79" i="2"/>
  <c r="U64" i="2"/>
  <c r="C68" i="2"/>
  <c r="U75" i="2"/>
  <c r="U74" i="2"/>
  <c r="U73" i="2"/>
  <c r="U72" i="2"/>
  <c r="U71" i="2"/>
  <c r="U70" i="2"/>
  <c r="U69" i="2"/>
  <c r="U68" i="2"/>
  <c r="U67" i="2"/>
  <c r="U66" i="2"/>
  <c r="S75" i="2"/>
  <c r="S74" i="2"/>
  <c r="S73" i="2"/>
  <c r="S72" i="2"/>
  <c r="S71" i="2"/>
  <c r="S70" i="2"/>
  <c r="S69" i="2"/>
  <c r="S68" i="2"/>
  <c r="S67" i="2"/>
  <c r="S64" i="2"/>
  <c r="S63" i="2"/>
  <c r="C69" i="2"/>
  <c r="D69" i="2"/>
  <c r="E69" i="2"/>
  <c r="F69" i="2"/>
  <c r="G69" i="2"/>
  <c r="H69" i="2"/>
  <c r="I69" i="2"/>
  <c r="J69" i="2"/>
  <c r="K69" i="2"/>
  <c r="D68" i="2"/>
  <c r="E68" i="2"/>
  <c r="F68" i="2"/>
  <c r="G68" i="2"/>
  <c r="H68" i="2"/>
  <c r="I68" i="2"/>
  <c r="J68" i="2"/>
  <c r="K68" i="2"/>
  <c r="X16" i="1" l="1"/>
  <c r="X12" i="2"/>
  <c r="X11" i="2"/>
  <c r="X10" i="2"/>
  <c r="X9" i="2"/>
  <c r="X8" i="2"/>
  <c r="X7" i="2"/>
  <c r="X6" i="2"/>
  <c r="X5" i="2"/>
  <c r="X4" i="2"/>
  <c r="W4" i="2"/>
  <c r="W5" i="2"/>
  <c r="W7" i="2"/>
  <c r="W8" i="2"/>
  <c r="W9" i="2"/>
  <c r="W10" i="2"/>
  <c r="W11" i="2"/>
  <c r="W12" i="2"/>
  <c r="U5" i="2"/>
  <c r="V12" i="2"/>
  <c r="V11" i="2"/>
  <c r="V10" i="2"/>
  <c r="V9" i="2"/>
  <c r="V8" i="2"/>
  <c r="V7" i="2"/>
  <c r="V5" i="2"/>
  <c r="V4" i="2"/>
  <c r="U4" i="2"/>
  <c r="U6" i="2"/>
  <c r="U7" i="2"/>
  <c r="U8" i="2"/>
  <c r="U9" i="2"/>
  <c r="U10" i="2"/>
  <c r="U11" i="2"/>
  <c r="U12" i="2"/>
  <c r="S4" i="2"/>
  <c r="S5" i="2"/>
  <c r="S7" i="2"/>
  <c r="S8" i="2"/>
  <c r="S9" i="2"/>
  <c r="S10" i="2"/>
  <c r="S11" i="2"/>
  <c r="S12" i="2"/>
  <c r="R4" i="2"/>
  <c r="R5" i="2"/>
  <c r="R7" i="2"/>
  <c r="R8" i="2"/>
  <c r="R9" i="2"/>
  <c r="R10" i="2"/>
  <c r="R11" i="2"/>
  <c r="R12" i="2"/>
  <c r="O19" i="2"/>
  <c r="O20" i="2"/>
  <c r="N19" i="2"/>
  <c r="N18" i="2"/>
  <c r="O18" i="2" s="1"/>
  <c r="N17" i="2"/>
  <c r="O17" i="2" s="1"/>
</calcChain>
</file>

<file path=xl/sharedStrings.xml><?xml version="1.0" encoding="utf-8"?>
<sst xmlns="http://schemas.openxmlformats.org/spreadsheetml/2006/main" count="950" uniqueCount="420">
  <si>
    <t>Работы</t>
  </si>
  <si>
    <t>d(i,j)</t>
  </si>
  <si>
    <t>t(i,j)</t>
  </si>
  <si>
    <t>k(i,j)</t>
  </si>
  <si>
    <t>Срок выполнения</t>
  </si>
  <si>
    <t>События</t>
  </si>
  <si>
    <t>Rп(i)</t>
  </si>
  <si>
    <t>tр(i)</t>
  </si>
  <si>
    <t>tп(i)</t>
  </si>
  <si>
    <t>Путь из 1 в 6</t>
  </si>
  <si>
    <t>Критический путь</t>
  </si>
  <si>
    <t>-</t>
  </si>
  <si>
    <t>+</t>
  </si>
  <si>
    <t>tрн</t>
  </si>
  <si>
    <t>tро</t>
  </si>
  <si>
    <t>tпн</t>
  </si>
  <si>
    <t>tпо</t>
  </si>
  <si>
    <t>Rн(i,j)</t>
  </si>
  <si>
    <t>R'(i,j)</t>
  </si>
  <si>
    <t>R''(i,j)</t>
  </si>
  <si>
    <t>Rп(i,j)</t>
  </si>
  <si>
    <t>До оптимизации</t>
  </si>
  <si>
    <t>После оптимизации</t>
  </si>
  <si>
    <t>t0 =</t>
  </si>
  <si>
    <t>Составление математической модели задачи</t>
  </si>
  <si>
    <t>to36 &lt;= 40</t>
  </si>
  <si>
    <t>Срок выполнения не должен привышать to=40 :</t>
  </si>
  <si>
    <t>Срок выполнения проекта tкр = 52 превышает директивный срок to = 40</t>
  </si>
  <si>
    <t>to46 &lt;= 40</t>
  </si>
  <si>
    <t>to56 &lt;= 40</t>
  </si>
  <si>
    <t>to12 - tн12 &lt;= 5</t>
  </si>
  <si>
    <t>to13 - tн13 &lt;= 10</t>
  </si>
  <si>
    <t>to24 - tн24 &lt;= 7</t>
  </si>
  <si>
    <t>to14 - tн14 &lt;= 16</t>
  </si>
  <si>
    <t>to25 - tн25 &lt;= 11</t>
  </si>
  <si>
    <t>to34 - tн34 &lt;= 13</t>
  </si>
  <si>
    <t>to36 - tн36 &lt;= 12</t>
  </si>
  <si>
    <t>to45 - tн45 &lt;= 7</t>
  </si>
  <si>
    <t>to46 - tн46 &lt;= 15</t>
  </si>
  <si>
    <t>to56 - tн56 &lt;= 9</t>
  </si>
  <si>
    <t>продолжительность выполнения каждой работы должна быть не меньше минимально возможного времени:</t>
  </si>
  <si>
    <t>Зависимость продолжительности работ от вложенных средств:</t>
  </si>
  <si>
    <t>to12 - tн12 = 6 - 0,05*x12</t>
  </si>
  <si>
    <t>to13 - tн13 = 13 - 0,25*x13</t>
  </si>
  <si>
    <t>to14 - tн14 = 20 - 0,3*x14</t>
  </si>
  <si>
    <t>to24 - tн24 = 9 - 0,07*x24</t>
  </si>
  <si>
    <t>to25 - tн25 = 14 - 0,15*x25</t>
  </si>
  <si>
    <t>to34 - tн34 = 16 - 0,1*x34</t>
  </si>
  <si>
    <t>to36 - tн36 = 15 - 0,05*x36</t>
  </si>
  <si>
    <t>to45 - tн45 = 10 - 0,03*x45</t>
  </si>
  <si>
    <t>to46 - tн46 = 17 - 0,14*x46</t>
  </si>
  <si>
    <t>to56 - tн56 = 13 - 0,5*x56</t>
  </si>
  <si>
    <t>Целевая функция f = x12 + x13 + x14 + x24 + x25 + x34 + x36 + x45 + x46 + x56 (min)</t>
  </si>
  <si>
    <t>Переменные</t>
  </si>
  <si>
    <t>t0</t>
  </si>
  <si>
    <t>d</t>
  </si>
  <si>
    <t>t</t>
  </si>
  <si>
    <t>k</t>
  </si>
  <si>
    <t>x12</t>
  </si>
  <si>
    <t>x13</t>
  </si>
  <si>
    <t>x14</t>
  </si>
  <si>
    <t>x24</t>
  </si>
  <si>
    <t>x25</t>
  </si>
  <si>
    <t>x34</t>
  </si>
  <si>
    <t>x36</t>
  </si>
  <si>
    <t>x45</t>
  </si>
  <si>
    <t>x46</t>
  </si>
  <si>
    <t>x56</t>
  </si>
  <si>
    <t>to</t>
  </si>
  <si>
    <t>tн</t>
  </si>
  <si>
    <t>f =</t>
  </si>
  <si>
    <t>tnij&gt;=0</t>
  </si>
  <si>
    <t>toih&gt;=0</t>
  </si>
  <si>
    <t>xij&gt;=0</t>
  </si>
  <si>
    <t>(i,j)-&gt;e</t>
  </si>
  <si>
    <t>tн12 = 0</t>
  </si>
  <si>
    <t>tн13 = 0</t>
  </si>
  <si>
    <t>tн14 = 0</t>
  </si>
  <si>
    <t>tн24&gt;=to12</t>
  </si>
  <si>
    <t>tн34&gt;=to13</t>
  </si>
  <si>
    <t>tн36&gt;=to13</t>
  </si>
  <si>
    <t>tн45&gt;=to14</t>
  </si>
  <si>
    <t>tн45&gt;=to24</t>
  </si>
  <si>
    <t>tн45&gt;=to34</t>
  </si>
  <si>
    <t>tн46&gt;=to14</t>
  </si>
  <si>
    <t>tн46&gt;=to24</t>
  </si>
  <si>
    <t>tн46&gt;=to34</t>
  </si>
  <si>
    <t>tн56&gt;=to25</t>
  </si>
  <si>
    <t>tн56&gt;=to45</t>
  </si>
  <si>
    <t>=</t>
  </si>
  <si>
    <t>&gt;=</t>
  </si>
  <si>
    <t>Левая часть зависимости</t>
  </si>
  <si>
    <t>Правая часть зависимости</t>
  </si>
  <si>
    <t>Значение x</t>
  </si>
  <si>
    <t>tн(i,j)</t>
  </si>
  <si>
    <t>to(i,j)</t>
  </si>
  <si>
    <t>tн25&gt;=to12</t>
  </si>
  <si>
    <t>Минимальные затраты на оптимизацию</t>
  </si>
  <si>
    <t>Работа</t>
  </si>
  <si>
    <t>Распределение средств</t>
  </si>
  <si>
    <t>Выигрыш</t>
  </si>
  <si>
    <t>Вариант 18</t>
  </si>
  <si>
    <t>Microsoft Excel 16.0 Отчет о результатах</t>
  </si>
  <si>
    <t>Лист: [LR3.xlsx]Задание 2</t>
  </si>
  <si>
    <t>Отчет создан: 24.11.2022 12:46:04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</si>
  <si>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</si>
  <si>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</si>
  <si>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</si>
  <si>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0,047 секунд.</t>
  </si>
  <si>
    <t>Число итераций: 39 Число подзадач: 0</t>
  </si>
  <si>
    <t>Параметры поиска решения</t>
  </si>
  <si>
    <t>Максимальное время Без пределов,  Число итераций Без пределов, Precision 0,000001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</si>
  <si>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</si>
  <si>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(Минимум)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</si>
  <si>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</si>
  <si>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</si>
  <si>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</si>
  <si>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</si>
  <si>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</si>
  <si>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</si>
  <si>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</si>
  <si>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</si>
  <si>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</si>
  <si>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</si>
  <si>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</si>
  <si>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$N$62</t>
  </si>
  <si>
    <t>f = to56 &lt;= 40</t>
  </si>
  <si>
    <t>$B$62</t>
  </si>
  <si>
    <t>Значение x x12</t>
  </si>
  <si>
    <t>Продолжить</t>
  </si>
  <si>
    <t>$C$62</t>
  </si>
  <si>
    <t>Значение x x13</t>
  </si>
  <si>
    <t>$D$62</t>
  </si>
  <si>
    <t>Значение x x14</t>
  </si>
  <si>
    <t>$E$62</t>
  </si>
  <si>
    <t>Значение x x24</t>
  </si>
  <si>
    <t>$F$62</t>
  </si>
  <si>
    <t>Значение x x25</t>
  </si>
  <si>
    <t>$G$62</t>
  </si>
  <si>
    <t>Значение x x34</t>
  </si>
  <si>
    <t>$H$62</t>
  </si>
  <si>
    <t>Значение x x36</t>
  </si>
  <si>
    <t>$I$62</t>
  </si>
  <si>
    <t>Значение x x45</t>
  </si>
  <si>
    <t>$J$62</t>
  </si>
  <si>
    <t>Значение x x46</t>
  </si>
  <si>
    <t>$K$62</t>
  </si>
  <si>
    <t>Значение x x56</t>
  </si>
  <si>
    <t>$B$63</t>
  </si>
  <si>
    <t>to x12</t>
  </si>
  <si>
    <t>$C$63</t>
  </si>
  <si>
    <t>to x13</t>
  </si>
  <si>
    <t>$D$63</t>
  </si>
  <si>
    <t>to x14</t>
  </si>
  <si>
    <t>$E$63</t>
  </si>
  <si>
    <t>to x24</t>
  </si>
  <si>
    <t>$F$63</t>
  </si>
  <si>
    <t>to x25</t>
  </si>
  <si>
    <t>$G$63</t>
  </si>
  <si>
    <t>to x34</t>
  </si>
  <si>
    <t>$H$63</t>
  </si>
  <si>
    <t>to x36</t>
  </si>
  <si>
    <t>$I$63</t>
  </si>
  <si>
    <t>to x45</t>
  </si>
  <si>
    <t>$J$63</t>
  </si>
  <si>
    <t>to x46</t>
  </si>
  <si>
    <t>$K$63</t>
  </si>
  <si>
    <t>to x56</t>
  </si>
  <si>
    <t>$B$64</t>
  </si>
  <si>
    <t>tн x12</t>
  </si>
  <si>
    <t>$C$64</t>
  </si>
  <si>
    <t>tн x13</t>
  </si>
  <si>
    <t>$D$64</t>
  </si>
  <si>
    <t>tн x14</t>
  </si>
  <si>
    <t>$E$64</t>
  </si>
  <si>
    <t>tн x24</t>
  </si>
  <si>
    <t>$F$64</t>
  </si>
  <si>
    <t>tн x25</t>
  </si>
  <si>
    <t>$G$64</t>
  </si>
  <si>
    <t>tн x34</t>
  </si>
  <si>
    <t>$H$64</t>
  </si>
  <si>
    <t>tн x36</t>
  </si>
  <si>
    <t>$I$64</t>
  </si>
  <si>
    <t>tн x45</t>
  </si>
  <si>
    <t>$J$64</t>
  </si>
  <si>
    <t>tн x46</t>
  </si>
  <si>
    <t>$K$64</t>
  </si>
  <si>
    <t>tн x56</t>
  </si>
  <si>
    <t>$B$68</t>
  </si>
  <si>
    <t>Левая часть зависимости x12</t>
  </si>
  <si>
    <t>$B$68=$B$69</t>
  </si>
  <si>
    <t>Привязка</t>
  </si>
  <si>
    <t>$C$68</t>
  </si>
  <si>
    <t>Левая часть зависимости x13</t>
  </si>
  <si>
    <t>$C$68=$C$69</t>
  </si>
  <si>
    <t>$D$68</t>
  </si>
  <si>
    <t>Левая часть зависимости x14</t>
  </si>
  <si>
    <t>$D$68=$D$69</t>
  </si>
  <si>
    <t>$E$68</t>
  </si>
  <si>
    <t>Левая часть зависимости x24</t>
  </si>
  <si>
    <t>$E$68=$E$69</t>
  </si>
  <si>
    <t>$F$68</t>
  </si>
  <si>
    <t>Левая часть зависимости x25</t>
  </si>
  <si>
    <t>$F$68=$F$69</t>
  </si>
  <si>
    <t>$G$68</t>
  </si>
  <si>
    <t>Левая часть зависимости x34</t>
  </si>
  <si>
    <t>$G$68=$G$69</t>
  </si>
  <si>
    <t>$H$68</t>
  </si>
  <si>
    <t>Левая часть зависимости x36</t>
  </si>
  <si>
    <t>$H$68=$H$69</t>
  </si>
  <si>
    <t>$I$68</t>
  </si>
  <si>
    <t>Левая часть зависимости x45</t>
  </si>
  <si>
    <t>$I$68=$I$69</t>
  </si>
  <si>
    <t>$J$68</t>
  </si>
  <si>
    <t>Левая часть зависимости x46</t>
  </si>
  <si>
    <t>$J$68=$J$69</t>
  </si>
  <si>
    <t>$K$68</t>
  </si>
  <si>
    <t>Левая часть зависимости x56</t>
  </si>
  <si>
    <t>$K$68=$K$69</t>
  </si>
  <si>
    <t>$B$68&gt;=$B$66</t>
  </si>
  <si>
    <t>Без привязки</t>
  </si>
  <si>
    <t>$C$68&gt;=$C$66</t>
  </si>
  <si>
    <t>$D$68&gt;=$D$66</t>
  </si>
  <si>
    <t>$E$68&gt;=$E$66</t>
  </si>
  <si>
    <t>$F$68&gt;=$F$66</t>
  </si>
  <si>
    <t>$G$68&gt;=$G$66</t>
  </si>
  <si>
    <t>$H$68&gt;=$H$66</t>
  </si>
  <si>
    <t>$I$68&gt;=$I$66</t>
  </si>
  <si>
    <t>$J$68&gt;=$J$66</t>
  </si>
  <si>
    <t>$K$68&gt;=$K$66</t>
  </si>
  <si>
    <t>$S$61</t>
  </si>
  <si>
    <t>tnij&gt;=0 tн(i,j)</t>
  </si>
  <si>
    <t>$S$61=0</t>
  </si>
  <si>
    <t>$S$62</t>
  </si>
  <si>
    <t>toih&gt;=0 tн(i,j)</t>
  </si>
  <si>
    <t>$S$62=0</t>
  </si>
  <si>
    <t>$S$63</t>
  </si>
  <si>
    <t>xij&gt;=0 tн(i,j)</t>
  </si>
  <si>
    <t>$S$63=0</t>
  </si>
  <si>
    <t>$S$64</t>
  </si>
  <si>
    <t>(i,j)-&gt;e tн(i,j)</t>
  </si>
  <si>
    <t>$S$64&gt;=$U$64</t>
  </si>
  <si>
    <t>$S$65</t>
  </si>
  <si>
    <t>tн25&gt;=to12 tн(i,j)</t>
  </si>
  <si>
    <t>$S$65&gt;=$U$65</t>
  </si>
  <si>
    <t>$S$66</t>
  </si>
  <si>
    <t>tн34&gt;=to13 tн(i,j)</t>
  </si>
  <si>
    <t>$S$66&gt;=$U$66</t>
  </si>
  <si>
    <t>$S$67</t>
  </si>
  <si>
    <t>tн36&gt;=to13 tн(i,j)</t>
  </si>
  <si>
    <t>$S$67&gt;=$U$67</t>
  </si>
  <si>
    <t>$S$68</t>
  </si>
  <si>
    <t>tн45&gt;=to14 tн(i,j)</t>
  </si>
  <si>
    <t>$S$68&gt;=$U$68</t>
  </si>
  <si>
    <t>$S$69</t>
  </si>
  <si>
    <t>tн45&gt;=to24 tн(i,j)</t>
  </si>
  <si>
    <t>$S$69&gt;=$U$69</t>
  </si>
  <si>
    <t>$S$70</t>
  </si>
  <si>
    <t>tн45&gt;=to34 tн(i,j)</t>
  </si>
  <si>
    <t>$S$70&gt;=$U$70</t>
  </si>
  <si>
    <t>$S$71</t>
  </si>
  <si>
    <t>tн46&gt;=to14 tн(i,j)</t>
  </si>
  <si>
    <t>$S$71&gt;=$U$71</t>
  </si>
  <si>
    <t>$S$72</t>
  </si>
  <si>
    <t>tн46&gt;=to24 tн(i,j)</t>
  </si>
  <si>
    <t>$S$72&gt;=$U$72</t>
  </si>
  <si>
    <t>$S$73</t>
  </si>
  <si>
    <t>tн46&gt;=to34 tн(i,j)</t>
  </si>
  <si>
    <t>$S$73&gt;=$U$73</t>
  </si>
  <si>
    <t>$S$74</t>
  </si>
  <si>
    <t>tн56&gt;=to25 tн(i,j)</t>
  </si>
  <si>
    <t>$S$74&gt;=$U$74</t>
  </si>
  <si>
    <t>$S$75</t>
  </si>
  <si>
    <t>tн56&gt;=to45 tн(i,j)</t>
  </si>
  <si>
    <t>$S$75&gt;=$U$75</t>
  </si>
  <si>
    <t>$H$63&lt;=40</t>
  </si>
  <si>
    <t>$J$63&lt;=40</t>
  </si>
  <si>
    <t>$K$63&lt;=40</t>
  </si>
  <si>
    <t>Microsoft Excel 16.0 Отчет об устойчивости</t>
  </si>
  <si>
    <t>Окончательное</t>
  </si>
  <si>
    <t>Значение</t>
  </si>
  <si>
    <t>Приведенн.</t>
  </si>
  <si>
    <t>Стоимость</t>
  </si>
  <si>
    <t>Целевая функция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</si>
  <si>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</si>
  <si>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</si>
  <si>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</si>
  <si>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</si>
  <si>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</si>
  <si>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</si>
  <si>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</si>
  <si>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</si>
  <si>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Microsoft Excel 16.0 Отчет о пределах</t>
  </si>
  <si>
    <t>Отчет создан: 24.11.2022 12:46:05</t>
  </si>
  <si>
    <t>Переменная</t>
  </si>
  <si>
    <t>Нижний</t>
  </si>
  <si>
    <t>Предел</t>
  </si>
  <si>
    <t>Результат</t>
  </si>
  <si>
    <t>Верхний</t>
  </si>
  <si>
    <t>b1</t>
  </si>
  <si>
    <t>b2</t>
  </si>
  <si>
    <t>b3</t>
  </si>
  <si>
    <t>b4</t>
  </si>
  <si>
    <t>c1</t>
  </si>
  <si>
    <t>c2</t>
  </si>
  <si>
    <t>q1</t>
  </si>
  <si>
    <t>q2</t>
  </si>
  <si>
    <t>q3</t>
  </si>
  <si>
    <t>q4</t>
  </si>
  <si>
    <t>V</t>
  </si>
  <si>
    <t>Потребление сырья S</t>
  </si>
  <si>
    <t>На ед. сырья</t>
  </si>
  <si>
    <t>Затраты на запас</t>
  </si>
  <si>
    <t>Затраты на хранение</t>
  </si>
  <si>
    <t>Вероятность поребности в сырье</t>
  </si>
  <si>
    <t>Параметр в кр. Гурвица</t>
  </si>
  <si>
    <t>Участники</t>
  </si>
  <si>
    <t>A</t>
  </si>
  <si>
    <t>B</t>
  </si>
  <si>
    <t>Спрос</t>
  </si>
  <si>
    <t>Предложение</t>
  </si>
  <si>
    <t>A1</t>
  </si>
  <si>
    <t>A2</t>
  </si>
  <si>
    <t>A3</t>
  </si>
  <si>
    <t>Закупить</t>
  </si>
  <si>
    <t>Получить прод. на</t>
  </si>
  <si>
    <t>B1</t>
  </si>
  <si>
    <t>B2</t>
  </si>
  <si>
    <t>B3</t>
  </si>
  <si>
    <t>B4</t>
  </si>
  <si>
    <t>В1</t>
  </si>
  <si>
    <t>В2</t>
  </si>
  <si>
    <t>В3</t>
  </si>
  <si>
    <t>В4</t>
  </si>
  <si>
    <t>А1</t>
  </si>
  <si>
    <t>А2</t>
  </si>
  <si>
    <t>А3</t>
  </si>
  <si>
    <t>А4</t>
  </si>
  <si>
    <t>Платежная матрица</t>
  </si>
  <si>
    <t>Amin</t>
  </si>
  <si>
    <t>Минимальный выиграш для данной стратегии</t>
  </si>
  <si>
    <t>Чистая цена игры</t>
  </si>
  <si>
    <t>Оптимальная стратегия</t>
  </si>
  <si>
    <t>Amax(Amin)</t>
  </si>
  <si>
    <t>A4</t>
  </si>
  <si>
    <t>Критерий Байеса</t>
  </si>
  <si>
    <t>СУММА</t>
  </si>
  <si>
    <t>Средний выигрыш максимизируется при стратегии A4</t>
  </si>
  <si>
    <t>Критерий Лапласа</t>
  </si>
  <si>
    <t>Чаще других рекомендуется стратегия А4</t>
  </si>
  <si>
    <t>Критерий Вальда</t>
  </si>
  <si>
    <t>Amax</t>
  </si>
  <si>
    <t>Критерий Сэвиджа</t>
  </si>
  <si>
    <t>МАКСИМУМ</t>
  </si>
  <si>
    <t>Минимальный выигрыш для данной стратегии</t>
  </si>
  <si>
    <t>Минимизиуется максимальный прирост</t>
  </si>
  <si>
    <t>Критерий Гурвица</t>
  </si>
  <si>
    <t>МИН</t>
  </si>
  <si>
    <t>МАКС</t>
  </si>
  <si>
    <t>S</t>
  </si>
  <si>
    <t xml:space="preserve"> Для упрощения расчетов добавим к элементам матрицы 48. Эта замена не изменит решения игры, изменится только ее цена (по теореме фон Неймана).</t>
  </si>
  <si>
    <t>Обновленная платежная матрица</t>
  </si>
  <si>
    <t>Математическая модель</t>
  </si>
  <si>
    <t>F=</t>
  </si>
  <si>
    <t>F = y1 + y2 + y3 + y4</t>
  </si>
  <si>
    <t>48 + y1</t>
  </si>
  <si>
    <t>56+ y1</t>
  </si>
  <si>
    <t>64 +y1</t>
  </si>
  <si>
    <t>72 + y1</t>
  </si>
  <si>
    <t>32 + y2</t>
  </si>
  <si>
    <t>48 + y2</t>
  </si>
  <si>
    <t>56 + y2</t>
  </si>
  <si>
    <t>64 + y2</t>
  </si>
  <si>
    <t>16 + y3</t>
  </si>
  <si>
    <t>32 + y3</t>
  </si>
  <si>
    <t>48 + y3</t>
  </si>
  <si>
    <t>56 + y3</t>
  </si>
  <si>
    <t>0 + y4</t>
  </si>
  <si>
    <t>16 + y4</t>
  </si>
  <si>
    <t>32 + y4</t>
  </si>
  <si>
    <t>48 + y4</t>
  </si>
  <si>
    <t>-&gt; max</t>
  </si>
  <si>
    <t>&lt;=</t>
  </si>
  <si>
    <t xml:space="preserve"> </t>
  </si>
  <si>
    <t>коэф.</t>
  </si>
  <si>
    <t>Unew =</t>
  </si>
  <si>
    <t>U =</t>
  </si>
  <si>
    <t>q*прир =</t>
  </si>
  <si>
    <t>q*A =</t>
  </si>
  <si>
    <t>V (цена игры) =</t>
  </si>
  <si>
    <t>знач. yi</t>
  </si>
  <si>
    <t>Лист: [LR3.xlsx]Задание 1</t>
  </si>
  <si>
    <t>Отчет создан: 25.11.2022 11:02:58</t>
  </si>
  <si>
    <t>Время решения: 0,015 секунд.</t>
  </si>
  <si>
    <t>Число итераций: 2 Число подзадач: 0</t>
  </si>
  <si>
    <t>Максимальное время Без пределов,  Число итераций Без пределов, Precision 0,000001, Использовать автоматическое масштабирование</t>
  </si>
  <si>
    <t>Ячейка целевой функции (Максимум)</t>
  </si>
  <si>
    <t>знач. yi 64 + y2</t>
  </si>
  <si>
    <t>знач. yi 56 + y3</t>
  </si>
  <si>
    <t>знач. yi 48 + y4</t>
  </si>
  <si>
    <t>знач. yi &lt;=</t>
  </si>
  <si>
    <t>$E$66</t>
  </si>
  <si>
    <t>$E$66&lt;=$G$66</t>
  </si>
  <si>
    <t>$E$67</t>
  </si>
  <si>
    <t>$E$67&lt;=$G$67</t>
  </si>
  <si>
    <t>$E$68&lt;=$G$68</t>
  </si>
  <si>
    <t>$E$69</t>
  </si>
  <si>
    <t>$E$69&lt;=$G$69</t>
  </si>
  <si>
    <t>В работу 1;3 требуется вложить 12 д.е. Это уменьшит работу на 3. В работу 3;4 требуется вложить 30 д.е. Это уменьшит работу на 3. В работу 4;5 требуется вложить 66.67 д.е. Это уменьшит работу на 2. В работу 5;6 требуется вложить 8 д.е. Это уменьшит работу на 4.</t>
  </si>
  <si>
    <t>qi = v*yi</t>
  </si>
  <si>
    <t>pi = v*xi.</t>
  </si>
  <si>
    <t>p1</t>
  </si>
  <si>
    <t>p2</t>
  </si>
  <si>
    <t>p3</t>
  </si>
  <si>
    <t>p4</t>
  </si>
  <si>
    <t>q* =</t>
  </si>
  <si>
    <t>p* =</t>
  </si>
  <si>
    <t>v - 48 =</t>
  </si>
  <si>
    <t>&gt; -18</t>
  </si>
  <si>
    <t>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</si>
</sst>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b/>
      <sz val="11"/>
      <color indexed="1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0" xfId="0" applyFont="1"/>
    <xf numFmtId="2" fontId="1" fillId="4" borderId="1" xfId="1" applyNumberFormat="1" applyFill="1" applyBorder="1" applyAlignment="1">
      <alignment horizontal="center"/>
    </xf>
    <xf numFmtId="2" fontId="1" fillId="0" borderId="1" xfId="1" applyNumberFormat="1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3" borderId="1" xfId="1" applyFill="1" applyBorder="1" applyAlignment="1">
      <alignment horizontal="center"/>
    </xf>
    <xf numFmtId="0" fontId="1" fillId="3" borderId="1" xfId="1" applyFill="1" applyBorder="1" applyAlignment="1">
      <alignment horizontal="center" vertical="center"/>
    </xf>
    <xf numFmtId="2" fontId="1" fillId="2" borderId="1" xfId="1" applyNumberFormat="1" applyFill="1" applyBorder="1" applyAlignment="1">
      <alignment horizontal="center"/>
    </xf>
    <xf numFmtId="2" fontId="0" fillId="0" borderId="5" xfId="0" applyNumberFormat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0" fillId="0" borderId="15" xfId="0" applyFill="1" applyBorder="1" applyAlignment="1"/>
    <xf numFmtId="0" fontId="3" fillId="0" borderId="14" xfId="0" applyFont="1" applyFill="1" applyBorder="1" applyAlignment="1">
      <alignment horizontal="center"/>
    </xf>
    <xf numFmtId="0" fontId="0" fillId="0" borderId="16" xfId="0" applyFill="1" applyBorder="1" applyAlignment="1"/>
    <xf numFmtId="2" fontId="0" fillId="0" borderId="15" xfId="0" applyNumberFormat="1" applyFill="1" applyBorder="1" applyAlignment="1"/>
    <xf numFmtId="2" fontId="0" fillId="0" borderId="16" xfId="0" applyNumberFormat="1" applyFill="1" applyBorder="1" applyAlignment="1"/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9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0" borderId="0" xfId="0" quotePrefix="1"/>
    <xf numFmtId="0" fontId="0" fillId="0" borderId="5" xfId="0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5" fillId="0" borderId="14" xfId="0" applyFont="1" applyFill="1" applyBorder="1" applyAlignment="1">
      <alignment horizontal="center"/>
    </xf>
    <xf numFmtId="0" fontId="0" fillId="0" borderId="15" xfId="0" applyNumberFormat="1" applyFill="1" applyBorder="1" applyAlignment="1"/>
    <xf numFmtId="0" fontId="0" fillId="0" borderId="16" xfId="0" applyNumberFormat="1" applyFill="1" applyBorder="1" applyAlignment="1"/>
    <xf numFmtId="0" fontId="5" fillId="0" borderId="1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2" fontId="1" fillId="0" borderId="1" xfId="1" applyNumberForma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left"/>
    </xf>
  </cellXfs>
  <cellStyles count="2">
    <cellStyle name="Обычный" xfId="0" builtinId="0"/>
    <cellStyle name="Обычный 2" xfId="1" xr:uid="{66706927-17EF-4E13-B5B7-FDD13129AC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График</a:t>
            </a:r>
            <a:r>
              <a:rPr lang="az-Cyrl-AZ" baseline="0"/>
              <a:t> Ганта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2"/>
          <c:order val="0"/>
          <c:tx>
            <c:v>Время до начала работы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'Задание 2'!$Q$3:$Q$12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6</c:v>
                </c:pt>
                <c:pt idx="5">
                  <c:v>13</c:v>
                </c:pt>
                <c:pt idx="6">
                  <c:v>13</c:v>
                </c:pt>
                <c:pt idx="7">
                  <c:v>29</c:v>
                </c:pt>
                <c:pt idx="8">
                  <c:v>29</c:v>
                </c:pt>
                <c:pt idx="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9F-4B95-BDA7-97DBCE575601}"/>
            </c:ext>
          </c:extLst>
        </c:ser>
        <c:ser>
          <c:idx val="1"/>
          <c:order val="1"/>
          <c:tx>
            <c:v>Продолжительность работы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'Задание 2'!$M$3:$M$12</c:f>
              <c:numCache>
                <c:formatCode>General</c:formatCode>
                <c:ptCount val="10"/>
                <c:pt idx="0">
                  <c:v>6</c:v>
                </c:pt>
                <c:pt idx="1">
                  <c:v>13</c:v>
                </c:pt>
                <c:pt idx="2">
                  <c:v>20</c:v>
                </c:pt>
                <c:pt idx="3">
                  <c:v>9</c:v>
                </c:pt>
                <c:pt idx="4">
                  <c:v>14</c:v>
                </c:pt>
                <c:pt idx="5">
                  <c:v>16</c:v>
                </c:pt>
                <c:pt idx="6">
                  <c:v>15</c:v>
                </c:pt>
                <c:pt idx="7">
                  <c:v>10</c:v>
                </c:pt>
                <c:pt idx="8">
                  <c:v>17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9F-4B95-BDA7-97DBCE575601}"/>
            </c:ext>
          </c:extLst>
        </c:ser>
        <c:ser>
          <c:idx val="0"/>
          <c:order val="2"/>
          <c:tx>
            <c:v>Резерв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'Задание 2'!$L$3:$L$12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'Задание 2'!$U$3:$U$12</c:f>
              <c:numCache>
                <c:formatCode>General</c:formatCode>
                <c:ptCount val="10"/>
                <c:pt idx="0">
                  <c:v>14</c:v>
                </c:pt>
                <c:pt idx="1">
                  <c:v>0</c:v>
                </c:pt>
                <c:pt idx="2">
                  <c:v>9</c:v>
                </c:pt>
                <c:pt idx="3">
                  <c:v>14</c:v>
                </c:pt>
                <c:pt idx="4">
                  <c:v>19</c:v>
                </c:pt>
                <c:pt idx="5">
                  <c:v>0</c:v>
                </c:pt>
                <c:pt idx="6">
                  <c:v>24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F-4B95-BDA7-97DBCE575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306670935"/>
        <c:axId val="500585496"/>
      </c:barChart>
      <c:catAx>
        <c:axId val="13066709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z-Cyrl-AZ"/>
                  <a:t>Работы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585496"/>
        <c:crosses val="autoZero"/>
        <c:auto val="1"/>
        <c:lblAlgn val="ctr"/>
        <c:lblOffset val="100"/>
        <c:noMultiLvlLbl val="0"/>
      </c:catAx>
      <c:valAx>
        <c:axId val="500585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6670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График</a:t>
            </a:r>
            <a:r>
              <a:rPr lang="az-Cyrl-AZ" baseline="0"/>
              <a:t> Ганта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2"/>
          <c:order val="0"/>
          <c:tx>
            <c:v>Время до начала работы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'Задание 2'!$Q$79:$Q$88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6</c:v>
                </c:pt>
                <c:pt idx="5">
                  <c:v>10</c:v>
                </c:pt>
                <c:pt idx="6">
                  <c:v>10</c:v>
                </c:pt>
                <c:pt idx="7">
                  <c:v>23</c:v>
                </c:pt>
                <c:pt idx="8">
                  <c:v>23</c:v>
                </c:pt>
                <c:pt idx="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3-4AFC-881B-52F996237E53}"/>
            </c:ext>
          </c:extLst>
        </c:ser>
        <c:ser>
          <c:idx val="1"/>
          <c:order val="1"/>
          <c:tx>
            <c:v>Продолжительность работы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'Задание 2'!$O$79:$O$88</c:f>
              <c:numCache>
                <c:formatCode>General</c:formatCode>
                <c:ptCount val="10"/>
                <c:pt idx="0">
                  <c:v>6</c:v>
                </c:pt>
                <c:pt idx="1">
                  <c:v>10</c:v>
                </c:pt>
                <c:pt idx="2">
                  <c:v>20</c:v>
                </c:pt>
                <c:pt idx="3">
                  <c:v>9</c:v>
                </c:pt>
                <c:pt idx="4">
                  <c:v>14</c:v>
                </c:pt>
                <c:pt idx="5">
                  <c:v>13</c:v>
                </c:pt>
                <c:pt idx="6">
                  <c:v>15</c:v>
                </c:pt>
                <c:pt idx="7">
                  <c:v>8</c:v>
                </c:pt>
                <c:pt idx="8">
                  <c:v>17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43-4AFC-881B-52F996237E53}"/>
            </c:ext>
          </c:extLst>
        </c:ser>
        <c:ser>
          <c:idx val="0"/>
          <c:order val="2"/>
          <c:tx>
            <c:v>Резерв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'Задание 2'!$L$3:$L$12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'Задание 2'!$U$79:$U$88</c:f>
              <c:numCache>
                <c:formatCode>General</c:formatCode>
                <c:ptCount val="10"/>
                <c:pt idx="0">
                  <c:v>8</c:v>
                </c:pt>
                <c:pt idx="1">
                  <c:v>0</c:v>
                </c:pt>
                <c:pt idx="2">
                  <c:v>3</c:v>
                </c:pt>
                <c:pt idx="3">
                  <c:v>8</c:v>
                </c:pt>
                <c:pt idx="4">
                  <c:v>11</c:v>
                </c:pt>
                <c:pt idx="5">
                  <c:v>0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43-4AFC-881B-52F996237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306670935"/>
        <c:axId val="500585496"/>
      </c:barChart>
      <c:catAx>
        <c:axId val="13066709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z-Cyrl-AZ"/>
                  <a:t>Работы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585496"/>
        <c:crosses val="autoZero"/>
        <c:auto val="1"/>
        <c:lblAlgn val="ctr"/>
        <c:lblOffset val="100"/>
        <c:noMultiLvlLbl val="0"/>
      </c:catAx>
      <c:valAx>
        <c:axId val="500585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6670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5.png"/><Relationship Id="rId7" Type="http://schemas.openxmlformats.org/officeDocument/2006/relationships/image" Target="../media/image7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chart" Target="../charts/chart2.xml"/><Relationship Id="rId5" Type="http://schemas.openxmlformats.org/officeDocument/2006/relationships/image" Target="../media/image6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37307</xdr:rowOff>
    </xdr:from>
    <xdr:to>
      <xdr:col>9</xdr:col>
      <xdr:colOff>346097</xdr:colOff>
      <xdr:row>27</xdr:row>
      <xdr:rowOff>119063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CBA1784-4433-4652-B2C7-7E6918D64E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242073"/>
          <a:ext cx="4801019" cy="1966912"/>
        </a:xfrm>
        <a:prstGeom prst="rect">
          <a:avLst/>
        </a:prstGeom>
      </xdr:spPr>
    </xdr:pic>
    <xdr:clientData/>
  </xdr:twoCellAnchor>
  <xdr:twoCellAnchor editAs="oneCell">
    <xdr:from>
      <xdr:col>0</xdr:col>
      <xdr:colOff>9922</xdr:colOff>
      <xdr:row>0</xdr:row>
      <xdr:rowOff>148830</xdr:rowOff>
    </xdr:from>
    <xdr:to>
      <xdr:col>9</xdr:col>
      <xdr:colOff>256869</xdr:colOff>
      <xdr:row>16</xdr:row>
      <xdr:rowOff>69454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AC74CE2-A21D-4460-8754-972D025DF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22" y="148830"/>
          <a:ext cx="4701869" cy="29368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487074</xdr:colOff>
      <xdr:row>2</xdr:row>
      <xdr:rowOff>169645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776C56C-F57E-45A7-92F6-EB8B8BA64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29858" cy="5593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9525</xdr:rowOff>
    </xdr:from>
    <xdr:to>
      <xdr:col>10</xdr:col>
      <xdr:colOff>476250</xdr:colOff>
      <xdr:row>5</xdr:row>
      <xdr:rowOff>179507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C2E3172-8226-4700-99C2-371151AEE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94014"/>
          <a:ext cx="6819034" cy="559641"/>
        </a:xfrm>
        <a:prstGeom prst="rect">
          <a:avLst/>
        </a:prstGeom>
      </xdr:spPr>
    </xdr:pic>
    <xdr:clientData/>
  </xdr:twoCellAnchor>
  <xdr:twoCellAnchor editAs="oneCell">
    <xdr:from>
      <xdr:col>0</xdr:col>
      <xdr:colOff>38103</xdr:colOff>
      <xdr:row>6</xdr:row>
      <xdr:rowOff>47625</xdr:rowOff>
    </xdr:from>
    <xdr:to>
      <xdr:col>10</xdr:col>
      <xdr:colOff>438451</xdr:colOff>
      <xdr:row>25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762F4EBF-E58E-404C-9AB5-53EDD0682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3" y="1216602"/>
          <a:ext cx="6743132" cy="3654137"/>
        </a:xfrm>
        <a:prstGeom prst="rect">
          <a:avLst/>
        </a:prstGeom>
      </xdr:spPr>
    </xdr:pic>
    <xdr:clientData/>
  </xdr:twoCellAnchor>
  <xdr:twoCellAnchor>
    <xdr:from>
      <xdr:col>15</xdr:col>
      <xdr:colOff>152399</xdr:colOff>
      <xdr:row>12</xdr:row>
      <xdr:rowOff>180975</xdr:rowOff>
    </xdr:from>
    <xdr:to>
      <xdr:col>26</xdr:col>
      <xdr:colOff>190499</xdr:colOff>
      <xdr:row>29</xdr:row>
      <xdr:rowOff>180975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74530934-D49F-46A9-8FE5-9262F3658B48}"/>
            </a:ext>
            <a:ext uri="{147F2762-F138-4A5C-976F-8EAC2B608ADB}">
              <a16:predDERef xmlns:a16="http://schemas.microsoft.com/office/drawing/2014/main" pred="{F7BB6C6E-7236-86FF-F929-34299CC6A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285750</xdr:colOff>
      <xdr:row>35</xdr:row>
      <xdr:rowOff>133350</xdr:rowOff>
    </xdr:from>
    <xdr:to>
      <xdr:col>7</xdr:col>
      <xdr:colOff>375372</xdr:colOff>
      <xdr:row>55</xdr:row>
      <xdr:rowOff>142875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B969F9E7-F660-4C36-BCAE-616EC4957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6800850"/>
          <a:ext cx="4838700" cy="381952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96</xdr:row>
      <xdr:rowOff>0</xdr:rowOff>
    </xdr:from>
    <xdr:to>
      <xdr:col>13</xdr:col>
      <xdr:colOff>47625</xdr:colOff>
      <xdr:row>113</xdr:row>
      <xdr:rowOff>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B652C614-E0E6-462F-9C98-837AC0F61549}"/>
            </a:ext>
            <a:ext uri="{147F2762-F138-4A5C-976F-8EAC2B608ADB}">
              <a16:predDERef xmlns:a16="http://schemas.microsoft.com/office/drawing/2014/main" pred="{F7BB6C6E-7236-86FF-F929-34299CC6A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26</xdr:col>
      <xdr:colOff>333374</xdr:colOff>
      <xdr:row>0</xdr:row>
      <xdr:rowOff>132207</xdr:rowOff>
    </xdr:from>
    <xdr:to>
      <xdr:col>34</xdr:col>
      <xdr:colOff>457199</xdr:colOff>
      <xdr:row>20</xdr:row>
      <xdr:rowOff>72676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C459CE45-CE7B-4484-BC5B-FFFB9592C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926049" y="132207"/>
          <a:ext cx="5000625" cy="3750469"/>
        </a:xfrm>
        <a:prstGeom prst="rect">
          <a:avLst/>
        </a:prstGeom>
      </xdr:spPr>
    </xdr:pic>
    <xdr:clientData/>
  </xdr:twoCellAnchor>
  <xdr:twoCellAnchor editAs="oneCell">
    <xdr:from>
      <xdr:col>19</xdr:col>
      <xdr:colOff>60325</xdr:colOff>
      <xdr:row>34</xdr:row>
      <xdr:rowOff>104775</xdr:rowOff>
    </xdr:from>
    <xdr:to>
      <xdr:col>28</xdr:col>
      <xdr:colOff>503300</xdr:colOff>
      <xdr:row>57</xdr:row>
      <xdr:rowOff>170307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474DE946-FE52-4688-B617-45FE238A30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385800" y="6581775"/>
          <a:ext cx="5929376" cy="44470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06F19-F72F-475E-A1E8-0F7AF1370189}">
  <dimension ref="A1:Z89"/>
  <sheetViews>
    <sheetView topLeftCell="A62" zoomScale="96" workbookViewId="0">
      <selection activeCell="K89" sqref="K89"/>
    </sheetView>
  </sheetViews>
  <sheetFormatPr defaultRowHeight="15" x14ac:dyDescent="0.25"/>
  <cols>
    <col min="2" max="4" width="7" bestFit="1" customWidth="1"/>
    <col min="6" max="6" width="3.140625" bestFit="1" customWidth="1"/>
    <col min="7" max="7" width="6.42578125" customWidth="1"/>
    <col min="11" max="11" width="9.140625" customWidth="1"/>
    <col min="13" max="13" width="22.7109375" customWidth="1"/>
    <col min="17" max="17" width="13.7109375" customWidth="1"/>
    <col min="23" max="23" width="12" customWidth="1"/>
    <col min="24" max="24" width="18.5703125" customWidth="1"/>
    <col min="25" max="25" width="9.140625" customWidth="1"/>
  </cols>
  <sheetData>
    <row r="1" spans="11:26" x14ac:dyDescent="0.25">
      <c r="K1" s="59" t="s">
        <v>101</v>
      </c>
      <c r="L1" s="59"/>
    </row>
    <row r="2" spans="11:26" x14ac:dyDescent="0.25">
      <c r="K2" s="9" t="s">
        <v>299</v>
      </c>
      <c r="L2" s="39">
        <v>10</v>
      </c>
      <c r="M2" s="71" t="s">
        <v>310</v>
      </c>
      <c r="P2" s="75" t="s">
        <v>316</v>
      </c>
      <c r="Q2" s="75"/>
    </row>
    <row r="3" spans="11:26" x14ac:dyDescent="0.25">
      <c r="K3" s="9" t="s">
        <v>300</v>
      </c>
      <c r="L3" s="39">
        <v>11</v>
      </c>
      <c r="M3" s="71"/>
      <c r="P3" s="1" t="s">
        <v>317</v>
      </c>
      <c r="Q3" s="1" t="s">
        <v>320</v>
      </c>
    </row>
    <row r="4" spans="11:26" x14ac:dyDescent="0.25">
      <c r="K4" s="9" t="s">
        <v>301</v>
      </c>
      <c r="L4" s="39">
        <v>12</v>
      </c>
      <c r="M4" s="71"/>
      <c r="P4" s="1" t="s">
        <v>318</v>
      </c>
      <c r="Q4" s="1" t="s">
        <v>319</v>
      </c>
    </row>
    <row r="5" spans="11:26" x14ac:dyDescent="0.25">
      <c r="K5" s="9" t="s">
        <v>302</v>
      </c>
      <c r="L5" s="39">
        <v>13</v>
      </c>
      <c r="M5" s="71"/>
    </row>
    <row r="6" spans="11:26" x14ac:dyDescent="0.25">
      <c r="K6" s="9" t="s">
        <v>303</v>
      </c>
      <c r="L6" s="39">
        <v>8</v>
      </c>
      <c r="M6" s="38" t="s">
        <v>312</v>
      </c>
      <c r="N6" s="71" t="s">
        <v>311</v>
      </c>
      <c r="P6" s="59" t="s">
        <v>324</v>
      </c>
      <c r="Q6" s="59"/>
      <c r="S6" s="59" t="s">
        <v>325</v>
      </c>
      <c r="T6" s="59"/>
    </row>
    <row r="7" spans="11:26" x14ac:dyDescent="0.25">
      <c r="K7" s="9" t="s">
        <v>304</v>
      </c>
      <c r="L7" s="39">
        <v>4</v>
      </c>
      <c r="M7" s="38" t="s">
        <v>313</v>
      </c>
      <c r="N7" s="71"/>
      <c r="P7" s="9" t="s">
        <v>321</v>
      </c>
      <c r="Q7" s="9">
        <v>10</v>
      </c>
      <c r="S7" s="9" t="s">
        <v>326</v>
      </c>
      <c r="T7" s="9">
        <v>10</v>
      </c>
    </row>
    <row r="8" spans="11:26" x14ac:dyDescent="0.25">
      <c r="K8" s="9" t="s">
        <v>305</v>
      </c>
      <c r="L8" s="39">
        <v>0.15</v>
      </c>
      <c r="M8" s="71" t="s">
        <v>314</v>
      </c>
      <c r="P8" s="9" t="s">
        <v>322</v>
      </c>
      <c r="Q8" s="9">
        <v>11</v>
      </c>
      <c r="S8" s="9" t="s">
        <v>327</v>
      </c>
      <c r="T8" s="9">
        <v>11</v>
      </c>
    </row>
    <row r="9" spans="11:26" x14ac:dyDescent="0.25">
      <c r="K9" s="9" t="s">
        <v>306</v>
      </c>
      <c r="L9" s="39">
        <v>0.3</v>
      </c>
      <c r="M9" s="71"/>
      <c r="P9" s="9" t="s">
        <v>322</v>
      </c>
      <c r="Q9" s="9">
        <v>12</v>
      </c>
      <c r="S9" s="9" t="s">
        <v>328</v>
      </c>
      <c r="T9" s="9">
        <v>12</v>
      </c>
    </row>
    <row r="10" spans="11:26" x14ac:dyDescent="0.25">
      <c r="K10" s="9" t="s">
        <v>307</v>
      </c>
      <c r="L10" s="39">
        <v>0.4</v>
      </c>
      <c r="M10" s="71"/>
      <c r="P10" s="9" t="s">
        <v>323</v>
      </c>
      <c r="Q10" s="9">
        <v>13</v>
      </c>
      <c r="S10" s="9" t="s">
        <v>329</v>
      </c>
      <c r="T10" s="9">
        <v>13</v>
      </c>
    </row>
    <row r="11" spans="11:26" x14ac:dyDescent="0.25">
      <c r="K11" s="9" t="s">
        <v>308</v>
      </c>
      <c r="L11" s="39">
        <v>0.15</v>
      </c>
      <c r="M11" s="71"/>
    </row>
    <row r="12" spans="11:26" x14ac:dyDescent="0.25">
      <c r="K12" s="9" t="s">
        <v>309</v>
      </c>
      <c r="L12" s="39">
        <v>0.8</v>
      </c>
      <c r="M12" s="38" t="s">
        <v>315</v>
      </c>
      <c r="V12" s="71" t="s">
        <v>340</v>
      </c>
      <c r="W12" s="71"/>
      <c r="X12" s="71" t="s">
        <v>342</v>
      </c>
      <c r="Y12" s="71"/>
      <c r="Z12" s="71" t="s">
        <v>341</v>
      </c>
    </row>
    <row r="13" spans="11:26" x14ac:dyDescent="0.25">
      <c r="V13" s="71"/>
      <c r="W13" s="71"/>
      <c r="X13" s="71"/>
      <c r="Y13" s="71"/>
      <c r="Z13" s="71"/>
    </row>
    <row r="14" spans="11:26" x14ac:dyDescent="0.25">
      <c r="K14" s="61" t="s">
        <v>338</v>
      </c>
      <c r="L14" s="61"/>
      <c r="M14" s="61"/>
      <c r="N14" s="61"/>
      <c r="O14" s="61"/>
      <c r="V14" s="71"/>
      <c r="W14" s="71"/>
      <c r="X14" s="71"/>
      <c r="Y14" s="71"/>
      <c r="Z14" s="71"/>
    </row>
    <row r="15" spans="11:26" x14ac:dyDescent="0.25">
      <c r="K15" s="10"/>
      <c r="L15" s="10" t="s">
        <v>330</v>
      </c>
      <c r="M15" s="10" t="s">
        <v>331</v>
      </c>
      <c r="N15" s="10" t="s">
        <v>332</v>
      </c>
      <c r="O15" s="10" t="s">
        <v>333</v>
      </c>
      <c r="Q15" s="10"/>
      <c r="R15" s="10" t="s">
        <v>330</v>
      </c>
      <c r="S15" s="10" t="s">
        <v>331</v>
      </c>
      <c r="T15" s="10" t="s">
        <v>332</v>
      </c>
      <c r="U15" s="10" t="s">
        <v>333</v>
      </c>
      <c r="V15" s="63" t="s">
        <v>339</v>
      </c>
      <c r="W15" s="63"/>
      <c r="X15" s="63" t="s">
        <v>343</v>
      </c>
      <c r="Y15" s="63"/>
      <c r="Z15" s="71"/>
    </row>
    <row r="16" spans="11:26" x14ac:dyDescent="0.25">
      <c r="K16" s="10" t="s">
        <v>334</v>
      </c>
      <c r="L16" s="9">
        <v>0</v>
      </c>
      <c r="M16" s="9">
        <v>-2</v>
      </c>
      <c r="N16" s="9">
        <v>-4</v>
      </c>
      <c r="O16" s="9">
        <v>-6</v>
      </c>
      <c r="Q16" s="10" t="s">
        <v>334</v>
      </c>
      <c r="R16" s="9">
        <v>0</v>
      </c>
      <c r="S16" s="9">
        <f>M16*$L$6</f>
        <v>-16</v>
      </c>
      <c r="T16" s="9">
        <f t="shared" ref="T16:U18" si="0">N16*$L$6</f>
        <v>-32</v>
      </c>
      <c r="U16" s="9">
        <f t="shared" si="0"/>
        <v>-48</v>
      </c>
      <c r="V16" s="63">
        <f>MIN(R16:U16)</f>
        <v>-48</v>
      </c>
      <c r="W16" s="63"/>
      <c r="X16" s="65">
        <f>MAX(V16:W19)</f>
        <v>0</v>
      </c>
      <c r="Y16" s="66"/>
      <c r="Z16" s="61" t="s">
        <v>344</v>
      </c>
    </row>
    <row r="17" spans="11:26" x14ac:dyDescent="0.25">
      <c r="K17" s="10" t="s">
        <v>335</v>
      </c>
      <c r="L17" s="9">
        <v>2</v>
      </c>
      <c r="M17" s="9">
        <v>0</v>
      </c>
      <c r="N17" s="9">
        <v>-2</v>
      </c>
      <c r="O17" s="9">
        <v>-4</v>
      </c>
      <c r="Q17" s="10" t="s">
        <v>335</v>
      </c>
      <c r="R17" s="9">
        <f>L17*$L$7</f>
        <v>8</v>
      </c>
      <c r="S17" s="9">
        <v>0</v>
      </c>
      <c r="T17" s="9">
        <f t="shared" si="0"/>
        <v>-16</v>
      </c>
      <c r="U17" s="9">
        <f t="shared" si="0"/>
        <v>-32</v>
      </c>
      <c r="V17" s="63">
        <f>MIN(R17:U17)</f>
        <v>-32</v>
      </c>
      <c r="W17" s="63"/>
      <c r="X17" s="67"/>
      <c r="Y17" s="68"/>
      <c r="Z17" s="61"/>
    </row>
    <row r="18" spans="11:26" x14ac:dyDescent="0.25">
      <c r="K18" s="10" t="s">
        <v>336</v>
      </c>
      <c r="L18" s="9">
        <v>4</v>
      </c>
      <c r="M18" s="9">
        <v>2</v>
      </c>
      <c r="N18" s="9">
        <v>0</v>
      </c>
      <c r="O18" s="9">
        <v>-2</v>
      </c>
      <c r="Q18" s="10" t="s">
        <v>336</v>
      </c>
      <c r="R18" s="9">
        <f t="shared" ref="R18:S19" si="1">L18*$L$7</f>
        <v>16</v>
      </c>
      <c r="S18" s="9">
        <f t="shared" si="1"/>
        <v>8</v>
      </c>
      <c r="T18" s="9">
        <v>0</v>
      </c>
      <c r="U18" s="9">
        <f t="shared" si="0"/>
        <v>-16</v>
      </c>
      <c r="V18" s="63">
        <f t="shared" ref="V18:V19" si="2">MIN(R18:U18)</f>
        <v>-16</v>
      </c>
      <c r="W18" s="63"/>
      <c r="X18" s="67"/>
      <c r="Y18" s="68"/>
      <c r="Z18" s="61"/>
    </row>
    <row r="19" spans="11:26" x14ac:dyDescent="0.25">
      <c r="K19" s="10" t="s">
        <v>337</v>
      </c>
      <c r="L19" s="9">
        <v>6</v>
      </c>
      <c r="M19" s="9">
        <v>4</v>
      </c>
      <c r="N19" s="9">
        <v>2</v>
      </c>
      <c r="O19" s="9">
        <v>0</v>
      </c>
      <c r="Q19" s="10" t="s">
        <v>337</v>
      </c>
      <c r="R19" s="9">
        <f t="shared" si="1"/>
        <v>24</v>
      </c>
      <c r="S19" s="9">
        <f>M19*$L$7</f>
        <v>16</v>
      </c>
      <c r="T19" s="9">
        <f t="shared" ref="T19" si="3">N19*$L$7</f>
        <v>8</v>
      </c>
      <c r="U19" s="9">
        <v>0</v>
      </c>
      <c r="V19" s="63">
        <f t="shared" si="2"/>
        <v>0</v>
      </c>
      <c r="W19" s="63"/>
      <c r="X19" s="69"/>
      <c r="Y19" s="70"/>
      <c r="Z19" s="61"/>
    </row>
    <row r="21" spans="11:26" x14ac:dyDescent="0.25">
      <c r="X21" s="60" t="s">
        <v>342</v>
      </c>
      <c r="Y21" s="60" t="s">
        <v>341</v>
      </c>
    </row>
    <row r="22" spans="11:26" x14ac:dyDescent="0.25">
      <c r="K22" s="62" t="s">
        <v>345</v>
      </c>
      <c r="L22" s="62"/>
      <c r="M22" s="62"/>
      <c r="N22" s="62"/>
      <c r="O22" s="62"/>
      <c r="P22" s="28" t="s">
        <v>346</v>
      </c>
      <c r="R22" s="63" t="s">
        <v>350</v>
      </c>
      <c r="S22" s="63"/>
      <c r="T22" s="63"/>
      <c r="U22" s="63"/>
      <c r="V22" s="63"/>
      <c r="X22" s="60"/>
      <c r="Y22" s="60"/>
    </row>
    <row r="23" spans="11:26" x14ac:dyDescent="0.25">
      <c r="K23" s="41" t="s">
        <v>321</v>
      </c>
      <c r="L23" s="28">
        <f>R16*$L$8</f>
        <v>0</v>
      </c>
      <c r="M23" s="28">
        <f>S16*$L$9</f>
        <v>-4.8</v>
      </c>
      <c r="N23" s="28">
        <f>T16*$L$10</f>
        <v>-12.8</v>
      </c>
      <c r="O23" s="28">
        <f>U16*$L$11</f>
        <v>-7.1999999999999993</v>
      </c>
      <c r="P23" s="28">
        <f>SUM(L23:O23)</f>
        <v>-24.8</v>
      </c>
      <c r="R23" s="45"/>
      <c r="S23" s="45" t="s">
        <v>330</v>
      </c>
      <c r="T23" s="45" t="s">
        <v>331</v>
      </c>
      <c r="U23" s="45" t="s">
        <v>332</v>
      </c>
      <c r="V23" s="45" t="s">
        <v>333</v>
      </c>
      <c r="W23" s="43" t="s">
        <v>339</v>
      </c>
      <c r="X23" s="44" t="s">
        <v>351</v>
      </c>
      <c r="Y23" s="60"/>
    </row>
    <row r="24" spans="11:26" x14ac:dyDescent="0.25">
      <c r="K24" s="41" t="s">
        <v>322</v>
      </c>
      <c r="L24" s="28">
        <f>R17*$L$8</f>
        <v>1.2</v>
      </c>
      <c r="M24" s="28">
        <f>S17*$L$9</f>
        <v>0</v>
      </c>
      <c r="N24" s="28">
        <f>T17*$L$10</f>
        <v>-6.4</v>
      </c>
      <c r="O24" s="28">
        <f>U17*$L$11</f>
        <v>-4.8</v>
      </c>
      <c r="P24" s="40">
        <f t="shared" ref="P24:P26" si="4">SUM(L24:O24)</f>
        <v>-10</v>
      </c>
      <c r="R24" s="43" t="s">
        <v>334</v>
      </c>
      <c r="S24" s="28">
        <f t="shared" ref="S24:S26" si="5">L16*$L$7</f>
        <v>0</v>
      </c>
      <c r="T24" s="28">
        <f>M16*$L$6</f>
        <v>-16</v>
      </c>
      <c r="U24" s="28">
        <f t="shared" ref="U24:V27" si="6">N16*$L$6</f>
        <v>-32</v>
      </c>
      <c r="V24" s="28">
        <f t="shared" si="6"/>
        <v>-48</v>
      </c>
      <c r="W24" s="26">
        <f>MIN(S24:V24)</f>
        <v>-48</v>
      </c>
      <c r="X24" s="64">
        <f>MAX(W24:W27)</f>
        <v>0</v>
      </c>
      <c r="Y24" s="61" t="s">
        <v>344</v>
      </c>
    </row>
    <row r="25" spans="11:26" x14ac:dyDescent="0.25">
      <c r="K25" s="41" t="s">
        <v>323</v>
      </c>
      <c r="L25" s="28">
        <f>R18*$L$8</f>
        <v>2.4</v>
      </c>
      <c r="M25" s="28">
        <f>S18*$L$9</f>
        <v>2.4</v>
      </c>
      <c r="N25" s="28">
        <f>T18*$L$10</f>
        <v>0</v>
      </c>
      <c r="O25" s="28">
        <f>U18*$L$11</f>
        <v>-2.4</v>
      </c>
      <c r="P25" s="28">
        <f t="shared" si="4"/>
        <v>2.4</v>
      </c>
      <c r="R25" s="43" t="s">
        <v>335</v>
      </c>
      <c r="S25" s="28">
        <f t="shared" si="5"/>
        <v>8</v>
      </c>
      <c r="T25" s="28">
        <f t="shared" ref="T25:T27" si="7">M17*$L$6</f>
        <v>0</v>
      </c>
      <c r="U25" s="28">
        <f t="shared" si="6"/>
        <v>-16</v>
      </c>
      <c r="V25" s="28">
        <f t="shared" si="6"/>
        <v>-32</v>
      </c>
      <c r="W25" s="26">
        <f t="shared" ref="W25:W27" si="8">MIN(S25:V25)</f>
        <v>-32</v>
      </c>
      <c r="X25" s="64"/>
      <c r="Y25" s="61"/>
    </row>
    <row r="26" spans="11:26" x14ac:dyDescent="0.25">
      <c r="K26" s="41" t="s">
        <v>344</v>
      </c>
      <c r="L26" s="28">
        <f>R19*$L$8</f>
        <v>3.5999999999999996</v>
      </c>
      <c r="M26" s="28">
        <f>S19*$L$9</f>
        <v>4.8</v>
      </c>
      <c r="N26" s="28">
        <f>T19*$L$10</f>
        <v>3.2</v>
      </c>
      <c r="O26" s="28">
        <f>U19*$L$11</f>
        <v>0</v>
      </c>
      <c r="P26" s="27">
        <f t="shared" si="4"/>
        <v>11.599999999999998</v>
      </c>
      <c r="R26" s="43" t="s">
        <v>336</v>
      </c>
      <c r="S26" s="28">
        <f t="shared" si="5"/>
        <v>16</v>
      </c>
      <c r="T26" s="28">
        <f t="shared" si="7"/>
        <v>16</v>
      </c>
      <c r="U26" s="28">
        <f t="shared" si="6"/>
        <v>0</v>
      </c>
      <c r="V26" s="28">
        <f t="shared" si="6"/>
        <v>-16</v>
      </c>
      <c r="W26" s="26">
        <f t="shared" si="8"/>
        <v>-16</v>
      </c>
      <c r="X26" s="64"/>
      <c r="Y26" s="61"/>
    </row>
    <row r="27" spans="11:26" x14ac:dyDescent="0.25">
      <c r="K27" s="63" t="s">
        <v>347</v>
      </c>
      <c r="L27" s="63"/>
      <c r="M27" s="63"/>
      <c r="N27" s="63"/>
      <c r="O27" s="63"/>
      <c r="P27" s="63"/>
      <c r="R27" s="43" t="s">
        <v>337</v>
      </c>
      <c r="S27" s="28">
        <f>L19*$L$7</f>
        <v>24</v>
      </c>
      <c r="T27" s="28">
        <f t="shared" si="7"/>
        <v>32</v>
      </c>
      <c r="U27" s="28">
        <f t="shared" si="6"/>
        <v>16</v>
      </c>
      <c r="V27" s="28">
        <f t="shared" si="6"/>
        <v>0</v>
      </c>
      <c r="W27" s="26">
        <f t="shared" si="8"/>
        <v>0</v>
      </c>
      <c r="X27" s="64"/>
      <c r="Y27" s="61"/>
    </row>
    <row r="28" spans="11:26" x14ac:dyDescent="0.25">
      <c r="R28" s="63" t="s">
        <v>354</v>
      </c>
      <c r="S28" s="63"/>
      <c r="T28" s="63"/>
      <c r="U28" s="63"/>
      <c r="V28" s="63"/>
      <c r="W28" s="63"/>
      <c r="X28" s="63"/>
      <c r="Y28" s="63"/>
    </row>
    <row r="30" spans="11:26" x14ac:dyDescent="0.25">
      <c r="K30" s="63" t="s">
        <v>348</v>
      </c>
      <c r="L30" s="63"/>
      <c r="M30" s="63"/>
      <c r="N30" s="63"/>
      <c r="O30" s="63"/>
      <c r="R30" s="62" t="s">
        <v>352</v>
      </c>
      <c r="S30" s="62"/>
      <c r="T30" s="62"/>
      <c r="U30" s="62"/>
      <c r="V30" s="62"/>
    </row>
    <row r="31" spans="11:26" x14ac:dyDescent="0.25">
      <c r="K31" s="28"/>
      <c r="L31" s="27">
        <v>10</v>
      </c>
      <c r="M31" s="27">
        <v>11</v>
      </c>
      <c r="N31" s="27">
        <v>12</v>
      </c>
      <c r="O31" s="27">
        <v>13</v>
      </c>
      <c r="P31" s="42"/>
      <c r="R31" s="43"/>
      <c r="S31" s="43" t="s">
        <v>330</v>
      </c>
      <c r="T31" s="43" t="s">
        <v>331</v>
      </c>
      <c r="U31" s="43" t="s">
        <v>332</v>
      </c>
      <c r="V31" s="43" t="s">
        <v>333</v>
      </c>
      <c r="W31" s="43" t="s">
        <v>353</v>
      </c>
    </row>
    <row r="32" spans="11:26" x14ac:dyDescent="0.25">
      <c r="K32" s="27">
        <v>10</v>
      </c>
      <c r="L32" s="28">
        <f>R16</f>
        <v>0</v>
      </c>
      <c r="M32" s="28">
        <f t="shared" ref="M32:O32" si="9">S16</f>
        <v>-16</v>
      </c>
      <c r="N32" s="28">
        <f t="shared" si="9"/>
        <v>-32</v>
      </c>
      <c r="O32" s="28">
        <f t="shared" si="9"/>
        <v>-48</v>
      </c>
      <c r="P32" s="28">
        <f>L32*$L$8 + M32*$L$9 + N32*$L$10 + O32*$L$11</f>
        <v>-24.8</v>
      </c>
      <c r="R32" s="43" t="s">
        <v>334</v>
      </c>
      <c r="S32" s="28">
        <v>0</v>
      </c>
      <c r="T32" s="28">
        <v>8</v>
      </c>
      <c r="U32" s="28">
        <v>16</v>
      </c>
      <c r="V32" s="28">
        <v>24</v>
      </c>
      <c r="W32" s="28">
        <f>MAX(S32:V32)</f>
        <v>24</v>
      </c>
    </row>
    <row r="33" spans="1:23" x14ac:dyDescent="0.25">
      <c r="K33" s="27">
        <v>11</v>
      </c>
      <c r="L33" s="28">
        <f t="shared" ref="L33:L35" si="10">R17</f>
        <v>8</v>
      </c>
      <c r="M33" s="28">
        <f t="shared" ref="M33:M35" si="11">S17</f>
        <v>0</v>
      </c>
      <c r="N33" s="28">
        <f t="shared" ref="N33:N35" si="12">T17</f>
        <v>-16</v>
      </c>
      <c r="O33" s="28">
        <f t="shared" ref="O33:O35" si="13">U17</f>
        <v>-32</v>
      </c>
      <c r="P33" s="28">
        <f>L33*$L$8 + M33*$L$9 + N33*$L$10 + O33*$L$11</f>
        <v>-10</v>
      </c>
      <c r="R33" s="43" t="s">
        <v>335</v>
      </c>
      <c r="S33" s="28">
        <v>18</v>
      </c>
      <c r="T33" s="28">
        <v>0</v>
      </c>
      <c r="U33" s="28">
        <v>8</v>
      </c>
      <c r="V33" s="28">
        <v>16</v>
      </c>
      <c r="W33" s="27">
        <f t="shared" ref="W33:W35" si="14">MAX(S33:V33)</f>
        <v>18</v>
      </c>
    </row>
    <row r="34" spans="1:23" x14ac:dyDescent="0.25">
      <c r="K34" s="27">
        <v>12</v>
      </c>
      <c r="L34" s="28">
        <f t="shared" si="10"/>
        <v>16</v>
      </c>
      <c r="M34" s="28">
        <f t="shared" si="11"/>
        <v>8</v>
      </c>
      <c r="N34" s="28">
        <f t="shared" si="12"/>
        <v>0</v>
      </c>
      <c r="O34" s="28">
        <f t="shared" si="13"/>
        <v>-16</v>
      </c>
      <c r="P34" s="28">
        <f>L34*$L$8 + M34*$L$9 + N34*$L$10 + O34*$L$11</f>
        <v>2.4</v>
      </c>
      <c r="R34" s="43" t="s">
        <v>336</v>
      </c>
      <c r="S34" s="28">
        <v>36</v>
      </c>
      <c r="T34" s="28">
        <v>18</v>
      </c>
      <c r="U34" s="28">
        <v>0</v>
      </c>
      <c r="V34" s="28">
        <v>8</v>
      </c>
      <c r="W34" s="28">
        <f t="shared" si="14"/>
        <v>36</v>
      </c>
    </row>
    <row r="35" spans="1:23" x14ac:dyDescent="0.25">
      <c r="K35" s="27">
        <v>13</v>
      </c>
      <c r="L35" s="28">
        <f t="shared" si="10"/>
        <v>24</v>
      </c>
      <c r="M35" s="28">
        <f t="shared" si="11"/>
        <v>16</v>
      </c>
      <c r="N35" s="28">
        <f t="shared" si="12"/>
        <v>8</v>
      </c>
      <c r="O35" s="28">
        <f t="shared" si="13"/>
        <v>0</v>
      </c>
      <c r="P35" s="27">
        <f>L35*$L$8 + M35*$L$9 + N35*$L$10 + O35*$L$11</f>
        <v>11.599999999999998</v>
      </c>
      <c r="R35" s="43" t="s">
        <v>337</v>
      </c>
      <c r="S35" s="28">
        <v>54</v>
      </c>
      <c r="T35" s="28">
        <v>36</v>
      </c>
      <c r="U35" s="28">
        <v>18</v>
      </c>
      <c r="V35" s="28">
        <v>0</v>
      </c>
      <c r="W35" s="28">
        <f t="shared" si="14"/>
        <v>54</v>
      </c>
    </row>
    <row r="36" spans="1:23" x14ac:dyDescent="0.25">
      <c r="K36" s="63" t="s">
        <v>349</v>
      </c>
      <c r="L36" s="63"/>
      <c r="M36" s="63"/>
      <c r="N36" s="63"/>
      <c r="O36" s="63"/>
      <c r="P36" s="63"/>
      <c r="R36" s="63" t="s">
        <v>355</v>
      </c>
      <c r="S36" s="63"/>
      <c r="T36" s="63"/>
      <c r="U36" s="63"/>
      <c r="V36" s="63"/>
      <c r="W36" s="63"/>
    </row>
    <row r="38" spans="1:23" x14ac:dyDescent="0.25">
      <c r="K38" s="61" t="s">
        <v>356</v>
      </c>
      <c r="L38" s="61"/>
      <c r="M38" s="61"/>
      <c r="N38" s="61"/>
      <c r="O38" s="27" t="s">
        <v>357</v>
      </c>
      <c r="P38" s="27" t="s">
        <v>358</v>
      </c>
      <c r="Q38" s="27" t="s">
        <v>359</v>
      </c>
    </row>
    <row r="39" spans="1:23" x14ac:dyDescent="0.25">
      <c r="K39" s="28">
        <v>0</v>
      </c>
      <c r="L39" s="28">
        <f>M16*$L$6</f>
        <v>-16</v>
      </c>
      <c r="M39" s="28">
        <f t="shared" ref="M39:N40" si="15">N16*$L$6</f>
        <v>-32</v>
      </c>
      <c r="N39" s="28">
        <f t="shared" si="15"/>
        <v>-48</v>
      </c>
      <c r="O39" s="28">
        <f>MIN(K39:N39)</f>
        <v>-48</v>
      </c>
      <c r="P39" s="28">
        <f>MAX(K39:N39)</f>
        <v>0</v>
      </c>
      <c r="Q39" s="28">
        <f>O39*$L$12</f>
        <v>-38.400000000000006</v>
      </c>
    </row>
    <row r="40" spans="1:23" x14ac:dyDescent="0.25">
      <c r="K40" s="28">
        <f>L17*$L$7</f>
        <v>8</v>
      </c>
      <c r="L40" s="28">
        <v>0</v>
      </c>
      <c r="M40" s="28">
        <f t="shared" si="15"/>
        <v>-16</v>
      </c>
      <c r="N40" s="28">
        <f t="shared" ref="N40" si="16">O17*$L$6</f>
        <v>-32</v>
      </c>
      <c r="O40" s="28">
        <f t="shared" ref="O40:O42" si="17">MIN(K40:N40)</f>
        <v>-32</v>
      </c>
      <c r="P40" s="28">
        <f t="shared" ref="P40:P42" si="18">MAX(K40:N40)</f>
        <v>8</v>
      </c>
      <c r="Q40" s="28">
        <f t="shared" ref="Q40:Q42" si="19">O40*$L$12</f>
        <v>-25.6</v>
      </c>
    </row>
    <row r="41" spans="1:23" x14ac:dyDescent="0.25">
      <c r="K41" s="28">
        <f t="shared" ref="K41:M42" si="20">L18*$L$7</f>
        <v>16</v>
      </c>
      <c r="L41" s="28">
        <f t="shared" si="20"/>
        <v>8</v>
      </c>
      <c r="M41" s="28">
        <v>0</v>
      </c>
      <c r="N41" s="28">
        <f t="shared" ref="N41" si="21">O18*$L$6</f>
        <v>-16</v>
      </c>
      <c r="O41" s="28">
        <f t="shared" si="17"/>
        <v>-16</v>
      </c>
      <c r="P41" s="28">
        <f t="shared" si="18"/>
        <v>16</v>
      </c>
      <c r="Q41" s="28">
        <f t="shared" si="19"/>
        <v>-12.8</v>
      </c>
    </row>
    <row r="42" spans="1:23" x14ac:dyDescent="0.25">
      <c r="K42" s="28">
        <f t="shared" si="20"/>
        <v>24</v>
      </c>
      <c r="L42" s="28">
        <f t="shared" si="20"/>
        <v>16</v>
      </c>
      <c r="M42" s="28">
        <f t="shared" si="20"/>
        <v>8</v>
      </c>
      <c r="N42" s="28">
        <v>0</v>
      </c>
      <c r="O42" s="28">
        <f t="shared" si="17"/>
        <v>0</v>
      </c>
      <c r="P42" s="28">
        <f t="shared" si="18"/>
        <v>24</v>
      </c>
      <c r="Q42" s="27">
        <f t="shared" si="19"/>
        <v>0</v>
      </c>
      <c r="R42" s="63" t="s">
        <v>342</v>
      </c>
      <c r="S42" s="63"/>
      <c r="T42" s="63"/>
    </row>
    <row r="44" spans="1:23" x14ac:dyDescent="0.25">
      <c r="A44" s="74" t="s">
        <v>360</v>
      </c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</row>
    <row r="46" spans="1:23" x14ac:dyDescent="0.25">
      <c r="A46" s="63" t="s">
        <v>361</v>
      </c>
      <c r="B46" s="63"/>
      <c r="C46" s="63"/>
      <c r="D46" s="63"/>
      <c r="E46" s="63"/>
    </row>
    <row r="47" spans="1:23" x14ac:dyDescent="0.25">
      <c r="A47" s="27"/>
      <c r="B47" s="27" t="s">
        <v>330</v>
      </c>
      <c r="C47" s="27" t="s">
        <v>331</v>
      </c>
      <c r="D47" s="27" t="s">
        <v>332</v>
      </c>
      <c r="E47" s="27" t="s">
        <v>333</v>
      </c>
    </row>
    <row r="48" spans="1:23" x14ac:dyDescent="0.25">
      <c r="A48" s="27" t="s">
        <v>334</v>
      </c>
      <c r="B48" s="28">
        <f>0+48</f>
        <v>48</v>
      </c>
      <c r="C48" s="28">
        <f>M16*$L$6 + 48</f>
        <v>32</v>
      </c>
      <c r="D48" s="28">
        <f t="shared" ref="D48:E50" si="22">N16*$L$6 + 48</f>
        <v>16</v>
      </c>
      <c r="E48" s="28">
        <f t="shared" si="22"/>
        <v>0</v>
      </c>
    </row>
    <row r="49" spans="1:8" x14ac:dyDescent="0.25">
      <c r="A49" s="27" t="s">
        <v>335</v>
      </c>
      <c r="B49" s="28">
        <f>L17*$L$7 + 48</f>
        <v>56</v>
      </c>
      <c r="C49" s="28">
        <f>0+48</f>
        <v>48</v>
      </c>
      <c r="D49" s="28">
        <f t="shared" si="22"/>
        <v>32</v>
      </c>
      <c r="E49" s="28">
        <f t="shared" si="22"/>
        <v>16</v>
      </c>
    </row>
    <row r="50" spans="1:8" x14ac:dyDescent="0.25">
      <c r="A50" s="27" t="s">
        <v>336</v>
      </c>
      <c r="B50" s="28">
        <f t="shared" ref="B50:C51" si="23">L18*$L$7 + 48</f>
        <v>64</v>
      </c>
      <c r="C50" s="28">
        <f t="shared" si="23"/>
        <v>56</v>
      </c>
      <c r="D50" s="28">
        <f>0+48</f>
        <v>48</v>
      </c>
      <c r="E50" s="28">
        <f t="shared" si="22"/>
        <v>32</v>
      </c>
    </row>
    <row r="51" spans="1:8" x14ac:dyDescent="0.25">
      <c r="A51" s="27" t="s">
        <v>337</v>
      </c>
      <c r="B51" s="28">
        <f t="shared" si="23"/>
        <v>72</v>
      </c>
      <c r="C51" s="28">
        <f t="shared" ref="C51" si="24">M19*$L$7 + 48</f>
        <v>64</v>
      </c>
      <c r="D51" s="28">
        <f t="shared" ref="D51" si="25">N19*$L$7 + 48</f>
        <v>56</v>
      </c>
      <c r="E51" s="28">
        <f>0+48</f>
        <v>48</v>
      </c>
    </row>
    <row r="54" spans="1:8" x14ac:dyDescent="0.25">
      <c r="A54" s="59" t="s">
        <v>362</v>
      </c>
      <c r="B54" s="59"/>
      <c r="C54" s="59"/>
    </row>
    <row r="55" spans="1:8" x14ac:dyDescent="0.25">
      <c r="A55" s="63" t="s">
        <v>364</v>
      </c>
      <c r="B55" s="63"/>
      <c r="C55" s="63"/>
      <c r="D55" s="46" t="s">
        <v>381</v>
      </c>
    </row>
    <row r="57" spans="1:8" x14ac:dyDescent="0.25">
      <c r="A57" s="28" t="s">
        <v>365</v>
      </c>
      <c r="B57" s="28" t="s">
        <v>369</v>
      </c>
      <c r="C57" s="28" t="s">
        <v>373</v>
      </c>
      <c r="D57" s="28" t="s">
        <v>377</v>
      </c>
      <c r="E57" s="26" t="s">
        <v>382</v>
      </c>
      <c r="F57" s="28">
        <v>1</v>
      </c>
    </row>
    <row r="58" spans="1:8" x14ac:dyDescent="0.25">
      <c r="A58" s="28" t="s">
        <v>366</v>
      </c>
      <c r="B58" s="28" t="s">
        <v>370</v>
      </c>
      <c r="C58" s="28" t="s">
        <v>374</v>
      </c>
      <c r="D58" s="28" t="s">
        <v>378</v>
      </c>
      <c r="E58" s="26" t="s">
        <v>382</v>
      </c>
      <c r="F58" s="28">
        <v>1</v>
      </c>
    </row>
    <row r="59" spans="1:8" x14ac:dyDescent="0.25">
      <c r="A59" s="28" t="s">
        <v>367</v>
      </c>
      <c r="B59" s="28" t="s">
        <v>371</v>
      </c>
      <c r="C59" s="28" t="s">
        <v>375</v>
      </c>
      <c r="D59" s="28" t="s">
        <v>379</v>
      </c>
      <c r="E59" s="26" t="s">
        <v>382</v>
      </c>
      <c r="F59" s="28">
        <v>1</v>
      </c>
    </row>
    <row r="60" spans="1:8" x14ac:dyDescent="0.25">
      <c r="A60" s="28" t="s">
        <v>368</v>
      </c>
      <c r="B60" s="28" t="s">
        <v>372</v>
      </c>
      <c r="C60" s="28" t="s">
        <v>376</v>
      </c>
      <c r="D60" s="28" t="s">
        <v>380</v>
      </c>
      <c r="E60" s="26" t="s">
        <v>382</v>
      </c>
      <c r="F60" s="28">
        <v>1</v>
      </c>
    </row>
    <row r="61" spans="1:8" x14ac:dyDescent="0.25">
      <c r="F61" t="s">
        <v>383</v>
      </c>
    </row>
    <row r="63" spans="1:8" x14ac:dyDescent="0.25">
      <c r="A63" s="26" t="s">
        <v>384</v>
      </c>
      <c r="B63" s="25">
        <v>1</v>
      </c>
      <c r="C63" s="25">
        <v>1</v>
      </c>
      <c r="D63" s="25">
        <v>1</v>
      </c>
      <c r="E63" s="25">
        <v>1</v>
      </c>
      <c r="G63" s="11" t="s">
        <v>363</v>
      </c>
      <c r="H63" s="47">
        <f>SUMPRODUCT(B63:E63,B64:E64)</f>
        <v>2.0833333333333332E-2</v>
      </c>
    </row>
    <row r="64" spans="1:8" x14ac:dyDescent="0.25">
      <c r="A64" s="26" t="s">
        <v>390</v>
      </c>
      <c r="B64" s="48">
        <v>0</v>
      </c>
      <c r="C64" s="48">
        <v>0</v>
      </c>
      <c r="D64" s="48">
        <v>0</v>
      </c>
      <c r="E64" s="48">
        <v>2.0833333333333332E-2</v>
      </c>
    </row>
    <row r="66" spans="1:13" x14ac:dyDescent="0.25">
      <c r="A66" s="28">
        <v>48</v>
      </c>
      <c r="B66" s="28">
        <v>32</v>
      </c>
      <c r="C66" s="28">
        <v>16</v>
      </c>
      <c r="D66" s="28">
        <v>0</v>
      </c>
      <c r="E66" s="28">
        <f>SUMPRODUCT(A66:D66,B64:E64)</f>
        <v>0</v>
      </c>
      <c r="F66" s="28" t="s">
        <v>382</v>
      </c>
      <c r="G66" s="28">
        <v>1</v>
      </c>
    </row>
    <row r="67" spans="1:13" x14ac:dyDescent="0.25">
      <c r="A67" s="28">
        <v>56</v>
      </c>
      <c r="B67" s="28">
        <v>48</v>
      </c>
      <c r="C67" s="28">
        <v>32</v>
      </c>
      <c r="D67" s="28">
        <v>16</v>
      </c>
      <c r="E67" s="28">
        <f>SUMPRODUCT(A67:D67,B64:E64)</f>
        <v>0.33333333333333331</v>
      </c>
      <c r="F67" s="28" t="s">
        <v>382</v>
      </c>
      <c r="G67" s="28">
        <v>1</v>
      </c>
    </row>
    <row r="68" spans="1:13" x14ac:dyDescent="0.25">
      <c r="A68" s="28">
        <v>64</v>
      </c>
      <c r="B68" s="28">
        <v>56</v>
      </c>
      <c r="C68" s="28">
        <v>48</v>
      </c>
      <c r="D68" s="28">
        <v>32</v>
      </c>
      <c r="E68" s="28">
        <f>SUMPRODUCT(A68:D68,B64:E64)</f>
        <v>0.66666666666666663</v>
      </c>
      <c r="F68" s="28" t="s">
        <v>382</v>
      </c>
      <c r="G68" s="28">
        <v>1</v>
      </c>
    </row>
    <row r="69" spans="1:13" x14ac:dyDescent="0.25">
      <c r="A69" s="28">
        <v>72</v>
      </c>
      <c r="B69" s="28">
        <v>64</v>
      </c>
      <c r="C69" s="28">
        <v>56</v>
      </c>
      <c r="D69" s="28">
        <v>48</v>
      </c>
      <c r="E69" s="28">
        <f>SUMPRODUCT(A69:D69,B64:E64)</f>
        <v>1</v>
      </c>
      <c r="F69" s="28" t="s">
        <v>382</v>
      </c>
      <c r="G69" s="28">
        <v>1</v>
      </c>
    </row>
    <row r="71" spans="1:13" x14ac:dyDescent="0.25">
      <c r="A71" s="49" t="s">
        <v>385</v>
      </c>
      <c r="B71" s="38">
        <f>1/H63</f>
        <v>48</v>
      </c>
    </row>
    <row r="72" spans="1:13" x14ac:dyDescent="0.25">
      <c r="A72" s="49" t="s">
        <v>386</v>
      </c>
      <c r="B72" s="38">
        <f>B71-48</f>
        <v>0</v>
      </c>
    </row>
    <row r="73" spans="1:13" x14ac:dyDescent="0.25">
      <c r="A73" s="49" t="s">
        <v>387</v>
      </c>
      <c r="B73" s="38">
        <f>$B$71*B64</f>
        <v>0</v>
      </c>
      <c r="C73" s="38">
        <f t="shared" ref="C73:D73" si="26">$B$71*C64</f>
        <v>0</v>
      </c>
      <c r="D73" s="38">
        <f t="shared" si="26"/>
        <v>0</v>
      </c>
      <c r="E73" s="38">
        <f>$B$71*E64</f>
        <v>1</v>
      </c>
    </row>
    <row r="74" spans="1:13" x14ac:dyDescent="0.25">
      <c r="A74" s="49" t="s">
        <v>388</v>
      </c>
      <c r="B74" s="38">
        <f>E73</f>
        <v>1</v>
      </c>
      <c r="C74" s="38">
        <f>D73</f>
        <v>0</v>
      </c>
      <c r="D74" s="38">
        <f>C73</f>
        <v>0</v>
      </c>
      <c r="E74" s="38">
        <f>B73</f>
        <v>0</v>
      </c>
    </row>
    <row r="75" spans="1:13" x14ac:dyDescent="0.25">
      <c r="M75" s="37" t="s">
        <v>346</v>
      </c>
    </row>
    <row r="76" spans="1:13" x14ac:dyDescent="0.25">
      <c r="H76" s="49" t="s">
        <v>415</v>
      </c>
      <c r="I76" s="38">
        <f>B81</f>
        <v>0</v>
      </c>
      <c r="J76" s="38">
        <f>B82</f>
        <v>0</v>
      </c>
      <c r="K76" s="38">
        <f>B83</f>
        <v>0</v>
      </c>
      <c r="L76" s="38">
        <f>B84</f>
        <v>1</v>
      </c>
      <c r="M76" s="38">
        <f>SUM(I76:L76)</f>
        <v>1</v>
      </c>
    </row>
    <row r="77" spans="1:13" x14ac:dyDescent="0.25">
      <c r="A77" s="72" t="s">
        <v>389</v>
      </c>
      <c r="B77" s="73"/>
      <c r="C77" s="47">
        <f>1/H63</f>
        <v>48</v>
      </c>
      <c r="H77" s="49" t="s">
        <v>416</v>
      </c>
      <c r="I77" s="38">
        <f>E81</f>
        <v>1</v>
      </c>
      <c r="J77" s="38">
        <f>E82</f>
        <v>0</v>
      </c>
      <c r="K77" s="38">
        <f>E83</f>
        <v>0</v>
      </c>
      <c r="L77" s="38">
        <f>E84</f>
        <v>0</v>
      </c>
      <c r="M77" s="38">
        <f>SUM(I77:L77)</f>
        <v>1</v>
      </c>
    </row>
    <row r="78" spans="1:13" x14ac:dyDescent="0.25">
      <c r="A78" s="38" t="s">
        <v>409</v>
      </c>
    </row>
    <row r="79" spans="1:13" x14ac:dyDescent="0.25">
      <c r="A79" s="38" t="s">
        <v>410</v>
      </c>
      <c r="H79" s="11" t="s">
        <v>417</v>
      </c>
      <c r="I79" s="56">
        <f>C77-48</f>
        <v>0</v>
      </c>
      <c r="J79" s="57" t="s">
        <v>418</v>
      </c>
    </row>
    <row r="80" spans="1:13" x14ac:dyDescent="0.25">
      <c r="J80" s="58" t="s">
        <v>419</v>
      </c>
    </row>
    <row r="81" spans="1:5" x14ac:dyDescent="0.25">
      <c r="A81" s="41" t="s">
        <v>305</v>
      </c>
      <c r="B81" s="1">
        <f>B71*B64</f>
        <v>0</v>
      </c>
      <c r="C81" s="55"/>
      <c r="D81" s="41" t="s">
        <v>411</v>
      </c>
      <c r="E81" s="1">
        <f>B84</f>
        <v>1</v>
      </c>
    </row>
    <row r="82" spans="1:5" x14ac:dyDescent="0.25">
      <c r="A82" s="41" t="s">
        <v>306</v>
      </c>
      <c r="B82" s="1">
        <f>B71*C64</f>
        <v>0</v>
      </c>
      <c r="C82" s="55"/>
      <c r="D82" s="41" t="s">
        <v>412</v>
      </c>
      <c r="E82" s="1">
        <f>B83</f>
        <v>0</v>
      </c>
    </row>
    <row r="83" spans="1:5" x14ac:dyDescent="0.25">
      <c r="A83" s="41" t="s">
        <v>307</v>
      </c>
      <c r="B83" s="1">
        <f>B71*D64</f>
        <v>0</v>
      </c>
      <c r="C83" s="55"/>
      <c r="D83" s="41" t="s">
        <v>413</v>
      </c>
      <c r="E83" s="1">
        <f>B82</f>
        <v>0</v>
      </c>
    </row>
    <row r="84" spans="1:5" x14ac:dyDescent="0.25">
      <c r="A84" s="41" t="s">
        <v>308</v>
      </c>
      <c r="B84" s="1">
        <f>B71*E64</f>
        <v>1</v>
      </c>
      <c r="C84" s="55"/>
      <c r="D84" s="41" t="s">
        <v>414</v>
      </c>
      <c r="E84" s="1">
        <f>B81</f>
        <v>0</v>
      </c>
    </row>
    <row r="86" spans="1:5" x14ac:dyDescent="0.25">
      <c r="C86" s="55"/>
      <c r="D86" s="55"/>
    </row>
    <row r="87" spans="1:5" x14ac:dyDescent="0.25">
      <c r="C87" s="55"/>
      <c r="D87" s="55"/>
      <c r="E87" s="55"/>
    </row>
    <row r="88" spans="1:5" x14ac:dyDescent="0.25">
      <c r="C88" s="55"/>
      <c r="D88" s="55"/>
      <c r="E88" s="55"/>
    </row>
    <row r="89" spans="1:5" x14ac:dyDescent="0.25">
      <c r="C89" s="55"/>
      <c r="D89" s="55"/>
      <c r="E89" s="55"/>
    </row>
  </sheetData>
  <mergeCells count="38">
    <mergeCell ref="A77:B77"/>
    <mergeCell ref="A44:P44"/>
    <mergeCell ref="S6:T6"/>
    <mergeCell ref="K1:L1"/>
    <mergeCell ref="M2:M5"/>
    <mergeCell ref="M8:M11"/>
    <mergeCell ref="N6:N7"/>
    <mergeCell ref="P2:Q2"/>
    <mergeCell ref="P6:Q6"/>
    <mergeCell ref="K14:O14"/>
    <mergeCell ref="K22:O22"/>
    <mergeCell ref="K27:P27"/>
    <mergeCell ref="A55:C55"/>
    <mergeCell ref="K38:N38"/>
    <mergeCell ref="R42:T42"/>
    <mergeCell ref="A46:E46"/>
    <mergeCell ref="X16:Y19"/>
    <mergeCell ref="Z16:Z19"/>
    <mergeCell ref="Z12:Z15"/>
    <mergeCell ref="V12:W14"/>
    <mergeCell ref="X12:Y14"/>
    <mergeCell ref="X15:Y15"/>
    <mergeCell ref="V15:W15"/>
    <mergeCell ref="V16:W16"/>
    <mergeCell ref="V17:W17"/>
    <mergeCell ref="V18:W18"/>
    <mergeCell ref="V19:W19"/>
    <mergeCell ref="A54:C54"/>
    <mergeCell ref="Y21:Y23"/>
    <mergeCell ref="Y24:Y27"/>
    <mergeCell ref="R30:V30"/>
    <mergeCell ref="R28:Y28"/>
    <mergeCell ref="K36:P36"/>
    <mergeCell ref="K30:O30"/>
    <mergeCell ref="R22:V22"/>
    <mergeCell ref="X24:X27"/>
    <mergeCell ref="X21:X22"/>
    <mergeCell ref="R36:W3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FB193-5A8E-4B7E-A0FA-5F4B36177477}">
  <dimension ref="A1:G32"/>
  <sheetViews>
    <sheetView showGridLines="0" workbookViewId="0"/>
  </sheetViews>
  <sheetFormatPr defaultRowHeight="15" x14ac:dyDescent="0.25"/>
  <cols>
    <col min="1" max="1" width="2.28515625" customWidth="1"/>
    <col min="2" max="2" width="7.5703125" bestFit="1" customWidth="1"/>
    <col min="3" max="3" width="14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12" bestFit="1" customWidth="1"/>
  </cols>
  <sheetData>
    <row r="1" spans="1:5" x14ac:dyDescent="0.25">
      <c r="A1" s="29" t="s">
        <v>102</v>
      </c>
    </row>
    <row r="2" spans="1:5" x14ac:dyDescent="0.25">
      <c r="A2" s="29" t="s">
        <v>391</v>
      </c>
    </row>
    <row r="3" spans="1:5" x14ac:dyDescent="0.25">
      <c r="A3" s="29" t="s">
        <v>392</v>
      </c>
    </row>
    <row r="4" spans="1:5" x14ac:dyDescent="0.25">
      <c r="A4" s="29" t="s">
        <v>105</v>
      </c>
    </row>
    <row r="5" spans="1:5" x14ac:dyDescent="0.25">
      <c r="A5" s="29" t="s">
        <v>106</v>
      </c>
    </row>
    <row r="6" spans="1:5" x14ac:dyDescent="0.25">
      <c r="A6" s="29"/>
      <c r="B6" t="s">
        <v>107</v>
      </c>
    </row>
    <row r="7" spans="1:5" x14ac:dyDescent="0.25">
      <c r="A7" s="29"/>
      <c r="B7" t="s">
        <v>393</v>
      </c>
    </row>
    <row r="8" spans="1:5" x14ac:dyDescent="0.25">
      <c r="A8" s="29"/>
      <c r="B8" t="s">
        <v>394</v>
      </c>
    </row>
    <row r="9" spans="1:5" x14ac:dyDescent="0.25">
      <c r="A9" s="29" t="s">
        <v>110</v>
      </c>
    </row>
    <row r="10" spans="1:5" x14ac:dyDescent="0.25">
      <c r="B10" t="s">
        <v>395</v>
      </c>
    </row>
    <row r="11" spans="1:5" x14ac:dyDescent="0.25">
      <c r="B11" t="s">
        <v>112</v>
      </c>
    </row>
    <row r="14" spans="1:5" ht="15.75" thickBot="1" x14ac:dyDescent="0.3">
      <c r="A14" t="s">
        <v>396</v>
      </c>
    </row>
    <row r="15" spans="1:5" ht="15.75" thickBot="1" x14ac:dyDescent="0.3">
      <c r="B15" s="50" t="s">
        <v>114</v>
      </c>
      <c r="C15" s="50" t="s">
        <v>115</v>
      </c>
      <c r="D15" s="50" t="s">
        <v>116</v>
      </c>
      <c r="E15" s="50" t="s">
        <v>117</v>
      </c>
    </row>
    <row r="16" spans="1:5" ht="15.75" thickBot="1" x14ac:dyDescent="0.3">
      <c r="B16" s="30" t="s">
        <v>160</v>
      </c>
      <c r="C16" s="30" t="s">
        <v>363</v>
      </c>
      <c r="D16" s="51">
        <v>2.0833333333333332E-2</v>
      </c>
      <c r="E16" s="51">
        <v>2.0833333333333332E-2</v>
      </c>
    </row>
    <row r="19" spans="1:7" ht="15.75" thickBot="1" x14ac:dyDescent="0.3">
      <c r="A19" t="s">
        <v>118</v>
      </c>
    </row>
    <row r="20" spans="1:7" ht="15.75" thickBot="1" x14ac:dyDescent="0.3">
      <c r="B20" s="50" t="s">
        <v>114</v>
      </c>
      <c r="C20" s="50" t="s">
        <v>115</v>
      </c>
      <c r="D20" s="50" t="s">
        <v>116</v>
      </c>
      <c r="E20" s="50" t="s">
        <v>117</v>
      </c>
      <c r="F20" s="50" t="s">
        <v>119</v>
      </c>
    </row>
    <row r="21" spans="1:7" x14ac:dyDescent="0.25">
      <c r="B21" s="32" t="s">
        <v>168</v>
      </c>
      <c r="C21" s="32" t="s">
        <v>397</v>
      </c>
      <c r="D21" s="34">
        <v>0</v>
      </c>
      <c r="E21" s="34">
        <v>0</v>
      </c>
      <c r="F21" s="32" t="s">
        <v>129</v>
      </c>
    </row>
    <row r="22" spans="1:7" x14ac:dyDescent="0.25">
      <c r="B22" s="32" t="s">
        <v>170</v>
      </c>
      <c r="C22" s="32" t="s">
        <v>398</v>
      </c>
      <c r="D22" s="34">
        <v>0</v>
      </c>
      <c r="E22" s="34">
        <v>0</v>
      </c>
      <c r="F22" s="32" t="s">
        <v>129</v>
      </c>
    </row>
    <row r="23" spans="1:7" x14ac:dyDescent="0.25">
      <c r="B23" s="32" t="s">
        <v>172</v>
      </c>
      <c r="C23" s="32" t="s">
        <v>399</v>
      </c>
      <c r="D23" s="34">
        <v>0</v>
      </c>
      <c r="E23" s="34">
        <v>0</v>
      </c>
      <c r="F23" s="32" t="s">
        <v>129</v>
      </c>
    </row>
    <row r="24" spans="1:7" ht="15.75" thickBot="1" x14ac:dyDescent="0.3">
      <c r="B24" s="30" t="s">
        <v>174</v>
      </c>
      <c r="C24" s="30" t="s">
        <v>400</v>
      </c>
      <c r="D24" s="33">
        <v>2.0833333333333332E-2</v>
      </c>
      <c r="E24" s="33">
        <v>2.0833333333333332E-2</v>
      </c>
      <c r="F24" s="30" t="s">
        <v>129</v>
      </c>
    </row>
    <row r="27" spans="1:7" ht="15.75" thickBot="1" x14ac:dyDescent="0.3">
      <c r="A27" t="s">
        <v>120</v>
      </c>
    </row>
    <row r="28" spans="1:7" ht="15.75" thickBot="1" x14ac:dyDescent="0.3">
      <c r="B28" s="50" t="s">
        <v>114</v>
      </c>
      <c r="C28" s="50" t="s">
        <v>115</v>
      </c>
      <c r="D28" s="50" t="s">
        <v>121</v>
      </c>
      <c r="E28" s="50" t="s">
        <v>122</v>
      </c>
      <c r="F28" s="50" t="s">
        <v>123</v>
      </c>
      <c r="G28" s="50" t="s">
        <v>124</v>
      </c>
    </row>
    <row r="29" spans="1:7" x14ac:dyDescent="0.25">
      <c r="B29" s="32" t="s">
        <v>401</v>
      </c>
      <c r="C29" s="32" t="s">
        <v>382</v>
      </c>
      <c r="D29" s="52">
        <v>0</v>
      </c>
      <c r="E29" s="32" t="s">
        <v>402</v>
      </c>
      <c r="F29" s="32" t="s">
        <v>220</v>
      </c>
      <c r="G29" s="32">
        <v>1</v>
      </c>
    </row>
    <row r="30" spans="1:7" x14ac:dyDescent="0.25">
      <c r="B30" s="32" t="s">
        <v>403</v>
      </c>
      <c r="C30" s="32" t="s">
        <v>382</v>
      </c>
      <c r="D30" s="52">
        <v>0.33333333333333331</v>
      </c>
      <c r="E30" s="32" t="s">
        <v>404</v>
      </c>
      <c r="F30" s="32" t="s">
        <v>220</v>
      </c>
      <c r="G30" s="32">
        <v>0.66666666666666674</v>
      </c>
    </row>
    <row r="31" spans="1:7" x14ac:dyDescent="0.25">
      <c r="B31" s="32" t="s">
        <v>198</v>
      </c>
      <c r="C31" s="32" t="s">
        <v>382</v>
      </c>
      <c r="D31" s="52">
        <v>0.66666666666666663</v>
      </c>
      <c r="E31" s="32" t="s">
        <v>405</v>
      </c>
      <c r="F31" s="32" t="s">
        <v>220</v>
      </c>
      <c r="G31" s="32">
        <v>0.33333333333333337</v>
      </c>
    </row>
    <row r="32" spans="1:7" ht="15.75" thickBot="1" x14ac:dyDescent="0.3">
      <c r="B32" s="30" t="s">
        <v>406</v>
      </c>
      <c r="C32" s="30" t="s">
        <v>382</v>
      </c>
      <c r="D32" s="51">
        <v>1</v>
      </c>
      <c r="E32" s="30" t="s">
        <v>407</v>
      </c>
      <c r="F32" s="30" t="s">
        <v>191</v>
      </c>
      <c r="G32" s="30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E1A79-BF0D-44DD-994F-C3330E1BAB49}">
  <dimension ref="A1:H20"/>
  <sheetViews>
    <sheetView showGridLines="0" workbookViewId="0"/>
  </sheetViews>
  <sheetFormatPr defaultRowHeight="15" x14ac:dyDescent="0.25"/>
  <cols>
    <col min="1" max="1" width="2.28515625" customWidth="1"/>
    <col min="2" max="2" width="7.5703125" bestFit="1" customWidth="1"/>
    <col min="3" max="3" width="14" bestFit="1" customWidth="1"/>
    <col min="4" max="4" width="15.42578125" bestFit="1" customWidth="1"/>
    <col min="5" max="5" width="12.7109375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29" t="s">
        <v>278</v>
      </c>
    </row>
    <row r="2" spans="1:8" x14ac:dyDescent="0.25">
      <c r="A2" s="29" t="s">
        <v>391</v>
      </c>
    </row>
    <row r="3" spans="1:8" x14ac:dyDescent="0.25">
      <c r="A3" s="29" t="s">
        <v>392</v>
      </c>
    </row>
    <row r="6" spans="1:8" ht="15.75" thickBot="1" x14ac:dyDescent="0.3">
      <c r="A6" t="s">
        <v>118</v>
      </c>
    </row>
    <row r="7" spans="1:8" x14ac:dyDescent="0.25">
      <c r="B7" s="53"/>
      <c r="C7" s="53"/>
      <c r="D7" s="53" t="s">
        <v>279</v>
      </c>
      <c r="E7" s="53" t="s">
        <v>281</v>
      </c>
      <c r="F7" s="53" t="s">
        <v>283</v>
      </c>
      <c r="G7" s="53" t="s">
        <v>285</v>
      </c>
      <c r="H7" s="53" t="s">
        <v>285</v>
      </c>
    </row>
    <row r="8" spans="1:8" ht="15.75" thickBot="1" x14ac:dyDescent="0.3">
      <c r="B8" s="54" t="s">
        <v>114</v>
      </c>
      <c r="C8" s="54" t="s">
        <v>115</v>
      </c>
      <c r="D8" s="54" t="s">
        <v>280</v>
      </c>
      <c r="E8" s="54" t="s">
        <v>282</v>
      </c>
      <c r="F8" s="54" t="s">
        <v>284</v>
      </c>
      <c r="G8" s="54" t="s">
        <v>286</v>
      </c>
      <c r="H8" s="54" t="s">
        <v>287</v>
      </c>
    </row>
    <row r="9" spans="1:8" x14ac:dyDescent="0.25">
      <c r="B9" s="32" t="s">
        <v>168</v>
      </c>
      <c r="C9" s="32" t="s">
        <v>397</v>
      </c>
      <c r="D9" s="32">
        <v>0</v>
      </c>
      <c r="E9" s="32">
        <v>-0.5</v>
      </c>
      <c r="F9" s="32">
        <v>1</v>
      </c>
      <c r="G9" s="32">
        <v>0.5</v>
      </c>
      <c r="H9" s="32">
        <v>1E+30</v>
      </c>
    </row>
    <row r="10" spans="1:8" x14ac:dyDescent="0.25">
      <c r="B10" s="32" t="s">
        <v>170</v>
      </c>
      <c r="C10" s="32" t="s">
        <v>398</v>
      </c>
      <c r="D10" s="32">
        <v>0</v>
      </c>
      <c r="E10" s="32">
        <v>-0.33333333333333331</v>
      </c>
      <c r="F10" s="32">
        <v>1</v>
      </c>
      <c r="G10" s="32">
        <v>0.33333333333333331</v>
      </c>
      <c r="H10" s="32">
        <v>1E+30</v>
      </c>
    </row>
    <row r="11" spans="1:8" x14ac:dyDescent="0.25">
      <c r="B11" s="32" t="s">
        <v>172</v>
      </c>
      <c r="C11" s="32" t="s">
        <v>399</v>
      </c>
      <c r="D11" s="32">
        <v>0</v>
      </c>
      <c r="E11" s="32">
        <v>-0.16666666666666663</v>
      </c>
      <c r="F11" s="32">
        <v>1</v>
      </c>
      <c r="G11" s="32">
        <v>0.16666666666666663</v>
      </c>
      <c r="H11" s="32">
        <v>1E+30</v>
      </c>
    </row>
    <row r="12" spans="1:8" ht="15.75" thickBot="1" x14ac:dyDescent="0.3">
      <c r="B12" s="30" t="s">
        <v>174</v>
      </c>
      <c r="C12" s="30" t="s">
        <v>400</v>
      </c>
      <c r="D12" s="30">
        <v>2.0833333333333332E-2</v>
      </c>
      <c r="E12" s="30">
        <v>0</v>
      </c>
      <c r="F12" s="30">
        <v>1</v>
      </c>
      <c r="G12" s="30">
        <v>1E+30</v>
      </c>
      <c r="H12" s="30">
        <v>0.14285714285714285</v>
      </c>
    </row>
    <row r="14" spans="1:8" ht="15.75" thickBot="1" x14ac:dyDescent="0.3">
      <c r="A14" t="s">
        <v>120</v>
      </c>
    </row>
    <row r="15" spans="1:8" x14ac:dyDescent="0.25">
      <c r="B15" s="53"/>
      <c r="C15" s="53"/>
      <c r="D15" s="53" t="s">
        <v>279</v>
      </c>
      <c r="E15" s="53" t="s">
        <v>288</v>
      </c>
      <c r="F15" s="53" t="s">
        <v>290</v>
      </c>
      <c r="G15" s="53" t="s">
        <v>285</v>
      </c>
      <c r="H15" s="53" t="s">
        <v>285</v>
      </c>
    </row>
    <row r="16" spans="1:8" ht="15.75" thickBot="1" x14ac:dyDescent="0.3">
      <c r="B16" s="54" t="s">
        <v>114</v>
      </c>
      <c r="C16" s="54" t="s">
        <v>115</v>
      </c>
      <c r="D16" s="54" t="s">
        <v>280</v>
      </c>
      <c r="E16" s="54" t="s">
        <v>289</v>
      </c>
      <c r="F16" s="54" t="s">
        <v>291</v>
      </c>
      <c r="G16" s="54" t="s">
        <v>286</v>
      </c>
      <c r="H16" s="54" t="s">
        <v>287</v>
      </c>
    </row>
    <row r="17" spans="2:8" x14ac:dyDescent="0.25">
      <c r="B17" s="32" t="s">
        <v>401</v>
      </c>
      <c r="C17" s="32" t="s">
        <v>382</v>
      </c>
      <c r="D17" s="32">
        <v>0</v>
      </c>
      <c r="E17" s="32">
        <v>0</v>
      </c>
      <c r="F17" s="32">
        <v>1</v>
      </c>
      <c r="G17" s="32">
        <v>1E+30</v>
      </c>
      <c r="H17" s="32">
        <v>1</v>
      </c>
    </row>
    <row r="18" spans="2:8" x14ac:dyDescent="0.25">
      <c r="B18" s="32" t="s">
        <v>403</v>
      </c>
      <c r="C18" s="32" t="s">
        <v>382</v>
      </c>
      <c r="D18" s="32">
        <v>0.33333333333333331</v>
      </c>
      <c r="E18" s="32">
        <v>0</v>
      </c>
      <c r="F18" s="32">
        <v>1</v>
      </c>
      <c r="G18" s="32">
        <v>1E+30</v>
      </c>
      <c r="H18" s="32">
        <v>0.66666666666666663</v>
      </c>
    </row>
    <row r="19" spans="2:8" x14ac:dyDescent="0.25">
      <c r="B19" s="32" t="s">
        <v>198</v>
      </c>
      <c r="C19" s="32" t="s">
        <v>382</v>
      </c>
      <c r="D19" s="32">
        <v>0.66666666666666663</v>
      </c>
      <c r="E19" s="32">
        <v>0</v>
      </c>
      <c r="F19" s="32">
        <v>1</v>
      </c>
      <c r="G19" s="32">
        <v>1E+30</v>
      </c>
      <c r="H19" s="32">
        <v>0.33333333333333331</v>
      </c>
    </row>
    <row r="20" spans="2:8" ht="15.75" thickBot="1" x14ac:dyDescent="0.3">
      <c r="B20" s="30" t="s">
        <v>406</v>
      </c>
      <c r="C20" s="30" t="s">
        <v>382</v>
      </c>
      <c r="D20" s="30">
        <v>1</v>
      </c>
      <c r="E20" s="30">
        <v>2.0833333333333332E-2</v>
      </c>
      <c r="F20" s="30">
        <v>1</v>
      </c>
      <c r="G20" s="30">
        <v>0.49999999999999994</v>
      </c>
      <c r="H20" s="3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3246-2CA3-499B-A591-EAD052B3E937}">
  <dimension ref="A1:J16"/>
  <sheetViews>
    <sheetView showGridLines="0" workbookViewId="0">
      <selection sqref="A1:A3"/>
    </sheetView>
  </sheetViews>
  <sheetFormatPr defaultRowHeight="15" x14ac:dyDescent="0.25"/>
  <cols>
    <col min="1" max="1" width="2.28515625" customWidth="1"/>
    <col min="2" max="2" width="7.5703125" bestFit="1" customWidth="1"/>
    <col min="3" max="3" width="12.7109375" bestFit="1" customWidth="1"/>
    <col min="4" max="4" width="9.7109375" bestFit="1" customWidth="1"/>
    <col min="5" max="5" width="2.28515625" customWidth="1"/>
    <col min="6" max="6" width="8.42578125" bestFit="1" customWidth="1"/>
    <col min="7" max="7" width="17.42578125" bestFit="1" customWidth="1"/>
    <col min="8" max="8" width="2.28515625" customWidth="1"/>
    <col min="9" max="9" width="8.85546875" bestFit="1" customWidth="1"/>
    <col min="10" max="10" width="17.42578125" bestFit="1" customWidth="1"/>
  </cols>
  <sheetData>
    <row r="1" spans="1:10" x14ac:dyDescent="0.25">
      <c r="A1" s="29" t="s">
        <v>292</v>
      </c>
    </row>
    <row r="2" spans="1:10" x14ac:dyDescent="0.25">
      <c r="A2" s="29" t="s">
        <v>391</v>
      </c>
    </row>
    <row r="3" spans="1:10" x14ac:dyDescent="0.25">
      <c r="A3" s="29" t="s">
        <v>392</v>
      </c>
    </row>
    <row r="5" spans="1:10" ht="15.75" thickBot="1" x14ac:dyDescent="0.3"/>
    <row r="6" spans="1:10" x14ac:dyDescent="0.25">
      <c r="B6" s="53"/>
      <c r="C6" s="53" t="s">
        <v>283</v>
      </c>
      <c r="D6" s="53"/>
    </row>
    <row r="7" spans="1:10" ht="15.75" thickBot="1" x14ac:dyDescent="0.3">
      <c r="B7" s="54" t="s">
        <v>114</v>
      </c>
      <c r="C7" s="54" t="s">
        <v>115</v>
      </c>
      <c r="D7" s="54" t="s">
        <v>280</v>
      </c>
    </row>
    <row r="8" spans="1:10" ht="15.75" thickBot="1" x14ac:dyDescent="0.3">
      <c r="B8" s="30" t="s">
        <v>160</v>
      </c>
      <c r="C8" s="30" t="s">
        <v>363</v>
      </c>
      <c r="D8" s="51">
        <v>2.0833333333333332E-2</v>
      </c>
    </row>
    <row r="10" spans="1:10" ht="15.75" thickBot="1" x14ac:dyDescent="0.3"/>
    <row r="11" spans="1:10" x14ac:dyDescent="0.25">
      <c r="B11" s="53"/>
      <c r="C11" s="53" t="s">
        <v>294</v>
      </c>
      <c r="D11" s="53"/>
      <c r="F11" s="53" t="s">
        <v>295</v>
      </c>
      <c r="G11" s="53" t="s">
        <v>283</v>
      </c>
      <c r="I11" s="53" t="s">
        <v>298</v>
      </c>
      <c r="J11" s="53" t="s">
        <v>283</v>
      </c>
    </row>
    <row r="12" spans="1:10" ht="15.75" thickBot="1" x14ac:dyDescent="0.3">
      <c r="B12" s="54" t="s">
        <v>114</v>
      </c>
      <c r="C12" s="54" t="s">
        <v>115</v>
      </c>
      <c r="D12" s="54" t="s">
        <v>280</v>
      </c>
      <c r="F12" s="54" t="s">
        <v>296</v>
      </c>
      <c r="G12" s="54" t="s">
        <v>297</v>
      </c>
      <c r="I12" s="54" t="s">
        <v>296</v>
      </c>
      <c r="J12" s="54" t="s">
        <v>297</v>
      </c>
    </row>
    <row r="13" spans="1:10" x14ac:dyDescent="0.25">
      <c r="B13" s="32" t="s">
        <v>168</v>
      </c>
      <c r="C13" s="32" t="s">
        <v>397</v>
      </c>
      <c r="D13" s="34">
        <v>0</v>
      </c>
      <c r="F13" s="34">
        <v>0</v>
      </c>
      <c r="G13" s="34">
        <v>2.0833333333333332E-2</v>
      </c>
      <c r="I13" s="34">
        <v>0</v>
      </c>
      <c r="J13" s="34">
        <v>2.0833333333333332E-2</v>
      </c>
    </row>
    <row r="14" spans="1:10" x14ac:dyDescent="0.25">
      <c r="B14" s="32" t="s">
        <v>170</v>
      </c>
      <c r="C14" s="32" t="s">
        <v>398</v>
      </c>
      <c r="D14" s="34">
        <v>0</v>
      </c>
      <c r="F14" s="34">
        <v>0</v>
      </c>
      <c r="G14" s="34">
        <v>2.0833333333333332E-2</v>
      </c>
      <c r="I14" s="34">
        <v>0</v>
      </c>
      <c r="J14" s="34">
        <v>2.0833333333333332E-2</v>
      </c>
    </row>
    <row r="15" spans="1:10" x14ac:dyDescent="0.25">
      <c r="B15" s="32" t="s">
        <v>172</v>
      </c>
      <c r="C15" s="32" t="s">
        <v>399</v>
      </c>
      <c r="D15" s="34">
        <v>0</v>
      </c>
      <c r="F15" s="34">
        <v>0</v>
      </c>
      <c r="G15" s="34">
        <v>2.0833333333333332E-2</v>
      </c>
      <c r="I15" s="34">
        <v>0</v>
      </c>
      <c r="J15" s="34">
        <v>2.0833333333333332E-2</v>
      </c>
    </row>
    <row r="16" spans="1:10" ht="15.75" thickBot="1" x14ac:dyDescent="0.3">
      <c r="B16" s="30" t="s">
        <v>174</v>
      </c>
      <c r="C16" s="30" t="s">
        <v>400</v>
      </c>
      <c r="D16" s="33">
        <v>2.0833333333333332E-2</v>
      </c>
      <c r="F16" s="33">
        <v>0</v>
      </c>
      <c r="G16" s="33">
        <v>0</v>
      </c>
      <c r="I16" s="33">
        <v>2.0833333333333332E-2</v>
      </c>
      <c r="J16" s="33">
        <v>2.0833333333333332E-2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A61AA-9675-455A-8BE6-526D10AE9F5C}">
  <dimension ref="A1:X95"/>
  <sheetViews>
    <sheetView tabSelected="1" topLeftCell="I31" zoomScale="102" workbookViewId="0">
      <selection activeCell="B64" sqref="B64:D64"/>
    </sheetView>
  </sheetViews>
  <sheetFormatPr defaultRowHeight="15" x14ac:dyDescent="0.25"/>
  <cols>
    <col min="1" max="1" width="26" customWidth="1"/>
    <col min="2" max="2" width="7.5703125" bestFit="1" customWidth="1"/>
    <col min="3" max="4" width="6.140625" bestFit="1" customWidth="1"/>
    <col min="6" max="6" width="9.7109375" bestFit="1" customWidth="1"/>
    <col min="7" max="7" width="6.140625" bestFit="1" customWidth="1"/>
    <col min="9" max="9" width="8.85546875" bestFit="1" customWidth="1"/>
    <col min="10" max="10" width="6.140625" bestFit="1" customWidth="1"/>
    <col min="16" max="16" width="18.42578125" customWidth="1"/>
  </cols>
  <sheetData>
    <row r="1" spans="12:24" x14ac:dyDescent="0.25">
      <c r="L1" s="89" t="s">
        <v>21</v>
      </c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</row>
    <row r="2" spans="12:24" x14ac:dyDescent="0.25">
      <c r="L2" s="5" t="s">
        <v>0</v>
      </c>
      <c r="M2" s="5" t="s">
        <v>2</v>
      </c>
      <c r="N2" s="5" t="s">
        <v>1</v>
      </c>
      <c r="O2" s="5" t="s">
        <v>3</v>
      </c>
      <c r="P2" s="5" t="s">
        <v>4</v>
      </c>
      <c r="Q2" s="5" t="s">
        <v>13</v>
      </c>
      <c r="R2" s="5" t="s">
        <v>14</v>
      </c>
      <c r="S2" s="5" t="s">
        <v>15</v>
      </c>
      <c r="T2" s="5" t="s">
        <v>16</v>
      </c>
      <c r="U2" s="5" t="s">
        <v>20</v>
      </c>
      <c r="V2" s="5" t="s">
        <v>17</v>
      </c>
      <c r="W2" s="5" t="s">
        <v>18</v>
      </c>
      <c r="X2" s="5" t="s">
        <v>19</v>
      </c>
    </row>
    <row r="3" spans="12:24" x14ac:dyDescent="0.25">
      <c r="L3" s="2">
        <v>1.2</v>
      </c>
      <c r="M3" s="2">
        <v>6</v>
      </c>
      <c r="N3" s="2">
        <v>5</v>
      </c>
      <c r="O3" s="2">
        <v>0.05</v>
      </c>
      <c r="P3" s="61">
        <v>40</v>
      </c>
      <c r="Q3" s="2">
        <v>0</v>
      </c>
      <c r="R3" s="2">
        <f>Q3+M3</f>
        <v>6</v>
      </c>
      <c r="S3" s="2">
        <f>T3-M3</f>
        <v>14</v>
      </c>
      <c r="T3" s="2">
        <v>20</v>
      </c>
      <c r="U3" s="1">
        <f>T3-Q3-M3</f>
        <v>14</v>
      </c>
      <c r="V3" s="1">
        <f>6-0-6</f>
        <v>0</v>
      </c>
      <c r="W3" s="1">
        <f>T3-Q3-M3</f>
        <v>14</v>
      </c>
      <c r="X3" s="1">
        <f>6-0-6</f>
        <v>0</v>
      </c>
    </row>
    <row r="4" spans="12:24" x14ac:dyDescent="0.25">
      <c r="L4" s="2">
        <v>1.3</v>
      </c>
      <c r="M4" s="2">
        <v>13</v>
      </c>
      <c r="N4" s="2">
        <v>10</v>
      </c>
      <c r="O4" s="2">
        <v>0.25</v>
      </c>
      <c r="P4" s="61"/>
      <c r="Q4" s="2">
        <v>0</v>
      </c>
      <c r="R4" s="2">
        <f t="shared" ref="R4:R12" si="0">Q4+M4</f>
        <v>13</v>
      </c>
      <c r="S4" s="2">
        <f t="shared" ref="S4:S12" si="1">T4-M4</f>
        <v>0</v>
      </c>
      <c r="T4" s="2">
        <v>13</v>
      </c>
      <c r="U4" s="1">
        <f t="shared" ref="U4:U12" si="2">T4-Q4-M4</f>
        <v>0</v>
      </c>
      <c r="V4" s="1">
        <f>13-0-13</f>
        <v>0</v>
      </c>
      <c r="W4" s="1">
        <f t="shared" ref="W4:W12" si="3">T4-Q4-M4</f>
        <v>0</v>
      </c>
      <c r="X4" s="1">
        <f>13-0-13</f>
        <v>0</v>
      </c>
    </row>
    <row r="5" spans="12:24" x14ac:dyDescent="0.25">
      <c r="L5" s="2">
        <v>1.4</v>
      </c>
      <c r="M5" s="2">
        <v>20</v>
      </c>
      <c r="N5" s="2">
        <v>16</v>
      </c>
      <c r="O5" s="2">
        <v>0.3</v>
      </c>
      <c r="P5" s="61"/>
      <c r="Q5" s="2">
        <v>0</v>
      </c>
      <c r="R5" s="2">
        <f t="shared" si="0"/>
        <v>20</v>
      </c>
      <c r="S5" s="2">
        <f t="shared" si="1"/>
        <v>9</v>
      </c>
      <c r="T5" s="2">
        <v>29</v>
      </c>
      <c r="U5" s="1">
        <f>T5-Q5-M5</f>
        <v>9</v>
      </c>
      <c r="V5" s="1">
        <f>29-0-20</f>
        <v>9</v>
      </c>
      <c r="W5" s="1">
        <f t="shared" si="3"/>
        <v>9</v>
      </c>
      <c r="X5" s="1">
        <f>29-0-20</f>
        <v>9</v>
      </c>
    </row>
    <row r="6" spans="12:24" x14ac:dyDescent="0.25">
      <c r="L6" s="2">
        <v>2.4</v>
      </c>
      <c r="M6" s="2">
        <v>9</v>
      </c>
      <c r="N6" s="2">
        <v>7</v>
      </c>
      <c r="O6" s="2">
        <v>7.0000000000000007E-2</v>
      </c>
      <c r="P6" s="61"/>
      <c r="Q6" s="2">
        <v>6</v>
      </c>
      <c r="R6" s="2">
        <f>Q6+M6</f>
        <v>15</v>
      </c>
      <c r="S6" s="2">
        <f>T6-M6</f>
        <v>20</v>
      </c>
      <c r="T6" s="2">
        <v>29</v>
      </c>
      <c r="U6" s="1">
        <f t="shared" si="2"/>
        <v>14</v>
      </c>
      <c r="V6" s="1">
        <f>29-20-9</f>
        <v>0</v>
      </c>
      <c r="W6" s="1">
        <f>T6-Q6-M6</f>
        <v>14</v>
      </c>
      <c r="X6" s="1">
        <f>29-6-9</f>
        <v>14</v>
      </c>
    </row>
    <row r="7" spans="12:24" x14ac:dyDescent="0.25">
      <c r="L7" s="2">
        <v>2.5</v>
      </c>
      <c r="M7" s="2">
        <v>14</v>
      </c>
      <c r="N7" s="2">
        <v>11</v>
      </c>
      <c r="O7" s="2">
        <v>0.15</v>
      </c>
      <c r="P7" s="61"/>
      <c r="Q7" s="2">
        <v>6</v>
      </c>
      <c r="R7" s="2">
        <f t="shared" si="0"/>
        <v>20</v>
      </c>
      <c r="S7" s="2">
        <f t="shared" si="1"/>
        <v>25</v>
      </c>
      <c r="T7" s="2">
        <v>39</v>
      </c>
      <c r="U7" s="1">
        <f t="shared" si="2"/>
        <v>19</v>
      </c>
      <c r="V7" s="1">
        <f>39-25-14</f>
        <v>0</v>
      </c>
      <c r="W7" s="1">
        <f t="shared" si="3"/>
        <v>19</v>
      </c>
      <c r="X7" s="1">
        <f>39-6-14</f>
        <v>19</v>
      </c>
    </row>
    <row r="8" spans="12:24" x14ac:dyDescent="0.25">
      <c r="L8" s="2">
        <v>3.4</v>
      </c>
      <c r="M8" s="2">
        <v>16</v>
      </c>
      <c r="N8" s="2">
        <v>13</v>
      </c>
      <c r="O8" s="2">
        <v>0.1</v>
      </c>
      <c r="P8" s="61"/>
      <c r="Q8" s="2">
        <v>13</v>
      </c>
      <c r="R8" s="2">
        <f t="shared" si="0"/>
        <v>29</v>
      </c>
      <c r="S8" s="2">
        <f t="shared" si="1"/>
        <v>13</v>
      </c>
      <c r="T8" s="2">
        <v>29</v>
      </c>
      <c r="U8" s="1">
        <f t="shared" si="2"/>
        <v>0</v>
      </c>
      <c r="V8" s="1">
        <f>29-13-16</f>
        <v>0</v>
      </c>
      <c r="W8" s="1">
        <f t="shared" si="3"/>
        <v>0</v>
      </c>
      <c r="X8" s="1">
        <f>29-13-16</f>
        <v>0</v>
      </c>
    </row>
    <row r="9" spans="12:24" x14ac:dyDescent="0.25">
      <c r="L9" s="2">
        <v>3.6</v>
      </c>
      <c r="M9" s="2">
        <v>15</v>
      </c>
      <c r="N9" s="2">
        <v>12</v>
      </c>
      <c r="O9" s="2">
        <v>0.05</v>
      </c>
      <c r="P9" s="61"/>
      <c r="Q9" s="2">
        <v>13</v>
      </c>
      <c r="R9" s="2">
        <f t="shared" si="0"/>
        <v>28</v>
      </c>
      <c r="S9" s="2">
        <f t="shared" si="1"/>
        <v>37</v>
      </c>
      <c r="T9" s="2">
        <v>52</v>
      </c>
      <c r="U9" s="1">
        <f t="shared" si="2"/>
        <v>24</v>
      </c>
      <c r="V9" s="1">
        <f>52-13-15</f>
        <v>24</v>
      </c>
      <c r="W9" s="1">
        <f t="shared" si="3"/>
        <v>24</v>
      </c>
      <c r="X9" s="1">
        <f>52-13-15</f>
        <v>24</v>
      </c>
    </row>
    <row r="10" spans="12:24" x14ac:dyDescent="0.25">
      <c r="L10" s="2">
        <v>4.5</v>
      </c>
      <c r="M10" s="2">
        <v>10</v>
      </c>
      <c r="N10" s="2">
        <v>7</v>
      </c>
      <c r="O10" s="2">
        <v>0.03</v>
      </c>
      <c r="P10" s="61"/>
      <c r="Q10" s="2">
        <v>29</v>
      </c>
      <c r="R10" s="2">
        <f t="shared" si="0"/>
        <v>39</v>
      </c>
      <c r="S10" s="2">
        <f t="shared" si="1"/>
        <v>29</v>
      </c>
      <c r="T10" s="2">
        <v>39</v>
      </c>
      <c r="U10" s="1">
        <f t="shared" si="2"/>
        <v>0</v>
      </c>
      <c r="V10" s="1">
        <f>39-29-10</f>
        <v>0</v>
      </c>
      <c r="W10" s="1">
        <f t="shared" si="3"/>
        <v>0</v>
      </c>
      <c r="X10" s="1">
        <f>39-29-10</f>
        <v>0</v>
      </c>
    </row>
    <row r="11" spans="12:24" x14ac:dyDescent="0.25">
      <c r="L11" s="2">
        <v>4.5999999999999996</v>
      </c>
      <c r="M11" s="2">
        <v>17</v>
      </c>
      <c r="N11" s="2">
        <v>15</v>
      </c>
      <c r="O11" s="2">
        <v>0.14000000000000001</v>
      </c>
      <c r="P11" s="61"/>
      <c r="Q11" s="2">
        <v>29</v>
      </c>
      <c r="R11" s="2">
        <f t="shared" si="0"/>
        <v>46</v>
      </c>
      <c r="S11" s="2">
        <f t="shared" si="1"/>
        <v>35</v>
      </c>
      <c r="T11" s="2">
        <v>52</v>
      </c>
      <c r="U11" s="1">
        <f t="shared" si="2"/>
        <v>6</v>
      </c>
      <c r="V11" s="1">
        <f>52-29-17</f>
        <v>6</v>
      </c>
      <c r="W11" s="1">
        <f t="shared" si="3"/>
        <v>6</v>
      </c>
      <c r="X11" s="1">
        <f>52-29-17</f>
        <v>6</v>
      </c>
    </row>
    <row r="12" spans="12:24" x14ac:dyDescent="0.25">
      <c r="L12" s="2">
        <v>5.6</v>
      </c>
      <c r="M12" s="2">
        <v>13</v>
      </c>
      <c r="N12" s="2">
        <v>9</v>
      </c>
      <c r="O12" s="2">
        <v>0.5</v>
      </c>
      <c r="P12" s="61"/>
      <c r="Q12" s="2">
        <v>39</v>
      </c>
      <c r="R12" s="2">
        <f t="shared" si="0"/>
        <v>52</v>
      </c>
      <c r="S12" s="2">
        <f t="shared" si="1"/>
        <v>39</v>
      </c>
      <c r="T12" s="2">
        <v>52</v>
      </c>
      <c r="U12" s="1">
        <f t="shared" si="2"/>
        <v>0</v>
      </c>
      <c r="V12" s="1">
        <f>52-39-13</f>
        <v>0</v>
      </c>
      <c r="W12" s="1">
        <f t="shared" si="3"/>
        <v>0</v>
      </c>
      <c r="X12" s="1">
        <f>52-39-13</f>
        <v>0</v>
      </c>
    </row>
    <row r="14" spans="12:24" x14ac:dyDescent="0.25">
      <c r="L14" s="5" t="s">
        <v>5</v>
      </c>
      <c r="M14" s="5" t="s">
        <v>7</v>
      </c>
      <c r="N14" s="5" t="s">
        <v>8</v>
      </c>
      <c r="O14" s="5" t="s">
        <v>6</v>
      </c>
    </row>
    <row r="15" spans="12:24" x14ac:dyDescent="0.25">
      <c r="L15" s="3">
        <v>1</v>
      </c>
      <c r="M15" s="2">
        <v>0</v>
      </c>
      <c r="N15" s="2">
        <v>0</v>
      </c>
      <c r="O15" s="2">
        <v>0</v>
      </c>
    </row>
    <row r="16" spans="12:24" x14ac:dyDescent="0.25">
      <c r="L16" s="3">
        <v>2</v>
      </c>
      <c r="M16" s="2">
        <v>6</v>
      </c>
      <c r="N16" s="2">
        <f>52-9-10-13</f>
        <v>20</v>
      </c>
      <c r="O16" s="2">
        <f>N16-M16</f>
        <v>14</v>
      </c>
    </row>
    <row r="17" spans="12:15" x14ac:dyDescent="0.25">
      <c r="L17" s="3">
        <v>3</v>
      </c>
      <c r="M17" s="2">
        <v>13</v>
      </c>
      <c r="N17" s="2">
        <f>52-16-10-13</f>
        <v>13</v>
      </c>
      <c r="O17" s="2">
        <f t="shared" ref="O17:O20" si="4">N17-M17</f>
        <v>0</v>
      </c>
    </row>
    <row r="18" spans="12:15" x14ac:dyDescent="0.25">
      <c r="L18" s="3">
        <v>4</v>
      </c>
      <c r="M18" s="2">
        <v>29</v>
      </c>
      <c r="N18" s="2">
        <f>52-10-13</f>
        <v>29</v>
      </c>
      <c r="O18" s="2">
        <f t="shared" si="4"/>
        <v>0</v>
      </c>
    </row>
    <row r="19" spans="12:15" x14ac:dyDescent="0.25">
      <c r="L19" s="3">
        <v>5</v>
      </c>
      <c r="M19" s="2">
        <v>39</v>
      </c>
      <c r="N19" s="2">
        <f>52-13</f>
        <v>39</v>
      </c>
      <c r="O19" s="2">
        <f t="shared" si="4"/>
        <v>0</v>
      </c>
    </row>
    <row r="20" spans="12:15" x14ac:dyDescent="0.25">
      <c r="L20" s="3">
        <v>6</v>
      </c>
      <c r="M20" s="2">
        <v>52</v>
      </c>
      <c r="N20" s="2">
        <v>52</v>
      </c>
      <c r="O20" s="2">
        <f t="shared" si="4"/>
        <v>0</v>
      </c>
    </row>
    <row r="22" spans="12:15" x14ac:dyDescent="0.25">
      <c r="L22" s="86" t="s">
        <v>9</v>
      </c>
      <c r="M22" s="86"/>
      <c r="N22" s="86" t="s">
        <v>10</v>
      </c>
      <c r="O22" s="86"/>
    </row>
    <row r="23" spans="12:15" x14ac:dyDescent="0.25">
      <c r="L23" s="3">
        <v>136</v>
      </c>
      <c r="M23" s="2">
        <v>28</v>
      </c>
      <c r="N23" s="61" t="s">
        <v>11</v>
      </c>
      <c r="O23" s="61"/>
    </row>
    <row r="24" spans="12:15" x14ac:dyDescent="0.25">
      <c r="L24" s="3">
        <v>1346</v>
      </c>
      <c r="M24" s="2">
        <v>46</v>
      </c>
      <c r="N24" s="61" t="s">
        <v>11</v>
      </c>
      <c r="O24" s="61"/>
    </row>
    <row r="25" spans="12:15" x14ac:dyDescent="0.25">
      <c r="L25" s="4">
        <v>13456</v>
      </c>
      <c r="M25" s="4">
        <v>52</v>
      </c>
      <c r="N25" s="59" t="s">
        <v>12</v>
      </c>
      <c r="O25" s="59"/>
    </row>
    <row r="26" spans="12:15" x14ac:dyDescent="0.25">
      <c r="L26" s="3">
        <v>146</v>
      </c>
      <c r="M26" s="2">
        <v>37</v>
      </c>
      <c r="N26" s="61" t="s">
        <v>11</v>
      </c>
      <c r="O26" s="61"/>
    </row>
    <row r="27" spans="12:15" x14ac:dyDescent="0.25">
      <c r="L27" s="3">
        <v>1456</v>
      </c>
      <c r="M27" s="2">
        <v>43</v>
      </c>
      <c r="N27" s="61" t="s">
        <v>11</v>
      </c>
      <c r="O27" s="61"/>
    </row>
    <row r="28" spans="12:15" x14ac:dyDescent="0.25">
      <c r="L28" s="3">
        <v>1246</v>
      </c>
      <c r="M28" s="2">
        <v>32</v>
      </c>
      <c r="N28" s="61" t="s">
        <v>11</v>
      </c>
      <c r="O28" s="61"/>
    </row>
    <row r="29" spans="12:15" x14ac:dyDescent="0.25">
      <c r="L29" s="3">
        <v>1256</v>
      </c>
      <c r="M29" s="2">
        <v>33</v>
      </c>
      <c r="N29" s="61" t="s">
        <v>11</v>
      </c>
      <c r="O29" s="61"/>
    </row>
    <row r="30" spans="12:15" x14ac:dyDescent="0.25">
      <c r="L30" s="3">
        <v>12456</v>
      </c>
      <c r="M30" s="2">
        <v>38</v>
      </c>
      <c r="N30" s="61" t="s">
        <v>11</v>
      </c>
      <c r="O30" s="61"/>
    </row>
    <row r="34" spans="1:19" s="90" customFormat="1" x14ac:dyDescent="0.25">
      <c r="A34" s="90" t="s">
        <v>22</v>
      </c>
    </row>
    <row r="36" spans="1:19" x14ac:dyDescent="0.25">
      <c r="J36" s="12" t="s">
        <v>23</v>
      </c>
      <c r="K36" s="13">
        <v>40</v>
      </c>
    </row>
    <row r="37" spans="1:19" x14ac:dyDescent="0.25">
      <c r="J37" s="63" t="s">
        <v>27</v>
      </c>
      <c r="K37" s="63"/>
      <c r="L37" s="63"/>
      <c r="M37" s="63"/>
      <c r="N37" s="63"/>
      <c r="O37" s="63"/>
      <c r="P37" s="63"/>
    </row>
    <row r="40" spans="1:19" x14ac:dyDescent="0.25">
      <c r="J40" s="88" t="s">
        <v>24</v>
      </c>
      <c r="K40" s="88"/>
      <c r="L40" s="88"/>
      <c r="M40" s="88"/>
      <c r="N40" s="88"/>
    </row>
    <row r="41" spans="1:19" x14ac:dyDescent="0.25">
      <c r="J41" s="63" t="s">
        <v>52</v>
      </c>
      <c r="K41" s="63"/>
      <c r="L41" s="63"/>
      <c r="M41" s="63"/>
      <c r="N41" s="63"/>
      <c r="O41" s="63"/>
      <c r="P41" s="63"/>
    </row>
    <row r="43" spans="1:19" x14ac:dyDescent="0.25">
      <c r="J43" s="88" t="s">
        <v>26</v>
      </c>
      <c r="K43" s="88"/>
      <c r="L43" s="88"/>
      <c r="M43" s="88"/>
      <c r="N43" s="88"/>
      <c r="O43" s="88"/>
    </row>
    <row r="44" spans="1:19" x14ac:dyDescent="0.25">
      <c r="J44" s="63" t="s">
        <v>25</v>
      </c>
      <c r="K44" s="63"/>
      <c r="L44" s="63" t="s">
        <v>28</v>
      </c>
      <c r="M44" s="63"/>
      <c r="N44" s="63" t="s">
        <v>29</v>
      </c>
      <c r="O44" s="63"/>
    </row>
    <row r="45" spans="1:19" x14ac:dyDescent="0.25">
      <c r="J45" s="76" t="s">
        <v>40</v>
      </c>
      <c r="K45" s="76"/>
      <c r="L45" s="76"/>
      <c r="M45" s="76"/>
      <c r="N45" s="76"/>
      <c r="O45" s="76"/>
    </row>
    <row r="46" spans="1:19" x14ac:dyDescent="0.25">
      <c r="J46" s="76"/>
      <c r="K46" s="76"/>
      <c r="L46" s="76"/>
      <c r="M46" s="76"/>
      <c r="N46" s="76"/>
      <c r="O46" s="76"/>
      <c r="P46" s="24"/>
      <c r="Q46" s="24"/>
      <c r="R46" s="24"/>
      <c r="S46" s="24"/>
    </row>
    <row r="47" spans="1:19" x14ac:dyDescent="0.25">
      <c r="J47" s="63" t="s">
        <v>30</v>
      </c>
      <c r="K47" s="63"/>
      <c r="L47" s="63"/>
      <c r="M47" s="63" t="s">
        <v>35</v>
      </c>
      <c r="N47" s="63"/>
      <c r="O47" s="63"/>
    </row>
    <row r="48" spans="1:19" x14ac:dyDescent="0.25">
      <c r="J48" s="63" t="s">
        <v>31</v>
      </c>
      <c r="K48" s="63"/>
      <c r="L48" s="63"/>
      <c r="M48" s="63" t="s">
        <v>36</v>
      </c>
      <c r="N48" s="63"/>
      <c r="O48" s="63"/>
    </row>
    <row r="49" spans="1:21" x14ac:dyDescent="0.25">
      <c r="J49" s="63" t="s">
        <v>33</v>
      </c>
      <c r="K49" s="63"/>
      <c r="L49" s="63"/>
      <c r="M49" s="63" t="s">
        <v>37</v>
      </c>
      <c r="N49" s="63"/>
      <c r="O49" s="63"/>
    </row>
    <row r="50" spans="1:21" x14ac:dyDescent="0.25">
      <c r="J50" s="63" t="s">
        <v>32</v>
      </c>
      <c r="K50" s="63"/>
      <c r="L50" s="63"/>
      <c r="M50" s="63" t="s">
        <v>38</v>
      </c>
      <c r="N50" s="63"/>
      <c r="O50" s="63"/>
    </row>
    <row r="51" spans="1:21" x14ac:dyDescent="0.25">
      <c r="J51" s="63" t="s">
        <v>34</v>
      </c>
      <c r="K51" s="63"/>
      <c r="L51" s="63"/>
      <c r="M51" s="63" t="s">
        <v>39</v>
      </c>
      <c r="N51" s="63"/>
      <c r="O51" s="63"/>
    </row>
    <row r="52" spans="1:21" x14ac:dyDescent="0.25">
      <c r="J52" s="76" t="s">
        <v>41</v>
      </c>
      <c r="K52" s="76"/>
      <c r="L52" s="76"/>
      <c r="M52" s="76"/>
      <c r="N52" s="76"/>
      <c r="O52" s="76"/>
    </row>
    <row r="53" spans="1:21" x14ac:dyDescent="0.25">
      <c r="J53" s="76"/>
      <c r="K53" s="76"/>
      <c r="L53" s="76"/>
      <c r="M53" s="76"/>
      <c r="N53" s="76"/>
      <c r="O53" s="76"/>
      <c r="P53" s="24"/>
    </row>
    <row r="54" spans="1:21" x14ac:dyDescent="0.25">
      <c r="J54" s="87" t="s">
        <v>42</v>
      </c>
      <c r="K54" s="87"/>
      <c r="L54" s="87"/>
      <c r="M54" s="63" t="s">
        <v>47</v>
      </c>
      <c r="N54" s="63"/>
      <c r="O54" s="63"/>
    </row>
    <row r="55" spans="1:21" s="14" customFormat="1" ht="15" customHeight="1" x14ac:dyDescent="0.25">
      <c r="J55" s="87" t="s">
        <v>43</v>
      </c>
      <c r="K55" s="87"/>
      <c r="L55" s="87"/>
      <c r="M55" s="87" t="s">
        <v>48</v>
      </c>
      <c r="N55" s="87"/>
      <c r="O55" s="87"/>
    </row>
    <row r="56" spans="1:21" x14ac:dyDescent="0.25">
      <c r="J56" s="63" t="s">
        <v>44</v>
      </c>
      <c r="K56" s="63"/>
      <c r="L56" s="63"/>
      <c r="M56" s="63" t="s">
        <v>49</v>
      </c>
      <c r="N56" s="63"/>
      <c r="O56" s="63"/>
    </row>
    <row r="57" spans="1:21" x14ac:dyDescent="0.25">
      <c r="J57" s="63" t="s">
        <v>45</v>
      </c>
      <c r="K57" s="63"/>
      <c r="L57" s="63"/>
      <c r="M57" s="63" t="s">
        <v>50</v>
      </c>
      <c r="N57" s="63"/>
      <c r="O57" s="63"/>
    </row>
    <row r="58" spans="1:21" x14ac:dyDescent="0.25">
      <c r="J58" s="63" t="s">
        <v>46</v>
      </c>
      <c r="K58" s="63"/>
      <c r="L58" s="63"/>
      <c r="M58" s="63" t="s">
        <v>51</v>
      </c>
      <c r="N58" s="63"/>
      <c r="O58" s="63"/>
    </row>
    <row r="60" spans="1:21" x14ac:dyDescent="0.25">
      <c r="S60" t="s">
        <v>94</v>
      </c>
      <c r="U60" t="s">
        <v>95</v>
      </c>
    </row>
    <row r="61" spans="1:21" x14ac:dyDescent="0.25">
      <c r="A61" s="19" t="s">
        <v>53</v>
      </c>
      <c r="B61" s="19" t="s">
        <v>58</v>
      </c>
      <c r="C61" s="19" t="s">
        <v>59</v>
      </c>
      <c r="D61" s="19" t="s">
        <v>60</v>
      </c>
      <c r="E61" s="19" t="s">
        <v>61</v>
      </c>
      <c r="F61" s="19" t="s">
        <v>62</v>
      </c>
      <c r="G61" s="19" t="s">
        <v>63</v>
      </c>
      <c r="H61" s="19" t="s">
        <v>64</v>
      </c>
      <c r="I61" s="19" t="s">
        <v>65</v>
      </c>
      <c r="J61" s="19" t="s">
        <v>66</v>
      </c>
      <c r="K61" s="19" t="s">
        <v>67</v>
      </c>
      <c r="P61" s="7" t="s">
        <v>75</v>
      </c>
      <c r="Q61" s="17" t="s">
        <v>71</v>
      </c>
      <c r="S61" s="18">
        <f>B64</f>
        <v>0</v>
      </c>
      <c r="T61" s="7" t="s">
        <v>89</v>
      </c>
      <c r="U61" s="7">
        <v>0</v>
      </c>
    </row>
    <row r="62" spans="1:21" x14ac:dyDescent="0.25">
      <c r="A62" s="20" t="s">
        <v>93</v>
      </c>
      <c r="B62" s="16">
        <v>0</v>
      </c>
      <c r="C62" s="21">
        <v>12</v>
      </c>
      <c r="D62" s="16">
        <v>0</v>
      </c>
      <c r="E62" s="16">
        <v>0</v>
      </c>
      <c r="F62" s="16">
        <v>0</v>
      </c>
      <c r="G62" s="21">
        <v>30.000000000000107</v>
      </c>
      <c r="H62" s="16">
        <v>0</v>
      </c>
      <c r="I62" s="21">
        <v>66.666666666668092</v>
      </c>
      <c r="J62" s="16">
        <v>0</v>
      </c>
      <c r="K62" s="21">
        <v>8</v>
      </c>
      <c r="M62" s="11" t="s">
        <v>70</v>
      </c>
      <c r="N62" s="22">
        <f>SUM(B62:K62)</f>
        <v>116.66666666666819</v>
      </c>
      <c r="P62" s="7" t="s">
        <v>76</v>
      </c>
      <c r="Q62" s="17" t="s">
        <v>72</v>
      </c>
      <c r="S62" s="18">
        <f>C64</f>
        <v>0</v>
      </c>
      <c r="T62" s="7" t="s">
        <v>89</v>
      </c>
      <c r="U62" s="7">
        <v>0</v>
      </c>
    </row>
    <row r="63" spans="1:21" ht="15" customHeight="1" x14ac:dyDescent="0.25">
      <c r="A63" s="20" t="s">
        <v>68</v>
      </c>
      <c r="B63" s="15">
        <v>6</v>
      </c>
      <c r="C63" s="15">
        <v>10</v>
      </c>
      <c r="D63" s="15">
        <v>20</v>
      </c>
      <c r="E63" s="15">
        <v>23</v>
      </c>
      <c r="F63" s="15">
        <v>31</v>
      </c>
      <c r="G63" s="15">
        <v>23</v>
      </c>
      <c r="H63" s="15">
        <v>25</v>
      </c>
      <c r="I63" s="15">
        <v>31</v>
      </c>
      <c r="J63" s="15">
        <v>40</v>
      </c>
      <c r="K63" s="15">
        <v>40</v>
      </c>
      <c r="M63" s="71" t="s">
        <v>97</v>
      </c>
      <c r="N63" s="71"/>
      <c r="P63" s="7" t="s">
        <v>77</v>
      </c>
      <c r="Q63" s="17" t="s">
        <v>73</v>
      </c>
      <c r="S63" s="18">
        <f>D64</f>
        <v>0</v>
      </c>
      <c r="T63" s="7" t="s">
        <v>89</v>
      </c>
      <c r="U63" s="7">
        <v>0</v>
      </c>
    </row>
    <row r="64" spans="1:21" x14ac:dyDescent="0.25">
      <c r="A64" s="20" t="s">
        <v>69</v>
      </c>
      <c r="B64" s="15">
        <v>0</v>
      </c>
      <c r="C64" s="15">
        <v>0</v>
      </c>
      <c r="D64" s="15">
        <v>0</v>
      </c>
      <c r="E64" s="15">
        <v>14</v>
      </c>
      <c r="F64" s="15">
        <v>17</v>
      </c>
      <c r="G64" s="15">
        <v>10</v>
      </c>
      <c r="H64" s="15">
        <v>10</v>
      </c>
      <c r="I64" s="15">
        <v>23</v>
      </c>
      <c r="J64" s="15">
        <v>23</v>
      </c>
      <c r="K64" s="15">
        <v>31</v>
      </c>
      <c r="M64" s="71"/>
      <c r="N64" s="71"/>
      <c r="P64" s="7" t="s">
        <v>78</v>
      </c>
      <c r="Q64" s="17" t="s">
        <v>74</v>
      </c>
      <c r="S64" s="18">
        <f>E64</f>
        <v>14</v>
      </c>
      <c r="T64" s="7" t="s">
        <v>90</v>
      </c>
      <c r="U64" s="18">
        <f>B63</f>
        <v>6</v>
      </c>
    </row>
    <row r="65" spans="1:24" x14ac:dyDescent="0.25">
      <c r="A65" s="20" t="s">
        <v>56</v>
      </c>
      <c r="B65" s="16">
        <v>6</v>
      </c>
      <c r="C65" s="16">
        <v>13</v>
      </c>
      <c r="D65" s="16">
        <v>20</v>
      </c>
      <c r="E65" s="16">
        <v>9</v>
      </c>
      <c r="F65" s="16">
        <v>14</v>
      </c>
      <c r="G65" s="16">
        <v>16</v>
      </c>
      <c r="H65" s="16">
        <v>15</v>
      </c>
      <c r="I65" s="16">
        <v>10</v>
      </c>
      <c r="J65" s="16">
        <v>17</v>
      </c>
      <c r="K65" s="16">
        <v>13</v>
      </c>
      <c r="M65" s="71"/>
      <c r="N65" s="71"/>
      <c r="P65" s="7" t="s">
        <v>96</v>
      </c>
      <c r="S65" s="18">
        <f>F64</f>
        <v>17</v>
      </c>
      <c r="T65" s="7" t="s">
        <v>90</v>
      </c>
      <c r="U65" s="18">
        <f>B63</f>
        <v>6</v>
      </c>
    </row>
    <row r="66" spans="1:24" x14ac:dyDescent="0.25">
      <c r="A66" s="20" t="s">
        <v>55</v>
      </c>
      <c r="B66" s="16">
        <v>5</v>
      </c>
      <c r="C66" s="16">
        <v>10</v>
      </c>
      <c r="D66" s="16">
        <v>16</v>
      </c>
      <c r="E66" s="16">
        <v>7</v>
      </c>
      <c r="F66" s="16">
        <v>11</v>
      </c>
      <c r="G66" s="16">
        <v>13</v>
      </c>
      <c r="H66" s="16">
        <v>12</v>
      </c>
      <c r="I66" s="16">
        <v>7</v>
      </c>
      <c r="J66" s="16">
        <v>15</v>
      </c>
      <c r="K66" s="16">
        <v>9</v>
      </c>
      <c r="P66" s="7" t="s">
        <v>79</v>
      </c>
      <c r="S66" s="18">
        <f>G64</f>
        <v>10</v>
      </c>
      <c r="T66" s="7" t="s">
        <v>90</v>
      </c>
      <c r="U66" s="18">
        <f>C63</f>
        <v>10</v>
      </c>
    </row>
    <row r="67" spans="1:24" x14ac:dyDescent="0.25">
      <c r="A67" s="20" t="s">
        <v>57</v>
      </c>
      <c r="B67" s="16">
        <v>0.05</v>
      </c>
      <c r="C67" s="16">
        <v>0.25</v>
      </c>
      <c r="D67" s="16">
        <v>0.3</v>
      </c>
      <c r="E67" s="16">
        <v>7.0000000000000007E-2</v>
      </c>
      <c r="F67" s="16">
        <v>0.15</v>
      </c>
      <c r="G67" s="16">
        <v>0.1</v>
      </c>
      <c r="H67" s="16">
        <v>0.05</v>
      </c>
      <c r="I67" s="16">
        <v>0.03</v>
      </c>
      <c r="J67" s="16">
        <v>0.14000000000000001</v>
      </c>
      <c r="K67" s="16">
        <v>0.5</v>
      </c>
      <c r="P67" s="7" t="s">
        <v>80</v>
      </c>
      <c r="S67" s="18">
        <f>H64</f>
        <v>10</v>
      </c>
      <c r="T67" s="7" t="s">
        <v>90</v>
      </c>
      <c r="U67" s="18">
        <f>C63</f>
        <v>10</v>
      </c>
    </row>
    <row r="68" spans="1:24" x14ac:dyDescent="0.25">
      <c r="A68" s="20" t="s">
        <v>91</v>
      </c>
      <c r="B68" s="16">
        <f>B63-B64</f>
        <v>6</v>
      </c>
      <c r="C68" s="16">
        <f>C63-C64</f>
        <v>10</v>
      </c>
      <c r="D68" s="16">
        <f t="shared" ref="D68:K68" si="5">D63-D64</f>
        <v>20</v>
      </c>
      <c r="E68" s="16">
        <f t="shared" si="5"/>
        <v>9</v>
      </c>
      <c r="F68" s="16">
        <f t="shared" si="5"/>
        <v>14</v>
      </c>
      <c r="G68" s="16">
        <f t="shared" si="5"/>
        <v>13</v>
      </c>
      <c r="H68" s="16">
        <f t="shared" si="5"/>
        <v>15</v>
      </c>
      <c r="I68" s="16">
        <f t="shared" si="5"/>
        <v>8</v>
      </c>
      <c r="J68" s="16">
        <f t="shared" si="5"/>
        <v>17</v>
      </c>
      <c r="K68" s="16">
        <f t="shared" si="5"/>
        <v>9</v>
      </c>
      <c r="P68" s="7" t="s">
        <v>81</v>
      </c>
      <c r="S68" s="18">
        <f>I64</f>
        <v>23</v>
      </c>
      <c r="T68" s="7" t="s">
        <v>90</v>
      </c>
      <c r="U68" s="18">
        <f>D63</f>
        <v>20</v>
      </c>
    </row>
    <row r="69" spans="1:24" x14ac:dyDescent="0.25">
      <c r="A69" s="20" t="s">
        <v>92</v>
      </c>
      <c r="B69" s="16">
        <f>B65-B67*B62</f>
        <v>6</v>
      </c>
      <c r="C69" s="16">
        <f t="shared" ref="C69:K69" si="6">C65-C67*C62</f>
        <v>10</v>
      </c>
      <c r="D69" s="16">
        <f t="shared" si="6"/>
        <v>20</v>
      </c>
      <c r="E69" s="16">
        <f t="shared" si="6"/>
        <v>9</v>
      </c>
      <c r="F69" s="16">
        <f t="shared" si="6"/>
        <v>14</v>
      </c>
      <c r="G69" s="16">
        <f t="shared" si="6"/>
        <v>12.999999999999989</v>
      </c>
      <c r="H69" s="16">
        <f t="shared" si="6"/>
        <v>15</v>
      </c>
      <c r="I69" s="16">
        <f t="shared" si="6"/>
        <v>7.9999999999999574</v>
      </c>
      <c r="J69" s="16">
        <f t="shared" si="6"/>
        <v>17</v>
      </c>
      <c r="K69" s="16">
        <f t="shared" si="6"/>
        <v>9</v>
      </c>
      <c r="P69" s="7" t="s">
        <v>82</v>
      </c>
      <c r="S69" s="18">
        <f>I64</f>
        <v>23</v>
      </c>
      <c r="T69" s="7" t="s">
        <v>90</v>
      </c>
      <c r="U69" s="18">
        <f>E63</f>
        <v>23</v>
      </c>
    </row>
    <row r="70" spans="1:24" x14ac:dyDescent="0.25">
      <c r="A70" s="20" t="s">
        <v>54</v>
      </c>
      <c r="B70" s="77">
        <v>40</v>
      </c>
      <c r="C70" s="77"/>
      <c r="D70" s="77"/>
      <c r="E70" s="77"/>
      <c r="F70" s="77"/>
      <c r="G70" s="77"/>
      <c r="H70" s="77"/>
      <c r="I70" s="77"/>
      <c r="J70" s="77"/>
      <c r="K70" s="77"/>
      <c r="P70" s="7" t="s">
        <v>83</v>
      </c>
      <c r="S70" s="18">
        <f>I64</f>
        <v>23</v>
      </c>
      <c r="T70" s="7" t="s">
        <v>90</v>
      </c>
      <c r="U70" s="18">
        <f>G63</f>
        <v>23</v>
      </c>
    </row>
    <row r="71" spans="1:24" x14ac:dyDescent="0.25">
      <c r="P71" s="7" t="s">
        <v>84</v>
      </c>
      <c r="S71" s="18">
        <f>J64</f>
        <v>23</v>
      </c>
      <c r="T71" s="7" t="s">
        <v>90</v>
      </c>
      <c r="U71" s="18">
        <f>D63</f>
        <v>20</v>
      </c>
    </row>
    <row r="72" spans="1:24" x14ac:dyDescent="0.25">
      <c r="P72" s="7" t="s">
        <v>85</v>
      </c>
      <c r="S72" s="18">
        <f>J64</f>
        <v>23</v>
      </c>
      <c r="T72" s="7" t="s">
        <v>90</v>
      </c>
      <c r="U72" s="18">
        <f>E63</f>
        <v>23</v>
      </c>
    </row>
    <row r="73" spans="1:24" x14ac:dyDescent="0.25">
      <c r="P73" s="7" t="s">
        <v>86</v>
      </c>
      <c r="S73" s="18">
        <f>J64</f>
        <v>23</v>
      </c>
      <c r="T73" s="7" t="s">
        <v>90</v>
      </c>
      <c r="U73" s="18">
        <f>G63</f>
        <v>23</v>
      </c>
    </row>
    <row r="74" spans="1:24" x14ac:dyDescent="0.25">
      <c r="P74" s="7" t="s">
        <v>87</v>
      </c>
      <c r="S74" s="18">
        <f>K64</f>
        <v>31</v>
      </c>
      <c r="T74" s="7" t="s">
        <v>90</v>
      </c>
      <c r="U74" s="18">
        <f>F63</f>
        <v>31</v>
      </c>
    </row>
    <row r="75" spans="1:24" x14ac:dyDescent="0.25">
      <c r="P75" s="7" t="s">
        <v>88</v>
      </c>
      <c r="S75" s="18">
        <f>K64</f>
        <v>31</v>
      </c>
      <c r="T75" s="7" t="s">
        <v>90</v>
      </c>
      <c r="U75" s="18">
        <f>I63</f>
        <v>31</v>
      </c>
    </row>
    <row r="78" spans="1:24" x14ac:dyDescent="0.25">
      <c r="B78" s="23" t="s">
        <v>98</v>
      </c>
      <c r="C78" s="81" t="s">
        <v>99</v>
      </c>
      <c r="D78" s="82"/>
      <c r="E78" s="83"/>
      <c r="F78" s="23" t="s">
        <v>100</v>
      </c>
      <c r="I78" s="8" t="s">
        <v>5</v>
      </c>
      <c r="J78" s="8" t="s">
        <v>7</v>
      </c>
      <c r="K78" s="8" t="s">
        <v>8</v>
      </c>
      <c r="L78" s="8" t="s">
        <v>6</v>
      </c>
      <c r="N78" s="8" t="s">
        <v>0</v>
      </c>
      <c r="O78" s="8" t="s">
        <v>2</v>
      </c>
      <c r="P78" s="8" t="s">
        <v>4</v>
      </c>
      <c r="Q78" s="8" t="s">
        <v>13</v>
      </c>
      <c r="R78" s="8" t="s">
        <v>14</v>
      </c>
      <c r="S78" s="8" t="s">
        <v>15</v>
      </c>
      <c r="T78" s="8" t="s">
        <v>16</v>
      </c>
      <c r="U78" s="8" t="s">
        <v>20</v>
      </c>
      <c r="V78" s="8" t="s">
        <v>17</v>
      </c>
      <c r="W78" s="8" t="s">
        <v>18</v>
      </c>
      <c r="X78" s="8" t="s">
        <v>19</v>
      </c>
    </row>
    <row r="79" spans="1:24" x14ac:dyDescent="0.25">
      <c r="B79" s="7">
        <v>1.3</v>
      </c>
      <c r="C79" s="64">
        <v>12</v>
      </c>
      <c r="D79" s="84"/>
      <c r="E79" s="85"/>
      <c r="F79" s="7">
        <v>3</v>
      </c>
      <c r="I79" s="3">
        <v>1</v>
      </c>
      <c r="J79" s="7">
        <v>0</v>
      </c>
      <c r="K79" s="7">
        <v>0</v>
      </c>
      <c r="L79" s="7">
        <f>K79-J79</f>
        <v>0</v>
      </c>
      <c r="N79" s="7">
        <v>1.2</v>
      </c>
      <c r="O79" s="7">
        <v>6</v>
      </c>
      <c r="P79" s="78">
        <v>40</v>
      </c>
      <c r="Q79" s="7">
        <v>0</v>
      </c>
      <c r="R79" s="7">
        <f t="shared" ref="R79:R88" si="7">Q79+O79</f>
        <v>6</v>
      </c>
      <c r="S79" s="7">
        <f t="shared" ref="S79:S88" si="8">T79-O79</f>
        <v>8</v>
      </c>
      <c r="T79" s="7">
        <v>14</v>
      </c>
      <c r="U79" s="1">
        <f t="shared" ref="U79:U88" si="9">T79-Q79-O79</f>
        <v>8</v>
      </c>
      <c r="V79" s="1">
        <f>6-0-6</f>
        <v>0</v>
      </c>
      <c r="W79" s="1">
        <f t="shared" ref="W79:W88" si="10">T79-Q79-O79</f>
        <v>8</v>
      </c>
      <c r="X79" s="1">
        <f>6-0-6</f>
        <v>0</v>
      </c>
    </row>
    <row r="80" spans="1:24" x14ac:dyDescent="0.25">
      <c r="B80" s="7">
        <v>3.4</v>
      </c>
      <c r="C80" s="64">
        <v>30</v>
      </c>
      <c r="D80" s="84"/>
      <c r="E80" s="85"/>
      <c r="F80" s="7">
        <v>3</v>
      </c>
      <c r="I80" s="3">
        <v>2</v>
      </c>
      <c r="J80" s="7">
        <v>6</v>
      </c>
      <c r="K80" s="7">
        <f>40-9-17</f>
        <v>14</v>
      </c>
      <c r="L80" s="7">
        <f t="shared" ref="L80:L84" si="11">K80-J80</f>
        <v>8</v>
      </c>
      <c r="N80" s="7">
        <v>1.3</v>
      </c>
      <c r="O80" s="7">
        <v>10</v>
      </c>
      <c r="P80" s="79"/>
      <c r="Q80" s="7">
        <v>0</v>
      </c>
      <c r="R80" s="7">
        <f t="shared" si="7"/>
        <v>10</v>
      </c>
      <c r="S80" s="7">
        <f t="shared" si="8"/>
        <v>0</v>
      </c>
      <c r="T80" s="7">
        <v>10</v>
      </c>
      <c r="U80" s="1">
        <f t="shared" si="9"/>
        <v>0</v>
      </c>
      <c r="V80" s="1">
        <f>10-0-10</f>
        <v>0</v>
      </c>
      <c r="W80" s="1">
        <f t="shared" si="10"/>
        <v>0</v>
      </c>
      <c r="X80" s="1">
        <f>10-0-10</f>
        <v>0</v>
      </c>
    </row>
    <row r="81" spans="2:24" x14ac:dyDescent="0.25">
      <c r="B81" s="7">
        <v>4.5</v>
      </c>
      <c r="C81" s="64">
        <v>66.67</v>
      </c>
      <c r="D81" s="84"/>
      <c r="E81" s="85"/>
      <c r="F81" s="7">
        <v>2</v>
      </c>
      <c r="I81" s="3">
        <v>3</v>
      </c>
      <c r="J81" s="7">
        <v>10</v>
      </c>
      <c r="K81" s="7">
        <f>40-13-17</f>
        <v>10</v>
      </c>
      <c r="L81" s="7">
        <f t="shared" si="11"/>
        <v>0</v>
      </c>
      <c r="N81" s="7">
        <v>1.4</v>
      </c>
      <c r="O81" s="7">
        <v>20</v>
      </c>
      <c r="P81" s="79"/>
      <c r="Q81" s="7">
        <v>0</v>
      </c>
      <c r="R81" s="7">
        <f t="shared" si="7"/>
        <v>20</v>
      </c>
      <c r="S81" s="7">
        <f t="shared" si="8"/>
        <v>3</v>
      </c>
      <c r="T81" s="7">
        <v>23</v>
      </c>
      <c r="U81" s="1">
        <f t="shared" si="9"/>
        <v>3</v>
      </c>
      <c r="V81" s="1">
        <f>23-0-20</f>
        <v>3</v>
      </c>
      <c r="W81" s="1">
        <f t="shared" si="10"/>
        <v>3</v>
      </c>
      <c r="X81" s="1">
        <f>23-0-20</f>
        <v>3</v>
      </c>
    </row>
    <row r="82" spans="2:24" x14ac:dyDescent="0.25">
      <c r="B82" s="7">
        <v>5.6</v>
      </c>
      <c r="C82" s="64">
        <v>8</v>
      </c>
      <c r="D82" s="84"/>
      <c r="E82" s="85"/>
      <c r="F82" s="7">
        <v>4</v>
      </c>
      <c r="I82" s="3">
        <v>4</v>
      </c>
      <c r="J82" s="7">
        <v>23</v>
      </c>
      <c r="K82" s="7">
        <f>40-17</f>
        <v>23</v>
      </c>
      <c r="L82" s="7">
        <f t="shared" si="11"/>
        <v>0</v>
      </c>
      <c r="N82" s="7">
        <v>2.4</v>
      </c>
      <c r="O82" s="7">
        <v>9</v>
      </c>
      <c r="P82" s="79"/>
      <c r="Q82" s="7">
        <v>6</v>
      </c>
      <c r="R82" s="7">
        <f t="shared" si="7"/>
        <v>15</v>
      </c>
      <c r="S82" s="7">
        <f t="shared" si="8"/>
        <v>14</v>
      </c>
      <c r="T82" s="7">
        <v>23</v>
      </c>
      <c r="U82" s="1">
        <f t="shared" si="9"/>
        <v>8</v>
      </c>
      <c r="V82" s="1">
        <f>23-14-9</f>
        <v>0</v>
      </c>
      <c r="W82" s="1">
        <f t="shared" si="10"/>
        <v>8</v>
      </c>
      <c r="X82" s="1">
        <f>23-6-9</f>
        <v>8</v>
      </c>
    </row>
    <row r="83" spans="2:24" x14ac:dyDescent="0.25">
      <c r="I83" s="3">
        <v>5</v>
      </c>
      <c r="J83" s="7">
        <v>31</v>
      </c>
      <c r="K83" s="7">
        <f>40-9</f>
        <v>31</v>
      </c>
      <c r="L83" s="7">
        <f t="shared" si="11"/>
        <v>0</v>
      </c>
      <c r="N83" s="7">
        <v>2.5</v>
      </c>
      <c r="O83" s="7">
        <v>14</v>
      </c>
      <c r="P83" s="79"/>
      <c r="Q83" s="7">
        <v>6</v>
      </c>
      <c r="R83" s="7">
        <f t="shared" si="7"/>
        <v>20</v>
      </c>
      <c r="S83" s="7">
        <f t="shared" si="8"/>
        <v>17</v>
      </c>
      <c r="T83" s="7">
        <v>31</v>
      </c>
      <c r="U83" s="1">
        <f>T83-Q83-O83</f>
        <v>11</v>
      </c>
      <c r="V83" s="1">
        <f>31-14-14</f>
        <v>3</v>
      </c>
      <c r="W83" s="1">
        <f t="shared" si="10"/>
        <v>11</v>
      </c>
      <c r="X83" s="1">
        <f>31-6-14</f>
        <v>11</v>
      </c>
    </row>
    <row r="84" spans="2:24" x14ac:dyDescent="0.25">
      <c r="I84" s="3">
        <v>6</v>
      </c>
      <c r="J84" s="7">
        <v>40</v>
      </c>
      <c r="K84" s="7">
        <v>40</v>
      </c>
      <c r="L84" s="7">
        <f t="shared" si="11"/>
        <v>0</v>
      </c>
      <c r="N84" s="7">
        <v>3.4</v>
      </c>
      <c r="O84" s="7">
        <v>13</v>
      </c>
      <c r="P84" s="79"/>
      <c r="Q84" s="7">
        <v>10</v>
      </c>
      <c r="R84" s="7">
        <f t="shared" si="7"/>
        <v>23</v>
      </c>
      <c r="S84" s="7">
        <f t="shared" si="8"/>
        <v>10</v>
      </c>
      <c r="T84" s="7">
        <v>23</v>
      </c>
      <c r="U84" s="1">
        <f t="shared" si="9"/>
        <v>0</v>
      </c>
      <c r="V84" s="1">
        <f>23-10-13</f>
        <v>0</v>
      </c>
      <c r="W84" s="1">
        <f t="shared" si="10"/>
        <v>0</v>
      </c>
      <c r="X84" s="1">
        <f>23-10-13</f>
        <v>0</v>
      </c>
    </row>
    <row r="85" spans="2:24" x14ac:dyDescent="0.25">
      <c r="N85" s="7">
        <v>3.6</v>
      </c>
      <c r="O85" s="7">
        <v>15</v>
      </c>
      <c r="P85" s="79"/>
      <c r="Q85" s="7">
        <v>10</v>
      </c>
      <c r="R85" s="7">
        <f t="shared" si="7"/>
        <v>25</v>
      </c>
      <c r="S85" s="7">
        <f t="shared" si="8"/>
        <v>25</v>
      </c>
      <c r="T85" s="7">
        <v>40</v>
      </c>
      <c r="U85" s="1">
        <f t="shared" si="9"/>
        <v>15</v>
      </c>
      <c r="V85" s="1">
        <f>40-10-15</f>
        <v>15</v>
      </c>
      <c r="W85" s="1">
        <f t="shared" si="10"/>
        <v>15</v>
      </c>
      <c r="X85" s="1">
        <f>40-10-15</f>
        <v>15</v>
      </c>
    </row>
    <row r="86" spans="2:24" x14ac:dyDescent="0.25">
      <c r="I86" s="86" t="s">
        <v>9</v>
      </c>
      <c r="J86" s="86"/>
      <c r="K86" s="86" t="s">
        <v>10</v>
      </c>
      <c r="L86" s="86"/>
      <c r="N86" s="7">
        <v>4.5</v>
      </c>
      <c r="O86" s="7">
        <v>8</v>
      </c>
      <c r="P86" s="79"/>
      <c r="Q86" s="7">
        <v>23</v>
      </c>
      <c r="R86" s="7">
        <f t="shared" si="7"/>
        <v>31</v>
      </c>
      <c r="S86" s="7">
        <f t="shared" si="8"/>
        <v>23</v>
      </c>
      <c r="T86" s="7">
        <v>31</v>
      </c>
      <c r="U86" s="1">
        <f t="shared" si="9"/>
        <v>0</v>
      </c>
      <c r="V86" s="1">
        <f>31-23-8</f>
        <v>0</v>
      </c>
      <c r="W86" s="1">
        <f t="shared" si="10"/>
        <v>0</v>
      </c>
      <c r="X86" s="1">
        <f>31-23-8</f>
        <v>0</v>
      </c>
    </row>
    <row r="87" spans="2:24" x14ac:dyDescent="0.25">
      <c r="I87" s="3">
        <v>136</v>
      </c>
      <c r="J87" s="3">
        <v>25</v>
      </c>
      <c r="K87" s="62" t="s">
        <v>11</v>
      </c>
      <c r="L87" s="62"/>
      <c r="N87" s="7">
        <v>4.5999999999999996</v>
      </c>
      <c r="O87" s="7">
        <v>17</v>
      </c>
      <c r="P87" s="79"/>
      <c r="Q87" s="7">
        <v>23</v>
      </c>
      <c r="R87" s="7">
        <f t="shared" si="7"/>
        <v>40</v>
      </c>
      <c r="S87" s="7">
        <f t="shared" si="8"/>
        <v>23</v>
      </c>
      <c r="T87" s="7">
        <v>40</v>
      </c>
      <c r="U87" s="1">
        <f t="shared" si="9"/>
        <v>0</v>
      </c>
      <c r="V87" s="1">
        <f>40-23-17</f>
        <v>0</v>
      </c>
      <c r="W87" s="1">
        <f t="shared" si="10"/>
        <v>0</v>
      </c>
      <c r="X87" s="1">
        <f>40-23-17</f>
        <v>0</v>
      </c>
    </row>
    <row r="88" spans="2:24" x14ac:dyDescent="0.25">
      <c r="I88" s="6">
        <v>1346</v>
      </c>
      <c r="J88" s="6">
        <v>40</v>
      </c>
      <c r="K88" s="59" t="s">
        <v>12</v>
      </c>
      <c r="L88" s="59"/>
      <c r="N88" s="7">
        <v>5.6</v>
      </c>
      <c r="O88" s="7">
        <v>9</v>
      </c>
      <c r="P88" s="80"/>
      <c r="Q88" s="7">
        <v>31</v>
      </c>
      <c r="R88" s="7">
        <f t="shared" si="7"/>
        <v>40</v>
      </c>
      <c r="S88" s="7">
        <f t="shared" si="8"/>
        <v>31</v>
      </c>
      <c r="T88" s="7">
        <v>40</v>
      </c>
      <c r="U88" s="1">
        <f t="shared" si="9"/>
        <v>0</v>
      </c>
      <c r="V88" s="1">
        <f>40-31-9</f>
        <v>0</v>
      </c>
      <c r="W88" s="1">
        <f t="shared" si="10"/>
        <v>0</v>
      </c>
      <c r="X88" s="1">
        <f>40-31-9</f>
        <v>0</v>
      </c>
    </row>
    <row r="89" spans="2:24" x14ac:dyDescent="0.25">
      <c r="I89" s="6">
        <v>13456</v>
      </c>
      <c r="J89" s="6">
        <v>40</v>
      </c>
      <c r="K89" s="59" t="s">
        <v>12</v>
      </c>
      <c r="L89" s="59"/>
    </row>
    <row r="90" spans="2:24" x14ac:dyDescent="0.25">
      <c r="I90" s="3">
        <v>146</v>
      </c>
      <c r="J90" s="3">
        <v>37</v>
      </c>
      <c r="K90" s="62" t="s">
        <v>11</v>
      </c>
      <c r="L90" s="62"/>
      <c r="N90" s="71" t="s">
        <v>408</v>
      </c>
      <c r="O90" s="71"/>
      <c r="P90" s="71"/>
      <c r="Q90" s="71"/>
      <c r="R90" s="71"/>
      <c r="S90" s="71"/>
      <c r="T90" s="71"/>
      <c r="U90" s="71"/>
      <c r="V90" s="71"/>
      <c r="W90" s="71"/>
      <c r="X90" s="71"/>
    </row>
    <row r="91" spans="2:24" x14ac:dyDescent="0.25">
      <c r="I91" s="3">
        <v>1456</v>
      </c>
      <c r="J91" s="3">
        <v>37</v>
      </c>
      <c r="K91" s="62" t="s">
        <v>11</v>
      </c>
      <c r="L91" s="62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</row>
    <row r="92" spans="2:24" x14ac:dyDescent="0.25">
      <c r="I92" s="3">
        <v>1246</v>
      </c>
      <c r="J92" s="3">
        <v>32</v>
      </c>
      <c r="K92" s="62" t="s">
        <v>11</v>
      </c>
      <c r="L92" s="62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</row>
    <row r="93" spans="2:24" x14ac:dyDescent="0.25">
      <c r="I93" s="3">
        <v>1256</v>
      </c>
      <c r="J93" s="3">
        <v>29</v>
      </c>
      <c r="K93" s="62" t="s">
        <v>11</v>
      </c>
      <c r="L93" s="62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</row>
    <row r="94" spans="2:24" x14ac:dyDescent="0.25">
      <c r="I94" s="3">
        <v>12456</v>
      </c>
      <c r="J94" s="3">
        <v>32</v>
      </c>
      <c r="K94" s="62" t="s">
        <v>11</v>
      </c>
      <c r="L94" s="62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</row>
    <row r="95" spans="2:24" x14ac:dyDescent="0.25"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</row>
  </sheetData>
  <mergeCells count="61">
    <mergeCell ref="N90:X95"/>
    <mergeCell ref="L1:X1"/>
    <mergeCell ref="A34:XFD34"/>
    <mergeCell ref="N26:O26"/>
    <mergeCell ref="N27:O27"/>
    <mergeCell ref="N28:O28"/>
    <mergeCell ref="N29:O29"/>
    <mergeCell ref="N30:O30"/>
    <mergeCell ref="N25:O25"/>
    <mergeCell ref="P3:P12"/>
    <mergeCell ref="L22:M22"/>
    <mergeCell ref="N22:O22"/>
    <mergeCell ref="N23:O23"/>
    <mergeCell ref="N24:O24"/>
    <mergeCell ref="J44:K44"/>
    <mergeCell ref="L44:M44"/>
    <mergeCell ref="N44:O44"/>
    <mergeCell ref="J37:P37"/>
    <mergeCell ref="J40:N40"/>
    <mergeCell ref="J41:P41"/>
    <mergeCell ref="J43:O43"/>
    <mergeCell ref="M51:O51"/>
    <mergeCell ref="J51:L51"/>
    <mergeCell ref="J52:O53"/>
    <mergeCell ref="M50:O50"/>
    <mergeCell ref="J50:L50"/>
    <mergeCell ref="J57:L57"/>
    <mergeCell ref="J58:L58"/>
    <mergeCell ref="M54:O54"/>
    <mergeCell ref="M55:O55"/>
    <mergeCell ref="M56:O56"/>
    <mergeCell ref="M57:O57"/>
    <mergeCell ref="M58:O58"/>
    <mergeCell ref="J54:L54"/>
    <mergeCell ref="J55:L55"/>
    <mergeCell ref="P79:P88"/>
    <mergeCell ref="C78:E78"/>
    <mergeCell ref="C79:E79"/>
    <mergeCell ref="C80:E80"/>
    <mergeCell ref="C81:E81"/>
    <mergeCell ref="C82:E82"/>
    <mergeCell ref="I86:J86"/>
    <mergeCell ref="K86:L86"/>
    <mergeCell ref="K87:L87"/>
    <mergeCell ref="K88:L88"/>
    <mergeCell ref="K94:L94"/>
    <mergeCell ref="J45:O46"/>
    <mergeCell ref="M47:O47"/>
    <mergeCell ref="M48:O48"/>
    <mergeCell ref="M49:O49"/>
    <mergeCell ref="J47:L47"/>
    <mergeCell ref="J48:L48"/>
    <mergeCell ref="J49:L49"/>
    <mergeCell ref="K89:L89"/>
    <mergeCell ref="K90:L90"/>
    <mergeCell ref="K91:L91"/>
    <mergeCell ref="K92:L92"/>
    <mergeCell ref="K93:L93"/>
    <mergeCell ref="M63:N65"/>
    <mergeCell ref="B70:K70"/>
    <mergeCell ref="J56:L5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DA4D1-7E89-46B3-BC89-73B9EA493A8A}">
  <dimension ref="A1:G92"/>
  <sheetViews>
    <sheetView showGridLines="0" workbookViewId="0"/>
  </sheetViews>
  <sheetFormatPr defaultRowHeight="15" x14ac:dyDescent="0.25"/>
  <cols>
    <col min="1" max="1" width="2.28515625" customWidth="1"/>
    <col min="2" max="2" width="7.5703125" bestFit="1" customWidth="1"/>
    <col min="3" max="3" width="27.4257812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bestFit="1" customWidth="1"/>
  </cols>
  <sheetData>
    <row r="1" spans="1:5" x14ac:dyDescent="0.25">
      <c r="A1" s="29" t="s">
        <v>102</v>
      </c>
    </row>
    <row r="2" spans="1:5" x14ac:dyDescent="0.25">
      <c r="A2" s="29" t="s">
        <v>103</v>
      </c>
    </row>
    <row r="3" spans="1:5" x14ac:dyDescent="0.25">
      <c r="A3" s="29" t="s">
        <v>104</v>
      </c>
    </row>
    <row r="4" spans="1:5" x14ac:dyDescent="0.25">
      <c r="A4" s="29" t="s">
        <v>105</v>
      </c>
    </row>
    <row r="5" spans="1:5" x14ac:dyDescent="0.25">
      <c r="A5" s="29" t="s">
        <v>106</v>
      </c>
    </row>
    <row r="6" spans="1:5" x14ac:dyDescent="0.25">
      <c r="A6" s="29"/>
      <c r="B6" t="s">
        <v>107</v>
      </c>
    </row>
    <row r="7" spans="1:5" x14ac:dyDescent="0.25">
      <c r="A7" s="29"/>
      <c r="B7" t="s">
        <v>108</v>
      </c>
    </row>
    <row r="8" spans="1:5" x14ac:dyDescent="0.25">
      <c r="A8" s="29"/>
      <c r="B8" t="s">
        <v>109</v>
      </c>
    </row>
    <row r="9" spans="1:5" x14ac:dyDescent="0.25">
      <c r="A9" s="29" t="s">
        <v>110</v>
      </c>
    </row>
    <row r="10" spans="1:5" x14ac:dyDescent="0.25">
      <c r="B10" t="s">
        <v>111</v>
      </c>
    </row>
    <row r="11" spans="1:5" x14ac:dyDescent="0.25">
      <c r="B11" t="s">
        <v>112</v>
      </c>
    </row>
    <row r="14" spans="1:5" ht="15.75" thickBot="1" x14ac:dyDescent="0.3">
      <c r="A14" t="s">
        <v>113</v>
      </c>
    </row>
    <row r="15" spans="1:5" ht="15.75" thickBot="1" x14ac:dyDescent="0.3">
      <c r="B15" s="31" t="s">
        <v>114</v>
      </c>
      <c r="C15" s="31" t="s">
        <v>115</v>
      </c>
      <c r="D15" s="31" t="s">
        <v>116</v>
      </c>
      <c r="E15" s="31" t="s">
        <v>117</v>
      </c>
    </row>
    <row r="16" spans="1:5" ht="15.75" thickBot="1" x14ac:dyDescent="0.3">
      <c r="B16" s="30" t="s">
        <v>125</v>
      </c>
      <c r="C16" s="30" t="s">
        <v>126</v>
      </c>
      <c r="D16" s="33">
        <v>116.66666666666819</v>
      </c>
      <c r="E16" s="33">
        <v>116.66666666666819</v>
      </c>
    </row>
    <row r="19" spans="1:6" ht="15.75" thickBot="1" x14ac:dyDescent="0.3">
      <c r="A19" t="s">
        <v>118</v>
      </c>
    </row>
    <row r="20" spans="1:6" ht="15.75" thickBot="1" x14ac:dyDescent="0.3">
      <c r="B20" s="31" t="s">
        <v>114</v>
      </c>
      <c r="C20" s="31" t="s">
        <v>115</v>
      </c>
      <c r="D20" s="31" t="s">
        <v>116</v>
      </c>
      <c r="E20" s="31" t="s">
        <v>117</v>
      </c>
      <c r="F20" s="31" t="s">
        <v>119</v>
      </c>
    </row>
    <row r="21" spans="1:6" x14ac:dyDescent="0.25">
      <c r="B21" s="32" t="s">
        <v>127</v>
      </c>
      <c r="C21" s="32" t="s">
        <v>128</v>
      </c>
      <c r="D21" s="34">
        <v>0</v>
      </c>
      <c r="E21" s="34">
        <v>0</v>
      </c>
      <c r="F21" s="32" t="s">
        <v>129</v>
      </c>
    </row>
    <row r="22" spans="1:6" x14ac:dyDescent="0.25">
      <c r="B22" s="32" t="s">
        <v>130</v>
      </c>
      <c r="C22" s="32" t="s">
        <v>131</v>
      </c>
      <c r="D22" s="34">
        <v>12</v>
      </c>
      <c r="E22" s="34">
        <v>12</v>
      </c>
      <c r="F22" s="32" t="s">
        <v>129</v>
      </c>
    </row>
    <row r="23" spans="1:6" x14ac:dyDescent="0.25">
      <c r="B23" s="32" t="s">
        <v>132</v>
      </c>
      <c r="C23" s="32" t="s">
        <v>133</v>
      </c>
      <c r="D23" s="34">
        <v>0</v>
      </c>
      <c r="E23" s="34">
        <v>0</v>
      </c>
      <c r="F23" s="32" t="s">
        <v>129</v>
      </c>
    </row>
    <row r="24" spans="1:6" x14ac:dyDescent="0.25">
      <c r="B24" s="32" t="s">
        <v>134</v>
      </c>
      <c r="C24" s="32" t="s">
        <v>135</v>
      </c>
      <c r="D24" s="34">
        <v>0</v>
      </c>
      <c r="E24" s="34">
        <v>0</v>
      </c>
      <c r="F24" s="32" t="s">
        <v>129</v>
      </c>
    </row>
    <row r="25" spans="1:6" x14ac:dyDescent="0.25">
      <c r="B25" s="32" t="s">
        <v>136</v>
      </c>
      <c r="C25" s="32" t="s">
        <v>137</v>
      </c>
      <c r="D25" s="34">
        <v>0</v>
      </c>
      <c r="E25" s="34">
        <v>0</v>
      </c>
      <c r="F25" s="32" t="s">
        <v>129</v>
      </c>
    </row>
    <row r="26" spans="1:6" x14ac:dyDescent="0.25">
      <c r="B26" s="32" t="s">
        <v>138</v>
      </c>
      <c r="C26" s="32" t="s">
        <v>139</v>
      </c>
      <c r="D26" s="34">
        <v>30.000000000000107</v>
      </c>
      <c r="E26" s="34">
        <v>30.000000000000107</v>
      </c>
      <c r="F26" s="32" t="s">
        <v>129</v>
      </c>
    </row>
    <row r="27" spans="1:6" x14ac:dyDescent="0.25">
      <c r="B27" s="32" t="s">
        <v>140</v>
      </c>
      <c r="C27" s="32" t="s">
        <v>141</v>
      </c>
      <c r="D27" s="34">
        <v>0</v>
      </c>
      <c r="E27" s="34">
        <v>0</v>
      </c>
      <c r="F27" s="32" t="s">
        <v>129</v>
      </c>
    </row>
    <row r="28" spans="1:6" x14ac:dyDescent="0.25">
      <c r="B28" s="32" t="s">
        <v>142</v>
      </c>
      <c r="C28" s="32" t="s">
        <v>143</v>
      </c>
      <c r="D28" s="34">
        <v>66.666666666668092</v>
      </c>
      <c r="E28" s="34">
        <v>66.666666666668092</v>
      </c>
      <c r="F28" s="32" t="s">
        <v>129</v>
      </c>
    </row>
    <row r="29" spans="1:6" x14ac:dyDescent="0.25">
      <c r="B29" s="32" t="s">
        <v>144</v>
      </c>
      <c r="C29" s="32" t="s">
        <v>145</v>
      </c>
      <c r="D29" s="34">
        <v>0</v>
      </c>
      <c r="E29" s="34">
        <v>0</v>
      </c>
      <c r="F29" s="32" t="s">
        <v>129</v>
      </c>
    </row>
    <row r="30" spans="1:6" x14ac:dyDescent="0.25">
      <c r="B30" s="32" t="s">
        <v>146</v>
      </c>
      <c r="C30" s="32" t="s">
        <v>147</v>
      </c>
      <c r="D30" s="34">
        <v>8</v>
      </c>
      <c r="E30" s="34">
        <v>8</v>
      </c>
      <c r="F30" s="32" t="s">
        <v>129</v>
      </c>
    </row>
    <row r="31" spans="1:6" x14ac:dyDescent="0.25">
      <c r="B31" s="32" t="s">
        <v>148</v>
      </c>
      <c r="C31" s="32" t="s">
        <v>149</v>
      </c>
      <c r="D31" s="34">
        <v>6</v>
      </c>
      <c r="E31" s="34">
        <v>6</v>
      </c>
      <c r="F31" s="32" t="s">
        <v>129</v>
      </c>
    </row>
    <row r="32" spans="1:6" x14ac:dyDescent="0.25">
      <c r="B32" s="32" t="s">
        <v>150</v>
      </c>
      <c r="C32" s="32" t="s">
        <v>151</v>
      </c>
      <c r="D32" s="34">
        <v>10</v>
      </c>
      <c r="E32" s="34">
        <v>10</v>
      </c>
      <c r="F32" s="32" t="s">
        <v>129</v>
      </c>
    </row>
    <row r="33" spans="2:6" x14ac:dyDescent="0.25">
      <c r="B33" s="32" t="s">
        <v>152</v>
      </c>
      <c r="C33" s="32" t="s">
        <v>153</v>
      </c>
      <c r="D33" s="34">
        <v>20</v>
      </c>
      <c r="E33" s="34">
        <v>20</v>
      </c>
      <c r="F33" s="32" t="s">
        <v>129</v>
      </c>
    </row>
    <row r="34" spans="2:6" x14ac:dyDescent="0.25">
      <c r="B34" s="32" t="s">
        <v>154</v>
      </c>
      <c r="C34" s="32" t="s">
        <v>155</v>
      </c>
      <c r="D34" s="34">
        <v>23</v>
      </c>
      <c r="E34" s="34">
        <v>23</v>
      </c>
      <c r="F34" s="32" t="s">
        <v>129</v>
      </c>
    </row>
    <row r="35" spans="2:6" x14ac:dyDescent="0.25">
      <c r="B35" s="32" t="s">
        <v>156</v>
      </c>
      <c r="C35" s="32" t="s">
        <v>157</v>
      </c>
      <c r="D35" s="34">
        <v>31</v>
      </c>
      <c r="E35" s="34">
        <v>31</v>
      </c>
      <c r="F35" s="32" t="s">
        <v>129</v>
      </c>
    </row>
    <row r="36" spans="2:6" x14ac:dyDescent="0.25">
      <c r="B36" s="32" t="s">
        <v>158</v>
      </c>
      <c r="C36" s="32" t="s">
        <v>159</v>
      </c>
      <c r="D36" s="34">
        <v>23</v>
      </c>
      <c r="E36" s="34">
        <v>23</v>
      </c>
      <c r="F36" s="32" t="s">
        <v>129</v>
      </c>
    </row>
    <row r="37" spans="2:6" x14ac:dyDescent="0.25">
      <c r="B37" s="32" t="s">
        <v>160</v>
      </c>
      <c r="C37" s="32" t="s">
        <v>161</v>
      </c>
      <c r="D37" s="34">
        <v>25</v>
      </c>
      <c r="E37" s="34">
        <v>25</v>
      </c>
      <c r="F37" s="32" t="s">
        <v>129</v>
      </c>
    </row>
    <row r="38" spans="2:6" x14ac:dyDescent="0.25">
      <c r="B38" s="32" t="s">
        <v>162</v>
      </c>
      <c r="C38" s="32" t="s">
        <v>163</v>
      </c>
      <c r="D38" s="34">
        <v>31</v>
      </c>
      <c r="E38" s="34">
        <v>31</v>
      </c>
      <c r="F38" s="32" t="s">
        <v>129</v>
      </c>
    </row>
    <row r="39" spans="2:6" x14ac:dyDescent="0.25">
      <c r="B39" s="32" t="s">
        <v>164</v>
      </c>
      <c r="C39" s="32" t="s">
        <v>165</v>
      </c>
      <c r="D39" s="34">
        <v>40</v>
      </c>
      <c r="E39" s="34">
        <v>40</v>
      </c>
      <c r="F39" s="32" t="s">
        <v>129</v>
      </c>
    </row>
    <row r="40" spans="2:6" x14ac:dyDescent="0.25">
      <c r="B40" s="32" t="s">
        <v>166</v>
      </c>
      <c r="C40" s="32" t="s">
        <v>167</v>
      </c>
      <c r="D40" s="34">
        <v>40</v>
      </c>
      <c r="E40" s="34">
        <v>40</v>
      </c>
      <c r="F40" s="32" t="s">
        <v>129</v>
      </c>
    </row>
    <row r="41" spans="2:6" x14ac:dyDescent="0.25">
      <c r="B41" s="32" t="s">
        <v>168</v>
      </c>
      <c r="C41" s="32" t="s">
        <v>169</v>
      </c>
      <c r="D41" s="34">
        <v>0</v>
      </c>
      <c r="E41" s="34">
        <v>0</v>
      </c>
      <c r="F41" s="32" t="s">
        <v>129</v>
      </c>
    </row>
    <row r="42" spans="2:6" x14ac:dyDescent="0.25">
      <c r="B42" s="32" t="s">
        <v>170</v>
      </c>
      <c r="C42" s="32" t="s">
        <v>171</v>
      </c>
      <c r="D42" s="34">
        <v>0</v>
      </c>
      <c r="E42" s="34">
        <v>0</v>
      </c>
      <c r="F42" s="32" t="s">
        <v>129</v>
      </c>
    </row>
    <row r="43" spans="2:6" x14ac:dyDescent="0.25">
      <c r="B43" s="32" t="s">
        <v>172</v>
      </c>
      <c r="C43" s="32" t="s">
        <v>173</v>
      </c>
      <c r="D43" s="34">
        <v>0</v>
      </c>
      <c r="E43" s="34">
        <v>0</v>
      </c>
      <c r="F43" s="32" t="s">
        <v>129</v>
      </c>
    </row>
    <row r="44" spans="2:6" x14ac:dyDescent="0.25">
      <c r="B44" s="32" t="s">
        <v>174</v>
      </c>
      <c r="C44" s="32" t="s">
        <v>175</v>
      </c>
      <c r="D44" s="34">
        <v>14</v>
      </c>
      <c r="E44" s="34">
        <v>14</v>
      </c>
      <c r="F44" s="32" t="s">
        <v>129</v>
      </c>
    </row>
    <row r="45" spans="2:6" x14ac:dyDescent="0.25">
      <c r="B45" s="32" t="s">
        <v>176</v>
      </c>
      <c r="C45" s="32" t="s">
        <v>177</v>
      </c>
      <c r="D45" s="34">
        <v>17</v>
      </c>
      <c r="E45" s="34">
        <v>17</v>
      </c>
      <c r="F45" s="32" t="s">
        <v>129</v>
      </c>
    </row>
    <row r="46" spans="2:6" x14ac:dyDescent="0.25">
      <c r="B46" s="32" t="s">
        <v>178</v>
      </c>
      <c r="C46" s="32" t="s">
        <v>179</v>
      </c>
      <c r="D46" s="34">
        <v>10</v>
      </c>
      <c r="E46" s="34">
        <v>10</v>
      </c>
      <c r="F46" s="32" t="s">
        <v>129</v>
      </c>
    </row>
    <row r="47" spans="2:6" x14ac:dyDescent="0.25">
      <c r="B47" s="32" t="s">
        <v>180</v>
      </c>
      <c r="C47" s="32" t="s">
        <v>181</v>
      </c>
      <c r="D47" s="34">
        <v>10</v>
      </c>
      <c r="E47" s="34">
        <v>10</v>
      </c>
      <c r="F47" s="32" t="s">
        <v>129</v>
      </c>
    </row>
    <row r="48" spans="2:6" x14ac:dyDescent="0.25">
      <c r="B48" s="32" t="s">
        <v>182</v>
      </c>
      <c r="C48" s="32" t="s">
        <v>183</v>
      </c>
      <c r="D48" s="34">
        <v>23</v>
      </c>
      <c r="E48" s="34">
        <v>23</v>
      </c>
      <c r="F48" s="32" t="s">
        <v>129</v>
      </c>
    </row>
    <row r="49" spans="1:7" x14ac:dyDescent="0.25">
      <c r="B49" s="32" t="s">
        <v>184</v>
      </c>
      <c r="C49" s="32" t="s">
        <v>185</v>
      </c>
      <c r="D49" s="34">
        <v>23</v>
      </c>
      <c r="E49" s="34">
        <v>23</v>
      </c>
      <c r="F49" s="32" t="s">
        <v>129</v>
      </c>
    </row>
    <row r="50" spans="1:7" ht="15.75" thickBot="1" x14ac:dyDescent="0.3">
      <c r="B50" s="30" t="s">
        <v>186</v>
      </c>
      <c r="C50" s="30" t="s">
        <v>187</v>
      </c>
      <c r="D50" s="33">
        <v>31</v>
      </c>
      <c r="E50" s="33">
        <v>31</v>
      </c>
      <c r="F50" s="30" t="s">
        <v>129</v>
      </c>
    </row>
    <row r="53" spans="1:7" ht="15.75" thickBot="1" x14ac:dyDescent="0.3">
      <c r="A53" t="s">
        <v>120</v>
      </c>
    </row>
    <row r="54" spans="1:7" ht="15.75" thickBot="1" x14ac:dyDescent="0.3">
      <c r="B54" s="31" t="s">
        <v>114</v>
      </c>
      <c r="C54" s="31" t="s">
        <v>115</v>
      </c>
      <c r="D54" s="31" t="s">
        <v>121</v>
      </c>
      <c r="E54" s="31" t="s">
        <v>122</v>
      </c>
      <c r="F54" s="31" t="s">
        <v>123</v>
      </c>
      <c r="G54" s="31" t="s">
        <v>124</v>
      </c>
    </row>
    <row r="55" spans="1:7" x14ac:dyDescent="0.25">
      <c r="B55" s="32" t="s">
        <v>188</v>
      </c>
      <c r="C55" s="32" t="s">
        <v>189</v>
      </c>
      <c r="D55" s="34">
        <v>6</v>
      </c>
      <c r="E55" s="32" t="s">
        <v>190</v>
      </c>
      <c r="F55" s="32" t="s">
        <v>191</v>
      </c>
      <c r="G55" s="32">
        <v>0</v>
      </c>
    </row>
    <row r="56" spans="1:7" x14ac:dyDescent="0.25">
      <c r="B56" s="32" t="s">
        <v>192</v>
      </c>
      <c r="C56" s="32" t="s">
        <v>193</v>
      </c>
      <c r="D56" s="34">
        <v>10</v>
      </c>
      <c r="E56" s="32" t="s">
        <v>194</v>
      </c>
      <c r="F56" s="32" t="s">
        <v>191</v>
      </c>
      <c r="G56" s="32">
        <v>0</v>
      </c>
    </row>
    <row r="57" spans="1:7" x14ac:dyDescent="0.25">
      <c r="B57" s="32" t="s">
        <v>195</v>
      </c>
      <c r="C57" s="32" t="s">
        <v>196</v>
      </c>
      <c r="D57" s="34">
        <v>20</v>
      </c>
      <c r="E57" s="32" t="s">
        <v>197</v>
      </c>
      <c r="F57" s="32" t="s">
        <v>191</v>
      </c>
      <c r="G57" s="32">
        <v>0</v>
      </c>
    </row>
    <row r="58" spans="1:7" x14ac:dyDescent="0.25">
      <c r="B58" s="32" t="s">
        <v>198</v>
      </c>
      <c r="C58" s="32" t="s">
        <v>199</v>
      </c>
      <c r="D58" s="34">
        <v>9</v>
      </c>
      <c r="E58" s="32" t="s">
        <v>200</v>
      </c>
      <c r="F58" s="32" t="s">
        <v>191</v>
      </c>
      <c r="G58" s="32">
        <v>0</v>
      </c>
    </row>
    <row r="59" spans="1:7" x14ac:dyDescent="0.25">
      <c r="B59" s="32" t="s">
        <v>201</v>
      </c>
      <c r="C59" s="32" t="s">
        <v>202</v>
      </c>
      <c r="D59" s="34">
        <v>14</v>
      </c>
      <c r="E59" s="32" t="s">
        <v>203</v>
      </c>
      <c r="F59" s="32" t="s">
        <v>191</v>
      </c>
      <c r="G59" s="32">
        <v>0</v>
      </c>
    </row>
    <row r="60" spans="1:7" x14ac:dyDescent="0.25">
      <c r="B60" s="32" t="s">
        <v>204</v>
      </c>
      <c r="C60" s="32" t="s">
        <v>205</v>
      </c>
      <c r="D60" s="34">
        <v>13</v>
      </c>
      <c r="E60" s="32" t="s">
        <v>206</v>
      </c>
      <c r="F60" s="32" t="s">
        <v>191</v>
      </c>
      <c r="G60" s="32">
        <v>0</v>
      </c>
    </row>
    <row r="61" spans="1:7" x14ac:dyDescent="0.25">
      <c r="B61" s="32" t="s">
        <v>207</v>
      </c>
      <c r="C61" s="32" t="s">
        <v>208</v>
      </c>
      <c r="D61" s="34">
        <v>15</v>
      </c>
      <c r="E61" s="32" t="s">
        <v>209</v>
      </c>
      <c r="F61" s="32" t="s">
        <v>191</v>
      </c>
      <c r="G61" s="32">
        <v>0</v>
      </c>
    </row>
    <row r="62" spans="1:7" x14ac:dyDescent="0.25">
      <c r="B62" s="32" t="s">
        <v>210</v>
      </c>
      <c r="C62" s="32" t="s">
        <v>211</v>
      </c>
      <c r="D62" s="34">
        <v>8</v>
      </c>
      <c r="E62" s="32" t="s">
        <v>212</v>
      </c>
      <c r="F62" s="32" t="s">
        <v>191</v>
      </c>
      <c r="G62" s="32">
        <v>0</v>
      </c>
    </row>
    <row r="63" spans="1:7" x14ac:dyDescent="0.25">
      <c r="B63" s="32" t="s">
        <v>213</v>
      </c>
      <c r="C63" s="32" t="s">
        <v>214</v>
      </c>
      <c r="D63" s="34">
        <v>17</v>
      </c>
      <c r="E63" s="32" t="s">
        <v>215</v>
      </c>
      <c r="F63" s="32" t="s">
        <v>191</v>
      </c>
      <c r="G63" s="32">
        <v>0</v>
      </c>
    </row>
    <row r="64" spans="1:7" x14ac:dyDescent="0.25">
      <c r="B64" s="32" t="s">
        <v>216</v>
      </c>
      <c r="C64" s="32" t="s">
        <v>217</v>
      </c>
      <c r="D64" s="34">
        <v>9</v>
      </c>
      <c r="E64" s="32" t="s">
        <v>218</v>
      </c>
      <c r="F64" s="32" t="s">
        <v>191</v>
      </c>
      <c r="G64" s="32">
        <v>0</v>
      </c>
    </row>
    <row r="65" spans="2:7" x14ac:dyDescent="0.25">
      <c r="B65" s="32" t="s">
        <v>188</v>
      </c>
      <c r="C65" s="32" t="s">
        <v>189</v>
      </c>
      <c r="D65" s="34">
        <v>6</v>
      </c>
      <c r="E65" s="32" t="s">
        <v>219</v>
      </c>
      <c r="F65" s="32" t="s">
        <v>220</v>
      </c>
      <c r="G65" s="34">
        <v>1</v>
      </c>
    </row>
    <row r="66" spans="2:7" x14ac:dyDescent="0.25">
      <c r="B66" s="32" t="s">
        <v>192</v>
      </c>
      <c r="C66" s="32" t="s">
        <v>193</v>
      </c>
      <c r="D66" s="34">
        <v>10</v>
      </c>
      <c r="E66" s="32" t="s">
        <v>221</v>
      </c>
      <c r="F66" s="32" t="s">
        <v>191</v>
      </c>
      <c r="G66" s="34">
        <v>0</v>
      </c>
    </row>
    <row r="67" spans="2:7" x14ac:dyDescent="0.25">
      <c r="B67" s="32" t="s">
        <v>195</v>
      </c>
      <c r="C67" s="32" t="s">
        <v>196</v>
      </c>
      <c r="D67" s="34">
        <v>20</v>
      </c>
      <c r="E67" s="32" t="s">
        <v>222</v>
      </c>
      <c r="F67" s="32" t="s">
        <v>220</v>
      </c>
      <c r="G67" s="34">
        <v>4</v>
      </c>
    </row>
    <row r="68" spans="2:7" x14ac:dyDescent="0.25">
      <c r="B68" s="32" t="s">
        <v>198</v>
      </c>
      <c r="C68" s="32" t="s">
        <v>199</v>
      </c>
      <c r="D68" s="34">
        <v>9</v>
      </c>
      <c r="E68" s="32" t="s">
        <v>223</v>
      </c>
      <c r="F68" s="32" t="s">
        <v>220</v>
      </c>
      <c r="G68" s="34">
        <v>2</v>
      </c>
    </row>
    <row r="69" spans="2:7" x14ac:dyDescent="0.25">
      <c r="B69" s="32" t="s">
        <v>201</v>
      </c>
      <c r="C69" s="32" t="s">
        <v>202</v>
      </c>
      <c r="D69" s="34">
        <v>14</v>
      </c>
      <c r="E69" s="32" t="s">
        <v>224</v>
      </c>
      <c r="F69" s="32" t="s">
        <v>220</v>
      </c>
      <c r="G69" s="34">
        <v>3</v>
      </c>
    </row>
    <row r="70" spans="2:7" x14ac:dyDescent="0.25">
      <c r="B70" s="32" t="s">
        <v>204</v>
      </c>
      <c r="C70" s="32" t="s">
        <v>205</v>
      </c>
      <c r="D70" s="34">
        <v>13</v>
      </c>
      <c r="E70" s="32" t="s">
        <v>225</v>
      </c>
      <c r="F70" s="32" t="s">
        <v>191</v>
      </c>
      <c r="G70" s="34">
        <v>0</v>
      </c>
    </row>
    <row r="71" spans="2:7" x14ac:dyDescent="0.25">
      <c r="B71" s="32" t="s">
        <v>207</v>
      </c>
      <c r="C71" s="32" t="s">
        <v>208</v>
      </c>
      <c r="D71" s="34">
        <v>15</v>
      </c>
      <c r="E71" s="32" t="s">
        <v>226</v>
      </c>
      <c r="F71" s="32" t="s">
        <v>220</v>
      </c>
      <c r="G71" s="34">
        <v>3</v>
      </c>
    </row>
    <row r="72" spans="2:7" x14ac:dyDescent="0.25">
      <c r="B72" s="32" t="s">
        <v>210</v>
      </c>
      <c r="C72" s="32" t="s">
        <v>211</v>
      </c>
      <c r="D72" s="34">
        <v>8</v>
      </c>
      <c r="E72" s="32" t="s">
        <v>227</v>
      </c>
      <c r="F72" s="32" t="s">
        <v>220</v>
      </c>
      <c r="G72" s="34">
        <v>1</v>
      </c>
    </row>
    <row r="73" spans="2:7" x14ac:dyDescent="0.25">
      <c r="B73" s="32" t="s">
        <v>213</v>
      </c>
      <c r="C73" s="32" t="s">
        <v>214</v>
      </c>
      <c r="D73" s="34">
        <v>17</v>
      </c>
      <c r="E73" s="32" t="s">
        <v>228</v>
      </c>
      <c r="F73" s="32" t="s">
        <v>220</v>
      </c>
      <c r="G73" s="34">
        <v>2</v>
      </c>
    </row>
    <row r="74" spans="2:7" x14ac:dyDescent="0.25">
      <c r="B74" s="32" t="s">
        <v>216</v>
      </c>
      <c r="C74" s="32" t="s">
        <v>217</v>
      </c>
      <c r="D74" s="34">
        <v>9</v>
      </c>
      <c r="E74" s="32" t="s">
        <v>229</v>
      </c>
      <c r="F74" s="32" t="s">
        <v>191</v>
      </c>
      <c r="G74" s="34">
        <v>0</v>
      </c>
    </row>
    <row r="75" spans="2:7" x14ac:dyDescent="0.25">
      <c r="B75" s="32" t="s">
        <v>230</v>
      </c>
      <c r="C75" s="32" t="s">
        <v>231</v>
      </c>
      <c r="D75" s="34">
        <v>0</v>
      </c>
      <c r="E75" s="32" t="s">
        <v>232</v>
      </c>
      <c r="F75" s="32" t="s">
        <v>191</v>
      </c>
      <c r="G75" s="32">
        <v>0</v>
      </c>
    </row>
    <row r="76" spans="2:7" x14ac:dyDescent="0.25">
      <c r="B76" s="32" t="s">
        <v>233</v>
      </c>
      <c r="C76" s="32" t="s">
        <v>234</v>
      </c>
      <c r="D76" s="34">
        <v>0</v>
      </c>
      <c r="E76" s="32" t="s">
        <v>235</v>
      </c>
      <c r="F76" s="32" t="s">
        <v>191</v>
      </c>
      <c r="G76" s="32">
        <v>0</v>
      </c>
    </row>
    <row r="77" spans="2:7" x14ac:dyDescent="0.25">
      <c r="B77" s="32" t="s">
        <v>236</v>
      </c>
      <c r="C77" s="32" t="s">
        <v>237</v>
      </c>
      <c r="D77" s="34">
        <v>0</v>
      </c>
      <c r="E77" s="32" t="s">
        <v>238</v>
      </c>
      <c r="F77" s="32" t="s">
        <v>191</v>
      </c>
      <c r="G77" s="32">
        <v>0</v>
      </c>
    </row>
    <row r="78" spans="2:7" x14ac:dyDescent="0.25">
      <c r="B78" s="32" t="s">
        <v>239</v>
      </c>
      <c r="C78" s="32" t="s">
        <v>240</v>
      </c>
      <c r="D78" s="34">
        <v>14</v>
      </c>
      <c r="E78" s="32" t="s">
        <v>241</v>
      </c>
      <c r="F78" s="32" t="s">
        <v>220</v>
      </c>
      <c r="G78" s="34">
        <v>8</v>
      </c>
    </row>
    <row r="79" spans="2:7" x14ac:dyDescent="0.25">
      <c r="B79" s="32" t="s">
        <v>242</v>
      </c>
      <c r="C79" s="32" t="s">
        <v>243</v>
      </c>
      <c r="D79" s="34">
        <v>17</v>
      </c>
      <c r="E79" s="32" t="s">
        <v>244</v>
      </c>
      <c r="F79" s="32" t="s">
        <v>220</v>
      </c>
      <c r="G79" s="34">
        <v>11</v>
      </c>
    </row>
    <row r="80" spans="2:7" x14ac:dyDescent="0.25">
      <c r="B80" s="32" t="s">
        <v>245</v>
      </c>
      <c r="C80" s="32" t="s">
        <v>246</v>
      </c>
      <c r="D80" s="34">
        <v>10</v>
      </c>
      <c r="E80" s="32" t="s">
        <v>247</v>
      </c>
      <c r="F80" s="32" t="s">
        <v>191</v>
      </c>
      <c r="G80" s="34">
        <v>0</v>
      </c>
    </row>
    <row r="81" spans="2:7" x14ac:dyDescent="0.25">
      <c r="B81" s="32" t="s">
        <v>248</v>
      </c>
      <c r="C81" s="32" t="s">
        <v>249</v>
      </c>
      <c r="D81" s="34">
        <v>10</v>
      </c>
      <c r="E81" s="32" t="s">
        <v>250</v>
      </c>
      <c r="F81" s="32" t="s">
        <v>191</v>
      </c>
      <c r="G81" s="34">
        <v>0</v>
      </c>
    </row>
    <row r="82" spans="2:7" x14ac:dyDescent="0.25">
      <c r="B82" s="32" t="s">
        <v>251</v>
      </c>
      <c r="C82" s="32" t="s">
        <v>252</v>
      </c>
      <c r="D82" s="34">
        <v>23</v>
      </c>
      <c r="E82" s="32" t="s">
        <v>253</v>
      </c>
      <c r="F82" s="32" t="s">
        <v>220</v>
      </c>
      <c r="G82" s="34">
        <v>3</v>
      </c>
    </row>
    <row r="83" spans="2:7" x14ac:dyDescent="0.25">
      <c r="B83" s="32" t="s">
        <v>254</v>
      </c>
      <c r="C83" s="32" t="s">
        <v>255</v>
      </c>
      <c r="D83" s="34">
        <v>23</v>
      </c>
      <c r="E83" s="32" t="s">
        <v>256</v>
      </c>
      <c r="F83" s="32" t="s">
        <v>191</v>
      </c>
      <c r="G83" s="34">
        <v>0</v>
      </c>
    </row>
    <row r="84" spans="2:7" x14ac:dyDescent="0.25">
      <c r="B84" s="32" t="s">
        <v>257</v>
      </c>
      <c r="C84" s="32" t="s">
        <v>258</v>
      </c>
      <c r="D84" s="34">
        <v>23</v>
      </c>
      <c r="E84" s="32" t="s">
        <v>259</v>
      </c>
      <c r="F84" s="32" t="s">
        <v>191</v>
      </c>
      <c r="G84" s="34">
        <v>0</v>
      </c>
    </row>
    <row r="85" spans="2:7" x14ac:dyDescent="0.25">
      <c r="B85" s="32" t="s">
        <v>260</v>
      </c>
      <c r="C85" s="32" t="s">
        <v>261</v>
      </c>
      <c r="D85" s="34">
        <v>23</v>
      </c>
      <c r="E85" s="32" t="s">
        <v>262</v>
      </c>
      <c r="F85" s="32" t="s">
        <v>220</v>
      </c>
      <c r="G85" s="34">
        <v>3</v>
      </c>
    </row>
    <row r="86" spans="2:7" x14ac:dyDescent="0.25">
      <c r="B86" s="32" t="s">
        <v>263</v>
      </c>
      <c r="C86" s="32" t="s">
        <v>264</v>
      </c>
      <c r="D86" s="34">
        <v>23</v>
      </c>
      <c r="E86" s="32" t="s">
        <v>265</v>
      </c>
      <c r="F86" s="32" t="s">
        <v>191</v>
      </c>
      <c r="G86" s="34">
        <v>0</v>
      </c>
    </row>
    <row r="87" spans="2:7" x14ac:dyDescent="0.25">
      <c r="B87" s="32" t="s">
        <v>266</v>
      </c>
      <c r="C87" s="32" t="s">
        <v>267</v>
      </c>
      <c r="D87" s="34">
        <v>23</v>
      </c>
      <c r="E87" s="32" t="s">
        <v>268</v>
      </c>
      <c r="F87" s="32" t="s">
        <v>191</v>
      </c>
      <c r="G87" s="34">
        <v>0</v>
      </c>
    </row>
    <row r="88" spans="2:7" x14ac:dyDescent="0.25">
      <c r="B88" s="32" t="s">
        <v>269</v>
      </c>
      <c r="C88" s="32" t="s">
        <v>270</v>
      </c>
      <c r="D88" s="34">
        <v>31</v>
      </c>
      <c r="E88" s="32" t="s">
        <v>271</v>
      </c>
      <c r="F88" s="32" t="s">
        <v>191</v>
      </c>
      <c r="G88" s="34">
        <v>0</v>
      </c>
    </row>
    <row r="89" spans="2:7" x14ac:dyDescent="0.25">
      <c r="B89" s="32" t="s">
        <v>272</v>
      </c>
      <c r="C89" s="32" t="s">
        <v>273</v>
      </c>
      <c r="D89" s="34">
        <v>31</v>
      </c>
      <c r="E89" s="32" t="s">
        <v>274</v>
      </c>
      <c r="F89" s="32" t="s">
        <v>191</v>
      </c>
      <c r="G89" s="34">
        <v>0</v>
      </c>
    </row>
    <row r="90" spans="2:7" x14ac:dyDescent="0.25">
      <c r="B90" s="32" t="s">
        <v>160</v>
      </c>
      <c r="C90" s="32" t="s">
        <v>161</v>
      </c>
      <c r="D90" s="34">
        <v>25</v>
      </c>
      <c r="E90" s="32" t="s">
        <v>275</v>
      </c>
      <c r="F90" s="32" t="s">
        <v>220</v>
      </c>
      <c r="G90" s="32">
        <v>15</v>
      </c>
    </row>
    <row r="91" spans="2:7" x14ac:dyDescent="0.25">
      <c r="B91" s="32" t="s">
        <v>164</v>
      </c>
      <c r="C91" s="32" t="s">
        <v>165</v>
      </c>
      <c r="D91" s="34">
        <v>40</v>
      </c>
      <c r="E91" s="32" t="s">
        <v>276</v>
      </c>
      <c r="F91" s="32" t="s">
        <v>191</v>
      </c>
      <c r="G91" s="32">
        <v>0</v>
      </c>
    </row>
    <row r="92" spans="2:7" ht="15.75" thickBot="1" x14ac:dyDescent="0.3">
      <c r="B92" s="30" t="s">
        <v>166</v>
      </c>
      <c r="C92" s="30" t="s">
        <v>167</v>
      </c>
      <c r="D92" s="33">
        <v>40</v>
      </c>
      <c r="E92" s="30" t="s">
        <v>277</v>
      </c>
      <c r="F92" s="30" t="s">
        <v>191</v>
      </c>
      <c r="G92" s="30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CD12-8A8E-4D77-8BE6-D19C99AA92CF}">
  <dimension ref="A1:H77"/>
  <sheetViews>
    <sheetView showGridLines="0" workbookViewId="0"/>
  </sheetViews>
  <sheetFormatPr defaultRowHeight="15" x14ac:dyDescent="0.25"/>
  <cols>
    <col min="1" max="1" width="2.28515625" customWidth="1"/>
    <col min="2" max="2" width="7.5703125" bestFit="1" customWidth="1"/>
    <col min="3" max="3" width="27.42578125" bestFit="1" customWidth="1"/>
    <col min="4" max="4" width="15.42578125" bestFit="1" customWidth="1"/>
    <col min="5" max="5" width="12.7109375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29" t="s">
        <v>278</v>
      </c>
    </row>
    <row r="2" spans="1:8" x14ac:dyDescent="0.25">
      <c r="A2" s="29" t="s">
        <v>103</v>
      </c>
    </row>
    <row r="3" spans="1:8" x14ac:dyDescent="0.25">
      <c r="A3" s="29" t="s">
        <v>104</v>
      </c>
    </row>
    <row r="6" spans="1:8" ht="15.75" thickBot="1" x14ac:dyDescent="0.3">
      <c r="A6" t="s">
        <v>118</v>
      </c>
    </row>
    <row r="7" spans="1:8" x14ac:dyDescent="0.25">
      <c r="B7" s="35"/>
      <c r="C7" s="35"/>
      <c r="D7" s="35" t="s">
        <v>279</v>
      </c>
      <c r="E7" s="35" t="s">
        <v>281</v>
      </c>
      <c r="F7" s="35" t="s">
        <v>283</v>
      </c>
      <c r="G7" s="35" t="s">
        <v>285</v>
      </c>
      <c r="H7" s="35" t="s">
        <v>285</v>
      </c>
    </row>
    <row r="8" spans="1:8" ht="15.75" thickBot="1" x14ac:dyDescent="0.3">
      <c r="B8" s="36" t="s">
        <v>114</v>
      </c>
      <c r="C8" s="36" t="s">
        <v>115</v>
      </c>
      <c r="D8" s="36" t="s">
        <v>280</v>
      </c>
      <c r="E8" s="36" t="s">
        <v>282</v>
      </c>
      <c r="F8" s="36" t="s">
        <v>284</v>
      </c>
      <c r="G8" s="36" t="s">
        <v>286</v>
      </c>
      <c r="H8" s="36" t="s">
        <v>287</v>
      </c>
    </row>
    <row r="9" spans="1:8" x14ac:dyDescent="0.25">
      <c r="B9" s="32" t="s">
        <v>127</v>
      </c>
      <c r="C9" s="32" t="s">
        <v>128</v>
      </c>
      <c r="D9" s="32">
        <v>0</v>
      </c>
      <c r="E9" s="32">
        <v>1</v>
      </c>
      <c r="F9" s="32">
        <v>1</v>
      </c>
      <c r="G9" s="32">
        <v>1E+30</v>
      </c>
      <c r="H9" s="32">
        <v>1</v>
      </c>
    </row>
    <row r="10" spans="1:8" x14ac:dyDescent="0.25">
      <c r="B10" s="32" t="s">
        <v>130</v>
      </c>
      <c r="C10" s="32" t="s">
        <v>131</v>
      </c>
      <c r="D10" s="32">
        <v>12</v>
      </c>
      <c r="E10" s="32">
        <v>0</v>
      </c>
      <c r="F10" s="32">
        <v>1</v>
      </c>
      <c r="G10" s="32">
        <v>9.1190476190477909</v>
      </c>
      <c r="H10" s="32">
        <v>1E+30</v>
      </c>
    </row>
    <row r="11" spans="1:8" x14ac:dyDescent="0.25">
      <c r="B11" s="32" t="s">
        <v>132</v>
      </c>
      <c r="C11" s="32" t="s">
        <v>133</v>
      </c>
      <c r="D11" s="32">
        <v>0</v>
      </c>
      <c r="E11" s="32">
        <v>1</v>
      </c>
      <c r="F11" s="32">
        <v>1</v>
      </c>
      <c r="G11" s="32">
        <v>1E+30</v>
      </c>
      <c r="H11" s="32">
        <v>1</v>
      </c>
    </row>
    <row r="12" spans="1:8" x14ac:dyDescent="0.25">
      <c r="B12" s="32" t="s">
        <v>134</v>
      </c>
      <c r="C12" s="32" t="s">
        <v>135</v>
      </c>
      <c r="D12" s="32">
        <v>0</v>
      </c>
      <c r="E12" s="32">
        <v>1</v>
      </c>
      <c r="F12" s="32">
        <v>1</v>
      </c>
      <c r="G12" s="32">
        <v>1E+30</v>
      </c>
      <c r="H12" s="32">
        <v>1</v>
      </c>
    </row>
    <row r="13" spans="1:8" x14ac:dyDescent="0.25">
      <c r="B13" s="32" t="s">
        <v>136</v>
      </c>
      <c r="C13" s="32" t="s">
        <v>137</v>
      </c>
      <c r="D13" s="32">
        <v>0</v>
      </c>
      <c r="E13" s="32">
        <v>1</v>
      </c>
      <c r="F13" s="32">
        <v>1</v>
      </c>
      <c r="G13" s="32">
        <v>1E+30</v>
      </c>
      <c r="H13" s="32">
        <v>1</v>
      </c>
    </row>
    <row r="14" spans="1:8" x14ac:dyDescent="0.25">
      <c r="B14" s="32" t="s">
        <v>138</v>
      </c>
      <c r="C14" s="32" t="s">
        <v>139</v>
      </c>
      <c r="D14" s="32">
        <v>30.000000000000107</v>
      </c>
      <c r="E14" s="32">
        <v>0</v>
      </c>
      <c r="F14" s="32">
        <v>1</v>
      </c>
      <c r="G14" s="32">
        <v>3.0476190476191016</v>
      </c>
      <c r="H14" s="32">
        <v>1E+30</v>
      </c>
    </row>
    <row r="15" spans="1:8" x14ac:dyDescent="0.25">
      <c r="B15" s="32" t="s">
        <v>140</v>
      </c>
      <c r="C15" s="32" t="s">
        <v>141</v>
      </c>
      <c r="D15" s="32">
        <v>0</v>
      </c>
      <c r="E15" s="32">
        <v>1</v>
      </c>
      <c r="F15" s="32">
        <v>1</v>
      </c>
      <c r="G15" s="32">
        <v>1E+30</v>
      </c>
      <c r="H15" s="32">
        <v>1</v>
      </c>
    </row>
    <row r="16" spans="1:8" x14ac:dyDescent="0.25">
      <c r="B16" s="32" t="s">
        <v>142</v>
      </c>
      <c r="C16" s="32" t="s">
        <v>143</v>
      </c>
      <c r="D16" s="32">
        <v>66.666666666668092</v>
      </c>
      <c r="E16" s="32">
        <v>0</v>
      </c>
      <c r="F16" s="32">
        <v>1</v>
      </c>
      <c r="G16" s="32">
        <v>1E+30</v>
      </c>
      <c r="H16" s="32">
        <v>0.91428571428571415</v>
      </c>
    </row>
    <row r="17" spans="2:8" x14ac:dyDescent="0.25">
      <c r="B17" s="32" t="s">
        <v>144</v>
      </c>
      <c r="C17" s="32" t="s">
        <v>145</v>
      </c>
      <c r="D17" s="32">
        <v>0</v>
      </c>
      <c r="E17" s="32">
        <v>0</v>
      </c>
      <c r="F17" s="32">
        <v>1</v>
      </c>
      <c r="G17" s="32">
        <v>1E+30</v>
      </c>
      <c r="H17" s="32">
        <v>1</v>
      </c>
    </row>
    <row r="18" spans="2:8" x14ac:dyDescent="0.25">
      <c r="B18" s="32" t="s">
        <v>146</v>
      </c>
      <c r="C18" s="32" t="s">
        <v>147</v>
      </c>
      <c r="D18" s="32">
        <v>8</v>
      </c>
      <c r="E18" s="32">
        <v>0</v>
      </c>
      <c r="F18" s="32">
        <v>1</v>
      </c>
      <c r="G18" s="32">
        <v>15.666666666667023</v>
      </c>
      <c r="H18" s="32">
        <v>1E+30</v>
      </c>
    </row>
    <row r="19" spans="2:8" x14ac:dyDescent="0.25">
      <c r="B19" s="32" t="s">
        <v>148</v>
      </c>
      <c r="C19" s="32" t="s">
        <v>149</v>
      </c>
      <c r="D19" s="32">
        <v>6</v>
      </c>
      <c r="E19" s="32">
        <v>0</v>
      </c>
      <c r="F19" s="32">
        <v>0</v>
      </c>
      <c r="G19" s="32">
        <v>20.000000000000071</v>
      </c>
      <c r="H19" s="32">
        <v>1E+30</v>
      </c>
    </row>
    <row r="20" spans="2:8" x14ac:dyDescent="0.25">
      <c r="B20" s="32" t="s">
        <v>150</v>
      </c>
      <c r="C20" s="32" t="s">
        <v>151</v>
      </c>
      <c r="D20" s="32">
        <v>10</v>
      </c>
      <c r="E20" s="32">
        <v>0</v>
      </c>
      <c r="F20" s="32">
        <v>0</v>
      </c>
      <c r="G20" s="32">
        <v>1E+30</v>
      </c>
      <c r="H20" s="32">
        <v>36.476190476191164</v>
      </c>
    </row>
    <row r="21" spans="2:8" x14ac:dyDescent="0.25">
      <c r="B21" s="32" t="s">
        <v>152</v>
      </c>
      <c r="C21" s="32" t="s">
        <v>153</v>
      </c>
      <c r="D21" s="32">
        <v>20</v>
      </c>
      <c r="E21" s="32">
        <v>0</v>
      </c>
      <c r="F21" s="32">
        <v>0</v>
      </c>
      <c r="G21" s="32">
        <v>3.3333333333333255</v>
      </c>
      <c r="H21" s="32">
        <v>1E+30</v>
      </c>
    </row>
    <row r="22" spans="2:8" x14ac:dyDescent="0.25">
      <c r="B22" s="32" t="s">
        <v>154</v>
      </c>
      <c r="C22" s="32" t="s">
        <v>155</v>
      </c>
      <c r="D22" s="32">
        <v>23</v>
      </c>
      <c r="E22" s="32">
        <v>0</v>
      </c>
      <c r="F22" s="32">
        <v>0</v>
      </c>
      <c r="G22" s="32">
        <v>0</v>
      </c>
      <c r="H22" s="32">
        <v>30.476190476191125</v>
      </c>
    </row>
    <row r="23" spans="2:8" x14ac:dyDescent="0.25">
      <c r="B23" s="32" t="s">
        <v>156</v>
      </c>
      <c r="C23" s="32" t="s">
        <v>157</v>
      </c>
      <c r="D23" s="32">
        <v>31</v>
      </c>
      <c r="E23" s="32">
        <v>0</v>
      </c>
      <c r="F23" s="32">
        <v>0</v>
      </c>
      <c r="G23" s="32">
        <v>0</v>
      </c>
      <c r="H23" s="32">
        <v>1E+30</v>
      </c>
    </row>
    <row r="24" spans="2:8" x14ac:dyDescent="0.25">
      <c r="B24" s="32" t="s">
        <v>158</v>
      </c>
      <c r="C24" s="32" t="s">
        <v>159</v>
      </c>
      <c r="D24" s="32">
        <v>23</v>
      </c>
      <c r="E24" s="32">
        <v>0</v>
      </c>
      <c r="F24" s="32">
        <v>0</v>
      </c>
      <c r="G24" s="32">
        <v>1E+30</v>
      </c>
      <c r="H24" s="32">
        <v>30.476190476191125</v>
      </c>
    </row>
    <row r="25" spans="2:8" x14ac:dyDescent="0.25">
      <c r="B25" s="32" t="s">
        <v>160</v>
      </c>
      <c r="C25" s="32" t="s">
        <v>161</v>
      </c>
      <c r="D25" s="32">
        <v>25</v>
      </c>
      <c r="E25" s="32">
        <v>0</v>
      </c>
      <c r="F25" s="32">
        <v>0</v>
      </c>
      <c r="G25" s="32">
        <v>19.999999999999716</v>
      </c>
      <c r="H25" s="32">
        <v>0</v>
      </c>
    </row>
    <row r="26" spans="2:8" x14ac:dyDescent="0.25">
      <c r="B26" s="32" t="s">
        <v>162</v>
      </c>
      <c r="C26" s="32" t="s">
        <v>163</v>
      </c>
      <c r="D26" s="32">
        <v>31</v>
      </c>
      <c r="E26" s="32">
        <v>0</v>
      </c>
      <c r="F26" s="32">
        <v>0</v>
      </c>
      <c r="G26" s="32">
        <v>31.333333333334046</v>
      </c>
      <c r="H26" s="32">
        <v>1E+30</v>
      </c>
    </row>
    <row r="27" spans="2:8" x14ac:dyDescent="0.25">
      <c r="B27" s="32" t="s">
        <v>164</v>
      </c>
      <c r="C27" s="32" t="s">
        <v>165</v>
      </c>
      <c r="D27" s="32">
        <v>40</v>
      </c>
      <c r="E27" s="32">
        <v>-7.1428571428571139</v>
      </c>
      <c r="F27" s="32">
        <v>0</v>
      </c>
      <c r="G27" s="32">
        <v>7.1428571428571139</v>
      </c>
      <c r="H27" s="32">
        <v>1E+30</v>
      </c>
    </row>
    <row r="28" spans="2:8" x14ac:dyDescent="0.25">
      <c r="B28" s="32" t="s">
        <v>166</v>
      </c>
      <c r="C28" s="32" t="s">
        <v>167</v>
      </c>
      <c r="D28" s="32">
        <v>40</v>
      </c>
      <c r="E28" s="32">
        <v>-33.333333333334046</v>
      </c>
      <c r="F28" s="32">
        <v>0</v>
      </c>
      <c r="G28" s="32">
        <v>33.333333333334046</v>
      </c>
      <c r="H28" s="32">
        <v>1E+30</v>
      </c>
    </row>
    <row r="29" spans="2:8" x14ac:dyDescent="0.25">
      <c r="B29" s="32" t="s">
        <v>168</v>
      </c>
      <c r="C29" s="32" t="s">
        <v>169</v>
      </c>
      <c r="D29" s="32">
        <v>0</v>
      </c>
      <c r="E29" s="32">
        <v>0</v>
      </c>
      <c r="F29" s="32">
        <v>0</v>
      </c>
      <c r="G29" s="32">
        <v>1E+30</v>
      </c>
      <c r="H29" s="32">
        <v>1E+30</v>
      </c>
    </row>
    <row r="30" spans="2:8" x14ac:dyDescent="0.25">
      <c r="B30" s="32" t="s">
        <v>170</v>
      </c>
      <c r="C30" s="32" t="s">
        <v>171</v>
      </c>
      <c r="D30" s="32">
        <v>0</v>
      </c>
      <c r="E30" s="32">
        <v>0</v>
      </c>
      <c r="F30" s="32">
        <v>0</v>
      </c>
      <c r="G30" s="32">
        <v>1E+30</v>
      </c>
      <c r="H30" s="32">
        <v>1E+30</v>
      </c>
    </row>
    <row r="31" spans="2:8" x14ac:dyDescent="0.25">
      <c r="B31" s="32" t="s">
        <v>172</v>
      </c>
      <c r="C31" s="32" t="s">
        <v>173</v>
      </c>
      <c r="D31" s="32">
        <v>0</v>
      </c>
      <c r="E31" s="32">
        <v>0</v>
      </c>
      <c r="F31" s="32">
        <v>0</v>
      </c>
      <c r="G31" s="32">
        <v>1E+30</v>
      </c>
      <c r="H31" s="32">
        <v>1E+30</v>
      </c>
    </row>
    <row r="32" spans="2:8" x14ac:dyDescent="0.25">
      <c r="B32" s="32" t="s">
        <v>174</v>
      </c>
      <c r="C32" s="32" t="s">
        <v>175</v>
      </c>
      <c r="D32" s="32">
        <v>14</v>
      </c>
      <c r="E32" s="32">
        <v>0</v>
      </c>
      <c r="F32" s="32">
        <v>0</v>
      </c>
      <c r="G32" s="32">
        <v>0</v>
      </c>
      <c r="H32" s="32">
        <v>14.285714285714228</v>
      </c>
    </row>
    <row r="33" spans="1:8" x14ac:dyDescent="0.25">
      <c r="B33" s="32" t="s">
        <v>176</v>
      </c>
      <c r="C33" s="32" t="s">
        <v>177</v>
      </c>
      <c r="D33" s="32">
        <v>17</v>
      </c>
      <c r="E33" s="32">
        <v>0</v>
      </c>
      <c r="F33" s="32">
        <v>0</v>
      </c>
      <c r="G33" s="32">
        <v>0</v>
      </c>
      <c r="H33" s="32">
        <v>6.666666666666651</v>
      </c>
    </row>
    <row r="34" spans="1:8" x14ac:dyDescent="0.25">
      <c r="B34" s="32" t="s">
        <v>178</v>
      </c>
      <c r="C34" s="32" t="s">
        <v>179</v>
      </c>
      <c r="D34" s="32">
        <v>10</v>
      </c>
      <c r="E34" s="32">
        <v>0</v>
      </c>
      <c r="F34" s="32">
        <v>0</v>
      </c>
      <c r="G34" s="32">
        <v>1E+30</v>
      </c>
      <c r="H34" s="32">
        <v>36.476190476191164</v>
      </c>
    </row>
    <row r="35" spans="1:8" x14ac:dyDescent="0.25">
      <c r="B35" s="32" t="s">
        <v>180</v>
      </c>
      <c r="C35" s="32" t="s">
        <v>181</v>
      </c>
      <c r="D35" s="32">
        <v>10</v>
      </c>
      <c r="E35" s="32">
        <v>0</v>
      </c>
      <c r="F35" s="32">
        <v>0</v>
      </c>
      <c r="G35" s="32">
        <v>1E+30</v>
      </c>
      <c r="H35" s="32">
        <v>0</v>
      </c>
    </row>
    <row r="36" spans="1:8" x14ac:dyDescent="0.25">
      <c r="B36" s="32" t="s">
        <v>182</v>
      </c>
      <c r="C36" s="32" t="s">
        <v>183</v>
      </c>
      <c r="D36" s="32">
        <v>23</v>
      </c>
      <c r="E36" s="32">
        <v>0</v>
      </c>
      <c r="F36" s="32">
        <v>0</v>
      </c>
      <c r="G36" s="32">
        <v>1E+30</v>
      </c>
      <c r="H36" s="32">
        <v>30.476190476191125</v>
      </c>
    </row>
    <row r="37" spans="1:8" x14ac:dyDescent="0.25">
      <c r="B37" s="32" t="s">
        <v>184</v>
      </c>
      <c r="C37" s="32" t="s">
        <v>185</v>
      </c>
      <c r="D37" s="32">
        <v>23</v>
      </c>
      <c r="E37" s="32">
        <v>0</v>
      </c>
      <c r="F37" s="32">
        <v>0</v>
      </c>
      <c r="G37" s="32">
        <v>1E+30</v>
      </c>
      <c r="H37" s="32">
        <v>7.1428571428571139</v>
      </c>
    </row>
    <row r="38" spans="1:8" ht="15.75" thickBot="1" x14ac:dyDescent="0.3">
      <c r="B38" s="30" t="s">
        <v>186</v>
      </c>
      <c r="C38" s="30" t="s">
        <v>187</v>
      </c>
      <c r="D38" s="30">
        <v>31</v>
      </c>
      <c r="E38" s="30">
        <v>0</v>
      </c>
      <c r="F38" s="30">
        <v>0</v>
      </c>
      <c r="G38" s="30">
        <v>31.333333333334046</v>
      </c>
      <c r="H38" s="30">
        <v>1E+30</v>
      </c>
    </row>
    <row r="40" spans="1:8" ht="15.75" thickBot="1" x14ac:dyDescent="0.3">
      <c r="A40" t="s">
        <v>120</v>
      </c>
    </row>
    <row r="41" spans="1:8" x14ac:dyDescent="0.25">
      <c r="B41" s="35"/>
      <c r="C41" s="35"/>
      <c r="D41" s="35" t="s">
        <v>279</v>
      </c>
      <c r="E41" s="35" t="s">
        <v>288</v>
      </c>
      <c r="F41" s="35" t="s">
        <v>290</v>
      </c>
      <c r="G41" s="35" t="s">
        <v>285</v>
      </c>
      <c r="H41" s="35" t="s">
        <v>285</v>
      </c>
    </row>
    <row r="42" spans="1:8" ht="15.75" thickBot="1" x14ac:dyDescent="0.3">
      <c r="B42" s="36" t="s">
        <v>114</v>
      </c>
      <c r="C42" s="36" t="s">
        <v>115</v>
      </c>
      <c r="D42" s="36" t="s">
        <v>280</v>
      </c>
      <c r="E42" s="36" t="s">
        <v>289</v>
      </c>
      <c r="F42" s="36" t="s">
        <v>291</v>
      </c>
      <c r="G42" s="36" t="s">
        <v>286</v>
      </c>
      <c r="H42" s="36" t="s">
        <v>287</v>
      </c>
    </row>
    <row r="43" spans="1:8" x14ac:dyDescent="0.25">
      <c r="B43" s="32" t="s">
        <v>188</v>
      </c>
      <c r="C43" s="32" t="s">
        <v>189</v>
      </c>
      <c r="D43" s="32">
        <v>6</v>
      </c>
      <c r="E43" s="32">
        <v>0</v>
      </c>
      <c r="F43" s="32">
        <v>0</v>
      </c>
      <c r="G43" s="32">
        <v>8</v>
      </c>
      <c r="H43" s="32">
        <v>1</v>
      </c>
    </row>
    <row r="44" spans="1:8" x14ac:dyDescent="0.25">
      <c r="B44" s="32" t="s">
        <v>192</v>
      </c>
      <c r="C44" s="32" t="s">
        <v>193</v>
      </c>
      <c r="D44" s="32">
        <v>10</v>
      </c>
      <c r="E44" s="32">
        <v>4</v>
      </c>
      <c r="F44" s="32">
        <v>0</v>
      </c>
      <c r="G44" s="32">
        <v>1E+30</v>
      </c>
      <c r="H44" s="32">
        <v>3</v>
      </c>
    </row>
    <row r="45" spans="1:8" x14ac:dyDescent="0.25">
      <c r="B45" s="32" t="s">
        <v>195</v>
      </c>
      <c r="C45" s="32" t="s">
        <v>196</v>
      </c>
      <c r="D45" s="32">
        <v>20</v>
      </c>
      <c r="E45" s="32">
        <v>0</v>
      </c>
      <c r="F45" s="32">
        <v>0</v>
      </c>
      <c r="G45" s="32">
        <v>3</v>
      </c>
      <c r="H45" s="32">
        <v>4</v>
      </c>
    </row>
    <row r="46" spans="1:8" x14ac:dyDescent="0.25">
      <c r="B46" s="32" t="s">
        <v>198</v>
      </c>
      <c r="C46" s="32" t="s">
        <v>199</v>
      </c>
      <c r="D46" s="32">
        <v>9</v>
      </c>
      <c r="E46" s="32">
        <v>0</v>
      </c>
      <c r="F46" s="32">
        <v>0</v>
      </c>
      <c r="G46" s="32">
        <v>8</v>
      </c>
      <c r="H46" s="32">
        <v>2</v>
      </c>
    </row>
    <row r="47" spans="1:8" x14ac:dyDescent="0.25">
      <c r="B47" s="32" t="s">
        <v>201</v>
      </c>
      <c r="C47" s="32" t="s">
        <v>202</v>
      </c>
      <c r="D47" s="32">
        <v>14</v>
      </c>
      <c r="E47" s="32">
        <v>0</v>
      </c>
      <c r="F47" s="32">
        <v>0</v>
      </c>
      <c r="G47" s="32">
        <v>11</v>
      </c>
      <c r="H47" s="32">
        <v>3</v>
      </c>
    </row>
    <row r="48" spans="1:8" x14ac:dyDescent="0.25">
      <c r="B48" s="32" t="s">
        <v>204</v>
      </c>
      <c r="C48" s="32" t="s">
        <v>205</v>
      </c>
      <c r="D48" s="32">
        <v>13</v>
      </c>
      <c r="E48" s="32">
        <v>10.000000000000036</v>
      </c>
      <c r="F48" s="32">
        <v>0</v>
      </c>
      <c r="G48" s="32">
        <v>1E+30</v>
      </c>
      <c r="H48" s="32">
        <v>3</v>
      </c>
    </row>
    <row r="49" spans="2:8" x14ac:dyDescent="0.25">
      <c r="B49" s="32" t="s">
        <v>207</v>
      </c>
      <c r="C49" s="32" t="s">
        <v>208</v>
      </c>
      <c r="D49" s="32">
        <v>15</v>
      </c>
      <c r="E49" s="32">
        <v>0</v>
      </c>
      <c r="F49" s="32">
        <v>0</v>
      </c>
      <c r="G49" s="32">
        <v>15</v>
      </c>
      <c r="H49" s="32">
        <v>3</v>
      </c>
    </row>
    <row r="50" spans="2:8" x14ac:dyDescent="0.25">
      <c r="B50" s="32" t="s">
        <v>210</v>
      </c>
      <c r="C50" s="32" t="s">
        <v>211</v>
      </c>
      <c r="D50" s="32">
        <v>8</v>
      </c>
      <c r="E50" s="32">
        <v>33.333333333334046</v>
      </c>
      <c r="F50" s="32">
        <v>0</v>
      </c>
      <c r="G50" s="32">
        <v>1E+30</v>
      </c>
      <c r="H50" s="32">
        <v>2</v>
      </c>
    </row>
    <row r="51" spans="2:8" x14ac:dyDescent="0.25">
      <c r="B51" s="32" t="s">
        <v>213</v>
      </c>
      <c r="C51" s="32" t="s">
        <v>214</v>
      </c>
      <c r="D51" s="32">
        <v>17</v>
      </c>
      <c r="E51" s="32">
        <v>7.1428571428571139</v>
      </c>
      <c r="F51" s="32">
        <v>0</v>
      </c>
      <c r="G51" s="32">
        <v>1E+30</v>
      </c>
      <c r="H51" s="32">
        <v>0</v>
      </c>
    </row>
    <row r="52" spans="2:8" x14ac:dyDescent="0.25">
      <c r="B52" s="32" t="s">
        <v>216</v>
      </c>
      <c r="C52" s="32" t="s">
        <v>217</v>
      </c>
      <c r="D52" s="32">
        <v>9</v>
      </c>
      <c r="E52" s="32">
        <v>2</v>
      </c>
      <c r="F52" s="32">
        <v>0</v>
      </c>
      <c r="G52" s="32">
        <v>1E+30</v>
      </c>
      <c r="H52" s="32">
        <v>4</v>
      </c>
    </row>
    <row r="53" spans="2:8" x14ac:dyDescent="0.25">
      <c r="B53" s="32" t="s">
        <v>188</v>
      </c>
      <c r="C53" s="32" t="s">
        <v>189</v>
      </c>
      <c r="D53" s="32">
        <v>6</v>
      </c>
      <c r="E53" s="32">
        <v>0</v>
      </c>
      <c r="F53" s="32">
        <v>5</v>
      </c>
      <c r="G53" s="32">
        <v>1</v>
      </c>
      <c r="H53" s="32">
        <v>1E+30</v>
      </c>
    </row>
    <row r="54" spans="2:8" x14ac:dyDescent="0.25">
      <c r="B54" s="32" t="s">
        <v>192</v>
      </c>
      <c r="C54" s="32" t="s">
        <v>193</v>
      </c>
      <c r="D54" s="32">
        <v>10</v>
      </c>
      <c r="E54" s="32">
        <v>36.476190476191164</v>
      </c>
      <c r="F54" s="32">
        <v>10</v>
      </c>
      <c r="G54" s="32">
        <v>1</v>
      </c>
      <c r="H54" s="32">
        <v>0</v>
      </c>
    </row>
    <row r="55" spans="2:8" x14ac:dyDescent="0.25">
      <c r="B55" s="32" t="s">
        <v>195</v>
      </c>
      <c r="C55" s="32" t="s">
        <v>196</v>
      </c>
      <c r="D55" s="32">
        <v>20</v>
      </c>
      <c r="E55" s="32">
        <v>0</v>
      </c>
      <c r="F55" s="32">
        <v>16</v>
      </c>
      <c r="G55" s="32">
        <v>4</v>
      </c>
      <c r="H55" s="32">
        <v>1E+30</v>
      </c>
    </row>
    <row r="56" spans="2:8" x14ac:dyDescent="0.25">
      <c r="B56" s="32" t="s">
        <v>198</v>
      </c>
      <c r="C56" s="32" t="s">
        <v>199</v>
      </c>
      <c r="D56" s="32">
        <v>9</v>
      </c>
      <c r="E56" s="32">
        <v>0</v>
      </c>
      <c r="F56" s="32">
        <v>7</v>
      </c>
      <c r="G56" s="32">
        <v>2</v>
      </c>
      <c r="H56" s="32">
        <v>1E+30</v>
      </c>
    </row>
    <row r="57" spans="2:8" x14ac:dyDescent="0.25">
      <c r="B57" s="32" t="s">
        <v>201</v>
      </c>
      <c r="C57" s="32" t="s">
        <v>202</v>
      </c>
      <c r="D57" s="32">
        <v>14</v>
      </c>
      <c r="E57" s="32">
        <v>0</v>
      </c>
      <c r="F57" s="32">
        <v>11</v>
      </c>
      <c r="G57" s="32">
        <v>3</v>
      </c>
      <c r="H57" s="32">
        <v>1E+30</v>
      </c>
    </row>
    <row r="58" spans="2:8" x14ac:dyDescent="0.25">
      <c r="B58" s="32" t="s">
        <v>204</v>
      </c>
      <c r="C58" s="32" t="s">
        <v>205</v>
      </c>
      <c r="D58" s="32">
        <v>13</v>
      </c>
      <c r="E58" s="32">
        <v>30.476190476191125</v>
      </c>
      <c r="F58" s="32">
        <v>13</v>
      </c>
      <c r="G58" s="32">
        <v>1</v>
      </c>
      <c r="H58" s="32">
        <v>0</v>
      </c>
    </row>
    <row r="59" spans="2:8" x14ac:dyDescent="0.25">
      <c r="B59" s="32" t="s">
        <v>207</v>
      </c>
      <c r="C59" s="32" t="s">
        <v>208</v>
      </c>
      <c r="D59" s="32">
        <v>15</v>
      </c>
      <c r="E59" s="32">
        <v>0</v>
      </c>
      <c r="F59" s="32">
        <v>12</v>
      </c>
      <c r="G59" s="32">
        <v>3</v>
      </c>
      <c r="H59" s="32">
        <v>1E+30</v>
      </c>
    </row>
    <row r="60" spans="2:8" x14ac:dyDescent="0.25">
      <c r="B60" s="32" t="s">
        <v>210</v>
      </c>
      <c r="C60" s="32" t="s">
        <v>211</v>
      </c>
      <c r="D60" s="32">
        <v>8</v>
      </c>
      <c r="E60" s="32">
        <v>0</v>
      </c>
      <c r="F60" s="32">
        <v>7</v>
      </c>
      <c r="G60" s="32">
        <v>1</v>
      </c>
      <c r="H60" s="32">
        <v>1E+30</v>
      </c>
    </row>
    <row r="61" spans="2:8" x14ac:dyDescent="0.25">
      <c r="B61" s="32" t="s">
        <v>213</v>
      </c>
      <c r="C61" s="32" t="s">
        <v>214</v>
      </c>
      <c r="D61" s="32">
        <v>17</v>
      </c>
      <c r="E61" s="32">
        <v>0</v>
      </c>
      <c r="F61" s="32">
        <v>15</v>
      </c>
      <c r="G61" s="32">
        <v>2</v>
      </c>
      <c r="H61" s="32">
        <v>1E+30</v>
      </c>
    </row>
    <row r="62" spans="2:8" x14ac:dyDescent="0.25">
      <c r="B62" s="32" t="s">
        <v>216</v>
      </c>
      <c r="C62" s="32" t="s">
        <v>217</v>
      </c>
      <c r="D62" s="32">
        <v>9</v>
      </c>
      <c r="E62" s="32">
        <v>31.333333333334046</v>
      </c>
      <c r="F62" s="32">
        <v>9</v>
      </c>
      <c r="G62" s="32">
        <v>1</v>
      </c>
      <c r="H62" s="32">
        <v>2</v>
      </c>
    </row>
    <row r="63" spans="2:8" x14ac:dyDescent="0.25">
      <c r="B63" s="32" t="s">
        <v>230</v>
      </c>
      <c r="C63" s="32" t="s">
        <v>231</v>
      </c>
      <c r="D63" s="32">
        <v>0</v>
      </c>
      <c r="E63" s="32">
        <v>0</v>
      </c>
      <c r="F63" s="32">
        <v>0</v>
      </c>
      <c r="G63" s="32">
        <v>8</v>
      </c>
      <c r="H63" s="32">
        <v>0</v>
      </c>
    </row>
    <row r="64" spans="2:8" x14ac:dyDescent="0.25">
      <c r="B64" s="32" t="s">
        <v>233</v>
      </c>
      <c r="C64" s="32" t="s">
        <v>234</v>
      </c>
      <c r="D64" s="32">
        <v>0</v>
      </c>
      <c r="E64" s="32">
        <v>40.476190476191164</v>
      </c>
      <c r="F64" s="32">
        <v>0</v>
      </c>
      <c r="G64" s="32">
        <v>1</v>
      </c>
      <c r="H64" s="32">
        <v>0</v>
      </c>
    </row>
    <row r="65" spans="2:8" x14ac:dyDescent="0.25">
      <c r="B65" s="32" t="s">
        <v>236</v>
      </c>
      <c r="C65" s="32" t="s">
        <v>237</v>
      </c>
      <c r="D65" s="32">
        <v>0</v>
      </c>
      <c r="E65" s="32">
        <v>0</v>
      </c>
      <c r="F65" s="32">
        <v>0</v>
      </c>
      <c r="G65" s="32">
        <v>3</v>
      </c>
      <c r="H65" s="32">
        <v>0</v>
      </c>
    </row>
    <row r="66" spans="2:8" x14ac:dyDescent="0.25">
      <c r="B66" s="32" t="s">
        <v>239</v>
      </c>
      <c r="C66" s="32" t="s">
        <v>240</v>
      </c>
      <c r="D66" s="32">
        <v>14</v>
      </c>
      <c r="E66" s="32">
        <v>0</v>
      </c>
      <c r="F66" s="32">
        <v>0</v>
      </c>
      <c r="G66" s="32">
        <v>8</v>
      </c>
      <c r="H66" s="32">
        <v>1E+30</v>
      </c>
    </row>
    <row r="67" spans="2:8" x14ac:dyDescent="0.25">
      <c r="B67" s="32" t="s">
        <v>242</v>
      </c>
      <c r="C67" s="32" t="s">
        <v>243</v>
      </c>
      <c r="D67" s="32">
        <v>17</v>
      </c>
      <c r="E67" s="32">
        <v>0</v>
      </c>
      <c r="F67" s="32">
        <v>0</v>
      </c>
      <c r="G67" s="32">
        <v>11</v>
      </c>
      <c r="H67" s="32">
        <v>1E+30</v>
      </c>
    </row>
    <row r="68" spans="2:8" x14ac:dyDescent="0.25">
      <c r="B68" s="32" t="s">
        <v>245</v>
      </c>
      <c r="C68" s="32" t="s">
        <v>246</v>
      </c>
      <c r="D68" s="32">
        <v>10</v>
      </c>
      <c r="E68" s="32">
        <v>40.476190476191164</v>
      </c>
      <c r="F68" s="32">
        <v>0</v>
      </c>
      <c r="G68" s="32">
        <v>1</v>
      </c>
      <c r="H68" s="32">
        <v>0</v>
      </c>
    </row>
    <row r="69" spans="2:8" x14ac:dyDescent="0.25">
      <c r="B69" s="32" t="s">
        <v>248</v>
      </c>
      <c r="C69" s="32" t="s">
        <v>249</v>
      </c>
      <c r="D69" s="32">
        <v>10</v>
      </c>
      <c r="E69" s="32">
        <v>0</v>
      </c>
      <c r="F69" s="32">
        <v>0</v>
      </c>
      <c r="G69" s="32">
        <v>15</v>
      </c>
      <c r="H69" s="32">
        <v>10</v>
      </c>
    </row>
    <row r="70" spans="2:8" x14ac:dyDescent="0.25">
      <c r="B70" s="32" t="s">
        <v>251</v>
      </c>
      <c r="C70" s="32" t="s">
        <v>252</v>
      </c>
      <c r="D70" s="32">
        <v>23</v>
      </c>
      <c r="E70" s="32">
        <v>0</v>
      </c>
      <c r="F70" s="32">
        <v>0</v>
      </c>
      <c r="G70" s="32">
        <v>3</v>
      </c>
      <c r="H70" s="32">
        <v>1E+30</v>
      </c>
    </row>
    <row r="71" spans="2:8" x14ac:dyDescent="0.25">
      <c r="B71" s="32" t="s">
        <v>254</v>
      </c>
      <c r="C71" s="32" t="s">
        <v>255</v>
      </c>
      <c r="D71" s="32">
        <v>23</v>
      </c>
      <c r="E71" s="32">
        <v>0</v>
      </c>
      <c r="F71" s="32">
        <v>0</v>
      </c>
      <c r="G71" s="32">
        <v>8</v>
      </c>
      <c r="H71" s="32">
        <v>0</v>
      </c>
    </row>
    <row r="72" spans="2:8" x14ac:dyDescent="0.25">
      <c r="B72" s="32" t="s">
        <v>257</v>
      </c>
      <c r="C72" s="32" t="s">
        <v>258</v>
      </c>
      <c r="D72" s="32">
        <v>23</v>
      </c>
      <c r="E72" s="32">
        <v>33.333333333334046</v>
      </c>
      <c r="F72" s="32">
        <v>0</v>
      </c>
      <c r="G72" s="32">
        <v>0</v>
      </c>
      <c r="H72" s="32">
        <v>2</v>
      </c>
    </row>
    <row r="73" spans="2:8" x14ac:dyDescent="0.25">
      <c r="B73" s="32" t="s">
        <v>260</v>
      </c>
      <c r="C73" s="32" t="s">
        <v>261</v>
      </c>
      <c r="D73" s="32">
        <v>23</v>
      </c>
      <c r="E73" s="32">
        <v>0</v>
      </c>
      <c r="F73" s="32">
        <v>0</v>
      </c>
      <c r="G73" s="32">
        <v>3</v>
      </c>
      <c r="H73" s="32">
        <v>1E+30</v>
      </c>
    </row>
    <row r="74" spans="2:8" x14ac:dyDescent="0.25">
      <c r="B74" s="32" t="s">
        <v>263</v>
      </c>
      <c r="C74" s="32" t="s">
        <v>264</v>
      </c>
      <c r="D74" s="32">
        <v>23</v>
      </c>
      <c r="E74" s="32">
        <v>0</v>
      </c>
      <c r="F74" s="32">
        <v>0</v>
      </c>
      <c r="G74" s="32">
        <v>0</v>
      </c>
      <c r="H74" s="32">
        <v>1E+30</v>
      </c>
    </row>
    <row r="75" spans="2:8" x14ac:dyDescent="0.25">
      <c r="B75" s="32" t="s">
        <v>266</v>
      </c>
      <c r="C75" s="32" t="s">
        <v>267</v>
      </c>
      <c r="D75" s="32">
        <v>23</v>
      </c>
      <c r="E75" s="32">
        <v>7.1428571428571139</v>
      </c>
      <c r="F75" s="32">
        <v>0</v>
      </c>
      <c r="G75" s="32">
        <v>2</v>
      </c>
      <c r="H75" s="32">
        <v>0</v>
      </c>
    </row>
    <row r="76" spans="2:8" x14ac:dyDescent="0.25">
      <c r="B76" s="32" t="s">
        <v>269</v>
      </c>
      <c r="C76" s="32" t="s">
        <v>270</v>
      </c>
      <c r="D76" s="32">
        <v>31</v>
      </c>
      <c r="E76" s="32">
        <v>0</v>
      </c>
      <c r="F76" s="32">
        <v>0</v>
      </c>
      <c r="G76" s="32">
        <v>11</v>
      </c>
      <c r="H76" s="32">
        <v>1E+30</v>
      </c>
    </row>
    <row r="77" spans="2:8" ht="15.75" thickBot="1" x14ac:dyDescent="0.3">
      <c r="B77" s="30" t="s">
        <v>272</v>
      </c>
      <c r="C77" s="30" t="s">
        <v>273</v>
      </c>
      <c r="D77" s="30">
        <v>31</v>
      </c>
      <c r="E77" s="30">
        <v>33.333333333334046</v>
      </c>
      <c r="F77" s="30">
        <v>0</v>
      </c>
      <c r="G77" s="30">
        <v>1</v>
      </c>
      <c r="H77" s="30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F9E93-67A0-4B40-8259-AB2E1D5DF284}">
  <dimension ref="A1:J42"/>
  <sheetViews>
    <sheetView showGridLines="0" workbookViewId="0">
      <selection sqref="A1:A3"/>
    </sheetView>
  </sheetViews>
  <sheetFormatPr defaultRowHeight="15" x14ac:dyDescent="0.25"/>
  <cols>
    <col min="1" max="1" width="2.28515625" customWidth="1"/>
    <col min="2" max="2" width="7.5703125" bestFit="1" customWidth="1"/>
    <col min="3" max="3" width="12.7109375" bestFit="1" customWidth="1"/>
    <col min="4" max="4" width="9.7109375" bestFit="1" customWidth="1"/>
    <col min="5" max="5" width="2.28515625" customWidth="1"/>
    <col min="6" max="6" width="8.42578125" bestFit="1" customWidth="1"/>
    <col min="7" max="7" width="17.42578125" bestFit="1" customWidth="1"/>
    <col min="8" max="8" width="2.28515625" customWidth="1"/>
    <col min="9" max="9" width="8.85546875" bestFit="1" customWidth="1"/>
    <col min="10" max="10" width="17.42578125" bestFit="1" customWidth="1"/>
  </cols>
  <sheetData>
    <row r="1" spans="1:10" x14ac:dyDescent="0.25">
      <c r="A1" s="29" t="s">
        <v>292</v>
      </c>
    </row>
    <row r="2" spans="1:10" x14ac:dyDescent="0.25">
      <c r="A2" s="29" t="s">
        <v>103</v>
      </c>
    </row>
    <row r="3" spans="1:10" x14ac:dyDescent="0.25">
      <c r="A3" s="29" t="s">
        <v>293</v>
      </c>
    </row>
    <row r="5" spans="1:10" ht="15.75" thickBot="1" x14ac:dyDescent="0.3"/>
    <row r="6" spans="1:10" x14ac:dyDescent="0.25">
      <c r="B6" s="35"/>
      <c r="C6" s="35" t="s">
        <v>283</v>
      </c>
      <c r="D6" s="35"/>
    </row>
    <row r="7" spans="1:10" ht="15.75" thickBot="1" x14ac:dyDescent="0.3">
      <c r="B7" s="36" t="s">
        <v>114</v>
      </c>
      <c r="C7" s="36" t="s">
        <v>115</v>
      </c>
      <c r="D7" s="36" t="s">
        <v>280</v>
      </c>
    </row>
    <row r="8" spans="1:10" ht="15.75" thickBot="1" x14ac:dyDescent="0.3">
      <c r="B8" s="30" t="s">
        <v>125</v>
      </c>
      <c r="C8" s="30" t="s">
        <v>126</v>
      </c>
      <c r="D8" s="33">
        <v>116.66666666666819</v>
      </c>
    </row>
    <row r="10" spans="1:10" ht="15.75" thickBot="1" x14ac:dyDescent="0.3"/>
    <row r="11" spans="1:10" x14ac:dyDescent="0.25">
      <c r="B11" s="35"/>
      <c r="C11" s="35" t="s">
        <v>294</v>
      </c>
      <c r="D11" s="35"/>
      <c r="F11" s="35" t="s">
        <v>295</v>
      </c>
      <c r="G11" s="35" t="s">
        <v>283</v>
      </c>
      <c r="I11" s="35" t="s">
        <v>298</v>
      </c>
      <c r="J11" s="35" t="s">
        <v>283</v>
      </c>
    </row>
    <row r="12" spans="1:10" ht="15.75" thickBot="1" x14ac:dyDescent="0.3">
      <c r="B12" s="36" t="s">
        <v>114</v>
      </c>
      <c r="C12" s="36" t="s">
        <v>115</v>
      </c>
      <c r="D12" s="36" t="s">
        <v>280</v>
      </c>
      <c r="F12" s="36" t="s">
        <v>296</v>
      </c>
      <c r="G12" s="36" t="s">
        <v>297</v>
      </c>
      <c r="I12" s="36" t="s">
        <v>296</v>
      </c>
      <c r="J12" s="36" t="s">
        <v>297</v>
      </c>
    </row>
    <row r="13" spans="1:10" x14ac:dyDescent="0.25">
      <c r="B13" s="32" t="s">
        <v>127</v>
      </c>
      <c r="C13" s="32" t="s">
        <v>128</v>
      </c>
      <c r="D13" s="34">
        <v>0</v>
      </c>
      <c r="F13" s="34">
        <v>0</v>
      </c>
      <c r="G13" s="34">
        <v>116.66666666666819</v>
      </c>
      <c r="I13" s="34">
        <v>0</v>
      </c>
      <c r="J13" s="34">
        <v>116.66666666666819</v>
      </c>
    </row>
    <row r="14" spans="1:10" x14ac:dyDescent="0.25">
      <c r="B14" s="32" t="s">
        <v>130</v>
      </c>
      <c r="C14" s="32" t="s">
        <v>131</v>
      </c>
      <c r="D14" s="34">
        <v>12</v>
      </c>
      <c r="F14" s="34">
        <v>12</v>
      </c>
      <c r="G14" s="34">
        <v>116.66666666666819</v>
      </c>
      <c r="I14" s="34">
        <v>12</v>
      </c>
      <c r="J14" s="34">
        <v>116.66666666666819</v>
      </c>
    </row>
    <row r="15" spans="1:10" x14ac:dyDescent="0.25">
      <c r="B15" s="32" t="s">
        <v>132</v>
      </c>
      <c r="C15" s="32" t="s">
        <v>133</v>
      </c>
      <c r="D15" s="34">
        <v>0</v>
      </c>
      <c r="F15" s="34">
        <v>0</v>
      </c>
      <c r="G15" s="34">
        <v>116.66666666666819</v>
      </c>
      <c r="I15" s="34">
        <v>0</v>
      </c>
      <c r="J15" s="34">
        <v>116.66666666666819</v>
      </c>
    </row>
    <row r="16" spans="1:10" x14ac:dyDescent="0.25">
      <c r="B16" s="32" t="s">
        <v>134</v>
      </c>
      <c r="C16" s="32" t="s">
        <v>135</v>
      </c>
      <c r="D16" s="34">
        <v>0</v>
      </c>
      <c r="F16" s="34">
        <v>0</v>
      </c>
      <c r="G16" s="34">
        <v>116.66666666666819</v>
      </c>
      <c r="I16" s="34">
        <v>0</v>
      </c>
      <c r="J16" s="34">
        <v>116.66666666666819</v>
      </c>
    </row>
    <row r="17" spans="2:10" x14ac:dyDescent="0.25">
      <c r="B17" s="32" t="s">
        <v>136</v>
      </c>
      <c r="C17" s="32" t="s">
        <v>137</v>
      </c>
      <c r="D17" s="34">
        <v>0</v>
      </c>
      <c r="F17" s="34">
        <v>0</v>
      </c>
      <c r="G17" s="34">
        <v>116.66666666666819</v>
      </c>
      <c r="I17" s="34">
        <v>0</v>
      </c>
      <c r="J17" s="34">
        <v>116.66666666666819</v>
      </c>
    </row>
    <row r="18" spans="2:10" x14ac:dyDescent="0.25">
      <c r="B18" s="32" t="s">
        <v>138</v>
      </c>
      <c r="C18" s="32" t="s">
        <v>139</v>
      </c>
      <c r="D18" s="34">
        <v>30.000000000000107</v>
      </c>
      <c r="F18" s="34">
        <v>30.000000000000107</v>
      </c>
      <c r="G18" s="34">
        <v>116.66666666666819</v>
      </c>
      <c r="I18" s="34">
        <v>30.000000000000107</v>
      </c>
      <c r="J18" s="34">
        <v>116.66666666666819</v>
      </c>
    </row>
    <row r="19" spans="2:10" x14ac:dyDescent="0.25">
      <c r="B19" s="32" t="s">
        <v>140</v>
      </c>
      <c r="C19" s="32" t="s">
        <v>141</v>
      </c>
      <c r="D19" s="34">
        <v>0</v>
      </c>
      <c r="F19" s="34">
        <v>0</v>
      </c>
      <c r="G19" s="34">
        <v>116.66666666666819</v>
      </c>
      <c r="I19" s="34">
        <v>0</v>
      </c>
      <c r="J19" s="34">
        <v>116.66666666666819</v>
      </c>
    </row>
    <row r="20" spans="2:10" x14ac:dyDescent="0.25">
      <c r="B20" s="32" t="s">
        <v>142</v>
      </c>
      <c r="C20" s="32" t="s">
        <v>143</v>
      </c>
      <c r="D20" s="34">
        <v>66.666666666668092</v>
      </c>
      <c r="F20" s="34">
        <v>66.666666666668092</v>
      </c>
      <c r="G20" s="34">
        <v>116.66666666666819</v>
      </c>
      <c r="I20" s="34">
        <v>66.666666666668092</v>
      </c>
      <c r="J20" s="34">
        <v>116.66666666666819</v>
      </c>
    </row>
    <row r="21" spans="2:10" x14ac:dyDescent="0.25">
      <c r="B21" s="32" t="s">
        <v>144</v>
      </c>
      <c r="C21" s="32" t="s">
        <v>145</v>
      </c>
      <c r="D21" s="34">
        <v>0</v>
      </c>
      <c r="F21" s="34">
        <v>0</v>
      </c>
      <c r="G21" s="34">
        <v>116.66666666666819</v>
      </c>
      <c r="I21" s="34">
        <v>0</v>
      </c>
      <c r="J21" s="34">
        <v>116.66666666666819</v>
      </c>
    </row>
    <row r="22" spans="2:10" x14ac:dyDescent="0.25">
      <c r="B22" s="32" t="s">
        <v>146</v>
      </c>
      <c r="C22" s="32" t="s">
        <v>147</v>
      </c>
      <c r="D22" s="34">
        <v>8</v>
      </c>
      <c r="F22" s="34">
        <v>8</v>
      </c>
      <c r="G22" s="34">
        <v>116.66666666666819</v>
      </c>
      <c r="I22" s="34">
        <v>8</v>
      </c>
      <c r="J22" s="34">
        <v>116.66666666666819</v>
      </c>
    </row>
    <row r="23" spans="2:10" x14ac:dyDescent="0.25">
      <c r="B23" s="32" t="s">
        <v>148</v>
      </c>
      <c r="C23" s="32" t="s">
        <v>149</v>
      </c>
      <c r="D23" s="34">
        <v>6</v>
      </c>
      <c r="F23" s="34">
        <v>6</v>
      </c>
      <c r="G23" s="34">
        <v>116.66666666666819</v>
      </c>
      <c r="I23" s="34">
        <v>6</v>
      </c>
      <c r="J23" s="34">
        <v>116.66666666666819</v>
      </c>
    </row>
    <row r="24" spans="2:10" x14ac:dyDescent="0.25">
      <c r="B24" s="32" t="s">
        <v>150</v>
      </c>
      <c r="C24" s="32" t="s">
        <v>151</v>
      </c>
      <c r="D24" s="34">
        <v>10</v>
      </c>
      <c r="F24" s="34">
        <v>10</v>
      </c>
      <c r="G24" s="34">
        <v>116.66666666666819</v>
      </c>
      <c r="I24" s="34">
        <v>10</v>
      </c>
      <c r="J24" s="34">
        <v>116.66666666666819</v>
      </c>
    </row>
    <row r="25" spans="2:10" x14ac:dyDescent="0.25">
      <c r="B25" s="32" t="s">
        <v>152</v>
      </c>
      <c r="C25" s="32" t="s">
        <v>153</v>
      </c>
      <c r="D25" s="34">
        <v>20</v>
      </c>
      <c r="F25" s="34">
        <v>20</v>
      </c>
      <c r="G25" s="34">
        <v>116.66666666666819</v>
      </c>
      <c r="I25" s="34">
        <v>20</v>
      </c>
      <c r="J25" s="34">
        <v>116.66666666666819</v>
      </c>
    </row>
    <row r="26" spans="2:10" x14ac:dyDescent="0.25">
      <c r="B26" s="32" t="s">
        <v>154</v>
      </c>
      <c r="C26" s="32" t="s">
        <v>155</v>
      </c>
      <c r="D26" s="34">
        <v>23</v>
      </c>
      <c r="F26" s="34">
        <v>23</v>
      </c>
      <c r="G26" s="34">
        <v>116.66666666666819</v>
      </c>
      <c r="I26" s="34">
        <v>23</v>
      </c>
      <c r="J26" s="34">
        <v>116.66666666666819</v>
      </c>
    </row>
    <row r="27" spans="2:10" x14ac:dyDescent="0.25">
      <c r="B27" s="32" t="s">
        <v>156</v>
      </c>
      <c r="C27" s="32" t="s">
        <v>157</v>
      </c>
      <c r="D27" s="34">
        <v>31</v>
      </c>
      <c r="F27" s="34">
        <v>31</v>
      </c>
      <c r="G27" s="34">
        <v>116.66666666666819</v>
      </c>
      <c r="I27" s="34">
        <v>31</v>
      </c>
      <c r="J27" s="34">
        <v>116.66666666666819</v>
      </c>
    </row>
    <row r="28" spans="2:10" x14ac:dyDescent="0.25">
      <c r="B28" s="32" t="s">
        <v>158</v>
      </c>
      <c r="C28" s="32" t="s">
        <v>159</v>
      </c>
      <c r="D28" s="34">
        <v>23</v>
      </c>
      <c r="F28" s="34">
        <v>22.999999999999989</v>
      </c>
      <c r="G28" s="34">
        <v>116.66666666666819</v>
      </c>
      <c r="I28" s="34">
        <v>22.999999999999989</v>
      </c>
      <c r="J28" s="34">
        <v>116.66666666666819</v>
      </c>
    </row>
    <row r="29" spans="2:10" x14ac:dyDescent="0.25">
      <c r="B29" s="32" t="s">
        <v>160</v>
      </c>
      <c r="C29" s="32" t="s">
        <v>161</v>
      </c>
      <c r="D29" s="34">
        <v>25</v>
      </c>
      <c r="F29" s="34">
        <v>25</v>
      </c>
      <c r="G29" s="34">
        <v>116.66666666666819</v>
      </c>
      <c r="I29" s="34">
        <v>25</v>
      </c>
      <c r="J29" s="34">
        <v>116.66666666666819</v>
      </c>
    </row>
    <row r="30" spans="2:10" x14ac:dyDescent="0.25">
      <c r="B30" s="32" t="s">
        <v>162</v>
      </c>
      <c r="C30" s="32" t="s">
        <v>163</v>
      </c>
      <c r="D30" s="34">
        <v>31</v>
      </c>
      <c r="F30" s="34">
        <v>30.999999999999957</v>
      </c>
      <c r="G30" s="34">
        <v>116.66666666666819</v>
      </c>
      <c r="I30" s="34">
        <v>30.999999999999957</v>
      </c>
      <c r="J30" s="34">
        <v>116.66666666666819</v>
      </c>
    </row>
    <row r="31" spans="2:10" x14ac:dyDescent="0.25">
      <c r="B31" s="32" t="s">
        <v>164</v>
      </c>
      <c r="C31" s="32" t="s">
        <v>165</v>
      </c>
      <c r="D31" s="34">
        <v>40</v>
      </c>
      <c r="F31" s="34">
        <v>40</v>
      </c>
      <c r="G31" s="34">
        <v>116.66666666666819</v>
      </c>
      <c r="I31" s="34">
        <v>40</v>
      </c>
      <c r="J31" s="34">
        <v>116.66666666666819</v>
      </c>
    </row>
    <row r="32" spans="2:10" x14ac:dyDescent="0.25">
      <c r="B32" s="32" t="s">
        <v>166</v>
      </c>
      <c r="C32" s="32" t="s">
        <v>167</v>
      </c>
      <c r="D32" s="34">
        <v>40</v>
      </c>
      <c r="F32" s="34">
        <v>40</v>
      </c>
      <c r="G32" s="34">
        <v>116.66666666666819</v>
      </c>
      <c r="I32" s="34">
        <v>40</v>
      </c>
      <c r="J32" s="34">
        <v>116.66666666666819</v>
      </c>
    </row>
    <row r="33" spans="2:10" x14ac:dyDescent="0.25">
      <c r="B33" s="32" t="s">
        <v>168</v>
      </c>
      <c r="C33" s="32" t="s">
        <v>169</v>
      </c>
      <c r="D33" s="34">
        <v>0</v>
      </c>
      <c r="F33" s="34">
        <v>0</v>
      </c>
      <c r="G33" s="34">
        <v>116.66666666666819</v>
      </c>
      <c r="I33" s="34">
        <v>0</v>
      </c>
      <c r="J33" s="34">
        <v>116.66666666666819</v>
      </c>
    </row>
    <row r="34" spans="2:10" x14ac:dyDescent="0.25">
      <c r="B34" s="32" t="s">
        <v>170</v>
      </c>
      <c r="C34" s="32" t="s">
        <v>171</v>
      </c>
      <c r="D34" s="34">
        <v>0</v>
      </c>
      <c r="F34" s="34">
        <v>0</v>
      </c>
      <c r="G34" s="34">
        <v>116.66666666666819</v>
      </c>
      <c r="I34" s="34">
        <v>0</v>
      </c>
      <c r="J34" s="34">
        <v>116.66666666666819</v>
      </c>
    </row>
    <row r="35" spans="2:10" x14ac:dyDescent="0.25">
      <c r="B35" s="32" t="s">
        <v>172</v>
      </c>
      <c r="C35" s="32" t="s">
        <v>173</v>
      </c>
      <c r="D35" s="34">
        <v>0</v>
      </c>
      <c r="F35" s="34">
        <v>0</v>
      </c>
      <c r="G35" s="34">
        <v>116.66666666666819</v>
      </c>
      <c r="I35" s="34">
        <v>0</v>
      </c>
      <c r="J35" s="34">
        <v>116.66666666666819</v>
      </c>
    </row>
    <row r="36" spans="2:10" x14ac:dyDescent="0.25">
      <c r="B36" s="32" t="s">
        <v>174</v>
      </c>
      <c r="C36" s="32" t="s">
        <v>175</v>
      </c>
      <c r="D36" s="34">
        <v>14</v>
      </c>
      <c r="F36" s="34">
        <v>14</v>
      </c>
      <c r="G36" s="34">
        <v>116.66666666666819</v>
      </c>
      <c r="I36" s="34">
        <v>14</v>
      </c>
      <c r="J36" s="34">
        <v>116.66666666666819</v>
      </c>
    </row>
    <row r="37" spans="2:10" x14ac:dyDescent="0.25">
      <c r="B37" s="32" t="s">
        <v>176</v>
      </c>
      <c r="C37" s="32" t="s">
        <v>177</v>
      </c>
      <c r="D37" s="34">
        <v>17</v>
      </c>
      <c r="F37" s="34">
        <v>17</v>
      </c>
      <c r="G37" s="34">
        <v>116.66666666666819</v>
      </c>
      <c r="I37" s="34">
        <v>17</v>
      </c>
      <c r="J37" s="34">
        <v>116.66666666666819</v>
      </c>
    </row>
    <row r="38" spans="2:10" x14ac:dyDescent="0.25">
      <c r="B38" s="32" t="s">
        <v>178</v>
      </c>
      <c r="C38" s="32" t="s">
        <v>179</v>
      </c>
      <c r="D38" s="34">
        <v>10</v>
      </c>
      <c r="F38" s="34">
        <v>10.000000000000011</v>
      </c>
      <c r="G38" s="34">
        <v>116.66666666666819</v>
      </c>
      <c r="I38" s="34">
        <v>10.000000000000011</v>
      </c>
      <c r="J38" s="34">
        <v>116.66666666666819</v>
      </c>
    </row>
    <row r="39" spans="2:10" x14ac:dyDescent="0.25">
      <c r="B39" s="32" t="s">
        <v>180</v>
      </c>
      <c r="C39" s="32" t="s">
        <v>181</v>
      </c>
      <c r="D39" s="34">
        <v>10</v>
      </c>
      <c r="F39" s="34">
        <v>10</v>
      </c>
      <c r="G39" s="34">
        <v>116.66666666666819</v>
      </c>
      <c r="I39" s="34">
        <v>10</v>
      </c>
      <c r="J39" s="34">
        <v>116.66666666666819</v>
      </c>
    </row>
    <row r="40" spans="2:10" x14ac:dyDescent="0.25">
      <c r="B40" s="32" t="s">
        <v>182</v>
      </c>
      <c r="C40" s="32" t="s">
        <v>183</v>
      </c>
      <c r="D40" s="34">
        <v>23</v>
      </c>
      <c r="F40" s="34">
        <v>23.000000000000043</v>
      </c>
      <c r="G40" s="34">
        <v>116.66666666666819</v>
      </c>
      <c r="I40" s="34">
        <v>23.000000000000043</v>
      </c>
      <c r="J40" s="34">
        <v>116.66666666666819</v>
      </c>
    </row>
    <row r="41" spans="2:10" x14ac:dyDescent="0.25">
      <c r="B41" s="32" t="s">
        <v>184</v>
      </c>
      <c r="C41" s="32" t="s">
        <v>185</v>
      </c>
      <c r="D41" s="34">
        <v>23</v>
      </c>
      <c r="F41" s="34">
        <v>23</v>
      </c>
      <c r="G41" s="34">
        <v>116.66666666666819</v>
      </c>
      <c r="I41" s="34">
        <v>23</v>
      </c>
      <c r="J41" s="34">
        <v>116.66666666666819</v>
      </c>
    </row>
    <row r="42" spans="2:10" ht="15.75" thickBot="1" x14ac:dyDescent="0.3">
      <c r="B42" s="30" t="s">
        <v>186</v>
      </c>
      <c r="C42" s="30" t="s">
        <v>187</v>
      </c>
      <c r="D42" s="33">
        <v>31</v>
      </c>
      <c r="F42" s="33">
        <v>31</v>
      </c>
      <c r="G42" s="33">
        <v>116.66666666666819</v>
      </c>
      <c r="I42" s="33">
        <v>31</v>
      </c>
      <c r="J42" s="33">
        <v>116.66666666666819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Задание 1</vt:lpstr>
      <vt:lpstr>Отчет о результатах 1</vt:lpstr>
      <vt:lpstr>Отчет об устойчивости 1</vt:lpstr>
      <vt:lpstr>Отчет о пределах 1</vt:lpstr>
      <vt:lpstr>Задание 2</vt:lpstr>
      <vt:lpstr>Отчет о результатах 2</vt:lpstr>
      <vt:lpstr>Отчет об устойчивости 2</vt:lpstr>
      <vt:lpstr>Отчет о пределах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2022-10-28T11:17:19Z</dcterms:created>
  <dcterms:modified xsi:type="dcterms:W3CDTF">2022-11-28T17:01:33Z</dcterms:modified>
</cp:coreProperties>
</file>