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roduct Definition" sheetId="4" r:id="rId1"/>
    <sheet name="Exact" sheetId="6" r:id="rId2"/>
    <sheet name="Software - Profit" sheetId="7" r:id="rId3"/>
    <sheet name="Cost - Benifit" sheetId="1" r:id="rId4"/>
    <sheet name="Cumulative" sheetId="5" r:id="rId5"/>
  </sheets>
  <calcPr calcId="124519"/>
</workbook>
</file>

<file path=xl/calcChain.xml><?xml version="1.0" encoding="utf-8"?>
<calcChain xmlns="http://schemas.openxmlformats.org/spreadsheetml/2006/main">
  <c r="M16" i="6"/>
  <c r="L16"/>
  <c r="K16"/>
  <c r="J16"/>
  <c r="I16"/>
  <c r="H16"/>
  <c r="G16"/>
  <c r="F16"/>
  <c r="E16"/>
  <c r="D16"/>
  <c r="C16"/>
  <c r="B16"/>
  <c r="M15"/>
  <c r="L15"/>
  <c r="K15"/>
  <c r="J15"/>
  <c r="I15"/>
  <c r="H15"/>
  <c r="G15"/>
  <c r="F15"/>
  <c r="E15"/>
  <c r="D15"/>
  <c r="C15"/>
  <c r="B15"/>
  <c r="M13"/>
  <c r="L13"/>
  <c r="K13"/>
  <c r="J13"/>
  <c r="I13"/>
  <c r="H13"/>
  <c r="G13"/>
  <c r="F13"/>
  <c r="E13"/>
  <c r="D13"/>
  <c r="C13"/>
  <c r="B13"/>
  <c r="M5"/>
  <c r="L5"/>
  <c r="K5"/>
  <c r="J5"/>
  <c r="I5"/>
  <c r="H5"/>
  <c r="G5"/>
  <c r="F5"/>
  <c r="E5"/>
  <c r="D5"/>
  <c r="C5"/>
  <c r="B5"/>
  <c r="M9"/>
  <c r="L9"/>
  <c r="K9"/>
  <c r="J9"/>
  <c r="I9"/>
  <c r="H9"/>
  <c r="G9"/>
  <c r="F9"/>
  <c r="E9"/>
  <c r="D9"/>
  <c r="C9"/>
  <c r="B9"/>
  <c r="B4"/>
  <c r="C4"/>
  <c r="D4"/>
  <c r="E4"/>
  <c r="F4"/>
  <c r="G4"/>
  <c r="H4"/>
  <c r="I4"/>
  <c r="J4"/>
  <c r="K4"/>
  <c r="L4"/>
  <c r="M4"/>
  <c r="M21" i="5"/>
  <c r="L21"/>
  <c r="K21"/>
  <c r="J21"/>
  <c r="I21"/>
  <c r="H21"/>
  <c r="G21"/>
  <c r="F21"/>
  <c r="E21"/>
  <c r="D21"/>
  <c r="C21"/>
  <c r="B21"/>
  <c r="M20"/>
  <c r="L20"/>
  <c r="K20"/>
  <c r="J20"/>
  <c r="I20"/>
  <c r="H20"/>
  <c r="G20"/>
  <c r="F20"/>
  <c r="E20"/>
  <c r="D20"/>
  <c r="C20"/>
  <c r="B20"/>
  <c r="M20" i="1"/>
  <c r="L20"/>
  <c r="K20"/>
  <c r="J20"/>
  <c r="I20"/>
  <c r="H20"/>
  <c r="G20"/>
  <c r="F20"/>
  <c r="E20"/>
  <c r="D20"/>
  <c r="C20"/>
  <c r="B20"/>
  <c r="M19"/>
  <c r="L19"/>
  <c r="K19"/>
  <c r="J19"/>
  <c r="I19"/>
  <c r="H19"/>
  <c r="G19"/>
  <c r="F19"/>
  <c r="E19"/>
  <c r="D19"/>
  <c r="C19"/>
  <c r="B19"/>
  <c r="N12" i="7"/>
  <c r="M12"/>
  <c r="L12"/>
  <c r="K12"/>
  <c r="J12"/>
  <c r="I12"/>
  <c r="H12"/>
  <c r="G12"/>
  <c r="F12"/>
  <c r="E12"/>
  <c r="D12"/>
  <c r="C12"/>
  <c r="B12"/>
  <c r="M5"/>
  <c r="L5"/>
  <c r="K5"/>
  <c r="J5"/>
  <c r="I5"/>
  <c r="H5"/>
  <c r="G5"/>
  <c r="F5"/>
  <c r="E5"/>
  <c r="D5"/>
  <c r="C5"/>
  <c r="B5"/>
  <c r="M22"/>
  <c r="M26" s="1"/>
  <c r="L22"/>
  <c r="L26" s="1"/>
  <c r="K22"/>
  <c r="K26" s="1"/>
  <c r="J22"/>
  <c r="J26" s="1"/>
  <c r="I22"/>
  <c r="I26" s="1"/>
  <c r="H22"/>
  <c r="H26" s="1"/>
  <c r="G22"/>
  <c r="G26" s="1"/>
  <c r="F22"/>
  <c r="F26" s="1"/>
  <c r="E22"/>
  <c r="E26" s="1"/>
  <c r="D22"/>
  <c r="D26" s="1"/>
  <c r="C22"/>
  <c r="C26" s="1"/>
  <c r="B22"/>
  <c r="B26" s="1"/>
  <c r="M21"/>
  <c r="L21"/>
  <c r="K21"/>
  <c r="J21"/>
  <c r="I21"/>
  <c r="H21"/>
  <c r="G21"/>
  <c r="F21"/>
  <c r="E21"/>
  <c r="D21"/>
  <c r="C21"/>
  <c r="B21"/>
  <c r="M18"/>
  <c r="L18"/>
  <c r="K18"/>
  <c r="J18"/>
  <c r="I18"/>
  <c r="H18"/>
  <c r="G18"/>
  <c r="F18"/>
  <c r="E18"/>
  <c r="D18"/>
  <c r="C18"/>
  <c r="B18"/>
  <c r="M15"/>
  <c r="L15"/>
  <c r="K15"/>
  <c r="J15"/>
  <c r="I15"/>
  <c r="H15"/>
  <c r="G15"/>
  <c r="F15"/>
  <c r="E15"/>
  <c r="D15"/>
  <c r="C15"/>
  <c r="B15"/>
  <c r="M9"/>
  <c r="L9"/>
  <c r="K9"/>
  <c r="J9"/>
  <c r="I9"/>
  <c r="H9"/>
  <c r="G9"/>
  <c r="F9"/>
  <c r="E9"/>
  <c r="D9"/>
  <c r="C9"/>
  <c r="B9"/>
  <c r="M4"/>
  <c r="M6" s="1"/>
  <c r="M11" s="1"/>
  <c r="L4"/>
  <c r="L6" s="1"/>
  <c r="L11" s="1"/>
  <c r="K4"/>
  <c r="K6" s="1"/>
  <c r="K11" s="1"/>
  <c r="J4"/>
  <c r="J6" s="1"/>
  <c r="J11" s="1"/>
  <c r="I4"/>
  <c r="I6" s="1"/>
  <c r="I11" s="1"/>
  <c r="H4"/>
  <c r="H6" s="1"/>
  <c r="H11" s="1"/>
  <c r="G4"/>
  <c r="G6" s="1"/>
  <c r="G11" s="1"/>
  <c r="F4"/>
  <c r="F6" s="1"/>
  <c r="F11" s="1"/>
  <c r="E4"/>
  <c r="E6" s="1"/>
  <c r="E11" s="1"/>
  <c r="D4"/>
  <c r="D6" s="1"/>
  <c r="D11" s="1"/>
  <c r="C4"/>
  <c r="C6" s="1"/>
  <c r="C11" s="1"/>
  <c r="B4"/>
  <c r="B6" s="1"/>
  <c r="B11" s="1"/>
  <c r="P3"/>
  <c r="J15" i="4"/>
  <c r="H15"/>
  <c r="I7"/>
  <c r="J7"/>
  <c r="I12"/>
  <c r="I11"/>
  <c r="I10"/>
  <c r="I9"/>
  <c r="I8"/>
  <c r="I6"/>
  <c r="I5"/>
  <c r="E15"/>
  <c r="H7"/>
  <c r="G10"/>
  <c r="G9"/>
  <c r="G15" s="1"/>
  <c r="G8"/>
  <c r="G7"/>
  <c r="G6"/>
  <c r="J19"/>
  <c r="H19"/>
  <c r="F19"/>
  <c r="E17"/>
  <c r="E8"/>
  <c r="E6"/>
  <c r="E16" s="1"/>
  <c r="N15" i="7" l="1"/>
  <c r="N18"/>
  <c r="N21"/>
  <c r="N6"/>
  <c r="J27"/>
  <c r="J28" s="1"/>
  <c r="E27"/>
  <c r="E28" s="1"/>
  <c r="I27"/>
  <c r="I28" s="1"/>
  <c r="D27"/>
  <c r="D28" s="1"/>
  <c r="H27"/>
  <c r="H28" s="1"/>
  <c r="L27"/>
  <c r="L28" s="1"/>
  <c r="F27"/>
  <c r="F28" s="1"/>
  <c r="M27"/>
  <c r="M28" s="1"/>
  <c r="C27"/>
  <c r="C28" s="1"/>
  <c r="G27"/>
  <c r="G28" s="1"/>
  <c r="K27"/>
  <c r="K28" s="1"/>
  <c r="I16" i="4"/>
  <c r="I15"/>
  <c r="G16"/>
  <c r="G19" s="1"/>
  <c r="E19"/>
  <c r="B27" i="7" l="1"/>
  <c r="I19" i="4"/>
  <c r="M29" i="6"/>
  <c r="L29"/>
  <c r="K29"/>
  <c r="J29"/>
  <c r="I29"/>
  <c r="H29"/>
  <c r="G29"/>
  <c r="F29"/>
  <c r="E29"/>
  <c r="D29"/>
  <c r="C29"/>
  <c r="B29"/>
  <c r="M7"/>
  <c r="L7"/>
  <c r="L8" s="1"/>
  <c r="K7"/>
  <c r="K8" s="1"/>
  <c r="J7"/>
  <c r="J8" s="1"/>
  <c r="I7"/>
  <c r="I8" s="1"/>
  <c r="H7"/>
  <c r="H8" s="1"/>
  <c r="G7"/>
  <c r="G8" s="1"/>
  <c r="F7"/>
  <c r="F8" s="1"/>
  <c r="E7"/>
  <c r="E8" s="1"/>
  <c r="B8"/>
  <c r="C8"/>
  <c r="D8"/>
  <c r="M8"/>
  <c r="N27" i="7" l="1"/>
  <c r="B28"/>
  <c r="N28" s="1"/>
  <c r="N8" i="6"/>
  <c r="C33"/>
  <c r="D33"/>
  <c r="E33"/>
  <c r="F33"/>
  <c r="G33"/>
  <c r="H33"/>
  <c r="I33"/>
  <c r="J33"/>
  <c r="K33"/>
  <c r="L33"/>
  <c r="M33"/>
  <c r="B33"/>
  <c r="M22"/>
  <c r="L22"/>
  <c r="K22"/>
  <c r="J22"/>
  <c r="I22"/>
  <c r="H22"/>
  <c r="G22"/>
  <c r="F22"/>
  <c r="E22"/>
  <c r="D22"/>
  <c r="C22"/>
  <c r="B22"/>
  <c r="F28"/>
  <c r="D28"/>
  <c r="E28"/>
  <c r="D25"/>
  <c r="E25"/>
  <c r="C25"/>
  <c r="B25"/>
  <c r="B28"/>
  <c r="C28"/>
  <c r="M28"/>
  <c r="L28"/>
  <c r="K28"/>
  <c r="J28"/>
  <c r="I28"/>
  <c r="H28"/>
  <c r="G28"/>
  <c r="G25"/>
  <c r="H25"/>
  <c r="I25"/>
  <c r="J25"/>
  <c r="K25"/>
  <c r="L25"/>
  <c r="M25"/>
  <c r="F25"/>
  <c r="C19"/>
  <c r="D19"/>
  <c r="E19"/>
  <c r="F19"/>
  <c r="G19"/>
  <c r="H19"/>
  <c r="I19"/>
  <c r="J19"/>
  <c r="K19"/>
  <c r="L19"/>
  <c r="M19"/>
  <c r="B19"/>
  <c r="P3"/>
  <c r="D34" l="1"/>
  <c r="E34"/>
  <c r="N19"/>
  <c r="N25"/>
  <c r="N28"/>
  <c r="N22"/>
  <c r="H34"/>
  <c r="C34"/>
  <c r="I34"/>
  <c r="N33"/>
  <c r="K34" l="1"/>
  <c r="M34"/>
  <c r="M35" s="1"/>
  <c r="J34"/>
  <c r="L34"/>
  <c r="L35" s="1"/>
  <c r="N5"/>
  <c r="G34"/>
  <c r="G35" s="1"/>
  <c r="F34"/>
  <c r="F35" s="1"/>
  <c r="B34"/>
  <c r="E35"/>
  <c r="H35"/>
  <c r="I35"/>
  <c r="C35"/>
  <c r="K35" l="1"/>
  <c r="J35"/>
  <c r="N34"/>
  <c r="D23" i="5"/>
  <c r="B35" i="6"/>
  <c r="N16"/>
  <c r="D35"/>
  <c r="D22" i="5"/>
  <c r="N9" i="6"/>
  <c r="F22" i="5"/>
  <c r="B22"/>
  <c r="E22"/>
  <c r="I22"/>
  <c r="L22"/>
  <c r="C22"/>
  <c r="M23" l="1"/>
  <c r="K22"/>
  <c r="M22"/>
  <c r="J22"/>
  <c r="N35" i="6"/>
  <c r="H22" i="5"/>
  <c r="I23"/>
  <c r="H23"/>
  <c r="C23"/>
  <c r="L23"/>
  <c r="K23"/>
  <c r="J23"/>
  <c r="F23"/>
  <c r="E23"/>
  <c r="G22"/>
  <c r="G23"/>
  <c r="B23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Approx cost, Generally charges based on per sms (minimum 1000)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24" authorId="0">
      <text>
        <r>
          <rPr>
            <b/>
            <sz val="9"/>
            <color indexed="81"/>
            <rFont val="Tahoma"/>
            <charset val="1"/>
          </rPr>
          <t>Sudarshan: Amount increased after training of deployment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 development cost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Phase II development cost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setup and laptop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setup and laptop</t>
        </r>
      </text>
    </comment>
    <comment ref="J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Phase III development cost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K17" authorId="0">
      <text>
        <r>
          <rPr>
            <b/>
            <sz val="9"/>
            <color indexed="81"/>
            <rFont val="Tahoma"/>
            <charset val="1"/>
          </rPr>
          <t>Sudarshan: Amount increased after training of deployment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 development cost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Phase II development cost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setup and laptop</t>
        </r>
      </text>
    </comment>
    <comment ref="I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setup and laptop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Phase III development cost</t>
        </r>
      </text>
    </comment>
  </commentList>
</comments>
</file>

<file path=xl/sharedStrings.xml><?xml version="1.0" encoding="utf-8"?>
<sst xmlns="http://schemas.openxmlformats.org/spreadsheetml/2006/main" count="83" uniqueCount="54">
  <si>
    <t>Software Modules</t>
  </si>
  <si>
    <t>Setup</t>
  </si>
  <si>
    <t>Hardware</t>
  </si>
  <si>
    <t>Windows 7</t>
  </si>
  <si>
    <t>Total Software Price</t>
  </si>
  <si>
    <t>Revenue</t>
  </si>
  <si>
    <t>Cost</t>
  </si>
  <si>
    <t>Software Sales</t>
  </si>
  <si>
    <t>Hardware Sales</t>
  </si>
  <si>
    <t>Expense</t>
  </si>
  <si>
    <t>Income</t>
  </si>
  <si>
    <t>Support</t>
  </si>
  <si>
    <t>Jr</t>
  </si>
  <si>
    <t>Middle</t>
  </si>
  <si>
    <t>Support + Account</t>
  </si>
  <si>
    <t>Misc</t>
  </si>
  <si>
    <t>Transport</t>
  </si>
  <si>
    <t>Trainy</t>
  </si>
  <si>
    <t>Office</t>
  </si>
  <si>
    <t>Investment</t>
  </si>
  <si>
    <t>Set Up Cost</t>
  </si>
  <si>
    <t>Count</t>
  </si>
  <si>
    <t>Sales Commision</t>
  </si>
  <si>
    <t>Deployment</t>
  </si>
  <si>
    <t>Basic</t>
  </si>
  <si>
    <t>Standard</t>
  </si>
  <si>
    <t>Extended</t>
  </si>
  <si>
    <t>Extreme</t>
  </si>
  <si>
    <t>Premium</t>
  </si>
  <si>
    <t>Price / Anum</t>
  </si>
  <si>
    <t>SM + FM + DM</t>
  </si>
  <si>
    <t>Subscription</t>
  </si>
  <si>
    <t>Student Management (SM)</t>
  </si>
  <si>
    <t>Fees Management (FM)</t>
  </si>
  <si>
    <t>SMS Broadcasting (SB)</t>
  </si>
  <si>
    <t>Data Migration (DM)</t>
  </si>
  <si>
    <t>Marks Management (MM)</t>
  </si>
  <si>
    <t>Admission Management (AM)</t>
  </si>
  <si>
    <t>Online Login (OL)</t>
  </si>
  <si>
    <t>Trasport Management (TM)</t>
  </si>
  <si>
    <t>Pond</t>
  </si>
  <si>
    <t>Lake</t>
  </si>
  <si>
    <t>Sea</t>
  </si>
  <si>
    <t>Ocean</t>
  </si>
  <si>
    <t>Bronze</t>
  </si>
  <si>
    <t>Silver</t>
  </si>
  <si>
    <t>Gold</t>
  </si>
  <si>
    <t>Platinum</t>
  </si>
  <si>
    <t>Primium</t>
  </si>
  <si>
    <t>AMC</t>
  </si>
  <si>
    <t>SM + FM + DM + MM + AM</t>
  </si>
  <si>
    <t>SM + FM + DM + MM + AM + OL + TM</t>
  </si>
  <si>
    <t>Employee Bonus</t>
  </si>
  <si>
    <t>Profit</t>
  </si>
</sst>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([$INR]\ * #,##0.00_);_([$INR]\ * \(#,##0.00\);_([$INR]\ 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3" borderId="0" xfId="0" applyFill="1"/>
    <xf numFmtId="3" fontId="0" fillId="3" borderId="1" xfId="0" applyNumberFormat="1" applyFill="1" applyBorder="1"/>
    <xf numFmtId="165" fontId="0" fillId="3" borderId="1" xfId="0" applyNumberFormat="1" applyFill="1" applyBorder="1"/>
    <xf numFmtId="165" fontId="0" fillId="3" borderId="0" xfId="0" applyNumberFormat="1" applyFill="1"/>
    <xf numFmtId="165" fontId="0" fillId="2" borderId="1" xfId="0" applyNumberFormat="1" applyFill="1" applyBorder="1"/>
    <xf numFmtId="3" fontId="0" fillId="3" borderId="0" xfId="0" applyNumberFormat="1" applyFill="1"/>
    <xf numFmtId="0" fontId="0" fillId="3" borderId="4" xfId="0" applyFill="1" applyBorder="1"/>
    <xf numFmtId="3" fontId="0" fillId="3" borderId="5" xfId="0" applyNumberFormat="1" applyFill="1" applyBorder="1"/>
    <xf numFmtId="165" fontId="0" fillId="2" borderId="5" xfId="0" applyNumberFormat="1" applyFill="1" applyBorder="1"/>
    <xf numFmtId="0" fontId="0" fillId="3" borderId="6" xfId="0" applyFill="1" applyBorder="1"/>
    <xf numFmtId="165" fontId="1" fillId="3" borderId="8" xfId="0" applyNumberFormat="1" applyFont="1" applyFill="1" applyBorder="1" applyAlignment="1">
      <alignment horizontal="center" vertical="center"/>
    </xf>
    <xf numFmtId="17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7" fontId="1" fillId="0" borderId="0" xfId="0" applyNumberFormat="1" applyFont="1"/>
    <xf numFmtId="164" fontId="0" fillId="0" borderId="19" xfId="0" applyNumberFormat="1" applyBorder="1"/>
    <xf numFmtId="164" fontId="0" fillId="0" borderId="0" xfId="0" applyNumberFormat="1" applyBorder="1"/>
    <xf numFmtId="164" fontId="0" fillId="0" borderId="20" xfId="0" applyNumberFormat="1" applyBorder="1"/>
    <xf numFmtId="0" fontId="0" fillId="0" borderId="19" xfId="0" applyBorder="1"/>
    <xf numFmtId="0" fontId="0" fillId="0" borderId="0" xfId="0" applyBorder="1"/>
    <xf numFmtId="164" fontId="0" fillId="0" borderId="0" xfId="0" applyNumberFormat="1" applyFill="1" applyBorder="1"/>
    <xf numFmtId="164" fontId="0" fillId="0" borderId="20" xfId="0" applyNumberFormat="1" applyFill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1" fillId="0" borderId="0" xfId="0" applyNumberFormat="1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2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3" xfId="0" applyNumberFormat="1" applyBorder="1"/>
    <xf numFmtId="164" fontId="0" fillId="0" borderId="28" xfId="0" applyNumberFormat="1" applyBorder="1"/>
    <xf numFmtId="0" fontId="0" fillId="0" borderId="27" xfId="0" applyBorder="1"/>
    <xf numFmtId="0" fontId="0" fillId="0" borderId="3" xfId="0" applyBorder="1"/>
    <xf numFmtId="164" fontId="0" fillId="0" borderId="3" xfId="0" applyNumberFormat="1" applyFill="1" applyBorder="1"/>
    <xf numFmtId="164" fontId="0" fillId="0" borderId="28" xfId="0" applyNumberFormat="1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Fill="1" applyBorder="1"/>
    <xf numFmtId="1" fontId="1" fillId="9" borderId="0" xfId="0" applyNumberFormat="1" applyFont="1" applyFill="1"/>
    <xf numFmtId="1" fontId="1" fillId="8" borderId="0" xfId="0" applyNumberFormat="1" applyFont="1" applyFill="1"/>
    <xf numFmtId="1" fontId="1" fillId="7" borderId="0" xfId="0" applyNumberFormat="1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3" borderId="7" xfId="0" applyFill="1" applyBorder="1"/>
    <xf numFmtId="3" fontId="0" fillId="3" borderId="8" xfId="0" applyNumberFormat="1" applyFill="1" applyBorder="1"/>
    <xf numFmtId="165" fontId="0" fillId="3" borderId="8" xfId="0" applyNumberFormat="1" applyFill="1" applyBorder="1"/>
    <xf numFmtId="0" fontId="0" fillId="3" borderId="14" xfId="0" applyFill="1" applyBorder="1"/>
    <xf numFmtId="3" fontId="0" fillId="3" borderId="15" xfId="0" applyNumberFormat="1" applyFill="1" applyBorder="1"/>
    <xf numFmtId="165" fontId="0" fillId="3" borderId="15" xfId="0" applyNumberFormat="1" applyFill="1" applyBorder="1"/>
    <xf numFmtId="165" fontId="0" fillId="3" borderId="5" xfId="0" applyNumberFormat="1" applyFill="1" applyBorder="1"/>
    <xf numFmtId="165" fontId="0" fillId="5" borderId="0" xfId="0" applyNumberFormat="1" applyFill="1"/>
    <xf numFmtId="165" fontId="0" fillId="7" borderId="0" xfId="0" applyNumberFormat="1" applyFill="1"/>
    <xf numFmtId="165" fontId="0" fillId="6" borderId="0" xfId="0" applyNumberFormat="1" applyFill="1"/>
    <xf numFmtId="165" fontId="0" fillId="10" borderId="0" xfId="0" applyNumberFormat="1" applyFill="1"/>
    <xf numFmtId="4" fontId="0" fillId="3" borderId="8" xfId="0" quotePrefix="1" applyNumberFormat="1" applyFill="1" applyBorder="1"/>
    <xf numFmtId="165" fontId="0" fillId="0" borderId="5" xfId="0" applyNumberFormat="1" applyFill="1" applyBorder="1"/>
    <xf numFmtId="165" fontId="0" fillId="0" borderId="1" xfId="0" applyNumberFormat="1" applyFill="1" applyBorder="1"/>
    <xf numFmtId="0" fontId="1" fillId="0" borderId="20" xfId="0" applyFont="1" applyBorder="1" applyAlignment="1">
      <alignment vertical="center" wrapText="1"/>
    </xf>
    <xf numFmtId="164" fontId="1" fillId="0" borderId="27" xfId="0" applyNumberFormat="1" applyFont="1" applyBorder="1"/>
    <xf numFmtId="164" fontId="1" fillId="0" borderId="3" xfId="0" applyNumberFormat="1" applyFont="1" applyBorder="1"/>
    <xf numFmtId="164" fontId="1" fillId="0" borderId="28" xfId="0" applyNumberFormat="1" applyFont="1" applyBorder="1"/>
    <xf numFmtId="9" fontId="0" fillId="0" borderId="0" xfId="0" applyNumberFormat="1"/>
    <xf numFmtId="0" fontId="1" fillId="0" borderId="0" xfId="0" applyFont="1"/>
    <xf numFmtId="0" fontId="0" fillId="0" borderId="33" xfId="0" applyBorder="1"/>
    <xf numFmtId="0" fontId="0" fillId="0" borderId="34" xfId="0" applyBorder="1"/>
    <xf numFmtId="164" fontId="0" fillId="0" borderId="35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6" xfId="0" applyNumberFormat="1" applyFill="1" applyBorder="1"/>
    <xf numFmtId="0" fontId="0" fillId="0" borderId="35" xfId="0" applyBorder="1"/>
    <xf numFmtId="164" fontId="0" fillId="0" borderId="39" xfId="0" applyNumberFormat="1" applyBorder="1"/>
    <xf numFmtId="164" fontId="0" fillId="0" borderId="40" xfId="0" applyNumberFormat="1" applyBorder="1"/>
    <xf numFmtId="164" fontId="0" fillId="0" borderId="37" xfId="0" applyNumberFormat="1" applyFont="1" applyBorder="1"/>
    <xf numFmtId="164" fontId="0" fillId="0" borderId="27" xfId="0" applyNumberFormat="1" applyFont="1" applyBorder="1"/>
    <xf numFmtId="164" fontId="0" fillId="0" borderId="41" xfId="0" applyNumberFormat="1" applyFont="1" applyBorder="1"/>
    <xf numFmtId="164" fontId="0" fillId="0" borderId="35" xfId="0" applyNumberFormat="1" applyFill="1" applyBorder="1"/>
    <xf numFmtId="1" fontId="1" fillId="0" borderId="0" xfId="0" applyNumberFormat="1" applyFont="1" applyFill="1"/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3" fontId="1" fillId="3" borderId="10" xfId="0" applyNumberFormat="1" applyFont="1" applyFill="1" applyBorder="1" applyAlignment="1">
      <alignment horizontal="center" vertical="center"/>
    </xf>
    <xf numFmtId="3" fontId="1" fillId="3" borderId="13" xfId="0" applyNumberFormat="1" applyFont="1" applyFill="1" applyBorder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 vertical="center"/>
    </xf>
    <xf numFmtId="165" fontId="1" fillId="5" borderId="21" xfId="0" applyNumberFormat="1" applyFont="1" applyFill="1" applyBorder="1" applyAlignment="1">
      <alignment horizontal="center" vertical="center"/>
    </xf>
    <xf numFmtId="165" fontId="0" fillId="10" borderId="21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3" fontId="1" fillId="3" borderId="10" xfId="0" applyNumberFormat="1" applyFont="1" applyFill="1" applyBorder="1" applyAlignment="1">
      <alignment horizontal="center" vertical="center" wrapText="1"/>
    </xf>
    <xf numFmtId="3" fontId="1" fillId="3" borderId="13" xfId="0" applyNumberFormat="1" applyFont="1" applyFill="1" applyBorder="1" applyAlignment="1">
      <alignment horizontal="center" vertical="center" wrapText="1"/>
    </xf>
    <xf numFmtId="165" fontId="1" fillId="3" borderId="11" xfId="0" applyNumberFormat="1" applyFont="1" applyFill="1" applyBorder="1" applyAlignment="1">
      <alignment horizontal="center" vertical="center"/>
    </xf>
    <xf numFmtId="165" fontId="1" fillId="3" borderId="3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7" fontId="1" fillId="0" borderId="33" xfId="0" applyNumberFormat="1" applyFont="1" applyBorder="1" applyAlignment="1">
      <alignment horizontal="center" vertical="center"/>
    </xf>
    <xf numFmtId="17" fontId="1" fillId="0" borderId="30" xfId="0" applyNumberFormat="1" applyFont="1" applyBorder="1" applyAlignment="1">
      <alignment horizontal="center" vertical="center"/>
    </xf>
    <xf numFmtId="17" fontId="1" fillId="0" borderId="3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17" fontId="1" fillId="0" borderId="16" xfId="0" applyNumberFormat="1" applyFont="1" applyBorder="1" applyAlignment="1">
      <alignment horizontal="center" vertical="center"/>
    </xf>
    <xf numFmtId="17" fontId="1" fillId="0" borderId="17" xfId="0" applyNumberFormat="1" applyFont="1" applyBorder="1" applyAlignment="1">
      <alignment horizontal="center" vertical="center"/>
    </xf>
    <xf numFmtId="17" fontId="1" fillId="0" borderId="1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'Cost - Benifit'!$A$19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'Cost - Benifit'!$B$18:$M$18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'Cost - Benifit'!$B$19:$M$19</c:f>
              <c:numCache>
                <c:formatCode>_-* #,##0_-;\-* #,##0_-;_-* "-"_-;_-@_-</c:formatCode>
                <c:ptCount val="12"/>
                <c:pt idx="0">
                  <c:v>43200</c:v>
                </c:pt>
                <c:pt idx="1">
                  <c:v>43200</c:v>
                </c:pt>
                <c:pt idx="2">
                  <c:v>43200</c:v>
                </c:pt>
                <c:pt idx="3">
                  <c:v>86400</c:v>
                </c:pt>
                <c:pt idx="4">
                  <c:v>216400</c:v>
                </c:pt>
                <c:pt idx="5">
                  <c:v>324600</c:v>
                </c:pt>
                <c:pt idx="6">
                  <c:v>324600</c:v>
                </c:pt>
                <c:pt idx="7">
                  <c:v>324600</c:v>
                </c:pt>
                <c:pt idx="8">
                  <c:v>426000</c:v>
                </c:pt>
                <c:pt idx="9">
                  <c:v>568000</c:v>
                </c:pt>
                <c:pt idx="10">
                  <c:v>568000</c:v>
                </c:pt>
                <c:pt idx="11">
                  <c:v>568000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'Cost - Benifit'!$A$20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cat>
            <c:numRef>
              <c:f>'Cost - Benifit'!$B$18:$M$18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'Cost - Benifit'!$B$20:$M$20</c:f>
              <c:numCache>
                <c:formatCode>_-* #,##0_-;\-* #,##0_-;_-* "-"_-;_-@_-</c:formatCode>
                <c:ptCount val="12"/>
                <c:pt idx="0">
                  <c:v>118120</c:v>
                </c:pt>
                <c:pt idx="1">
                  <c:v>18120</c:v>
                </c:pt>
                <c:pt idx="2">
                  <c:v>18120</c:v>
                </c:pt>
                <c:pt idx="3">
                  <c:v>136240</c:v>
                </c:pt>
                <c:pt idx="4">
                  <c:v>165240</c:v>
                </c:pt>
                <c:pt idx="5">
                  <c:v>76060</c:v>
                </c:pt>
                <c:pt idx="6">
                  <c:v>89860</c:v>
                </c:pt>
                <c:pt idx="7">
                  <c:v>195860</c:v>
                </c:pt>
                <c:pt idx="8">
                  <c:v>206000</c:v>
                </c:pt>
                <c:pt idx="9">
                  <c:v>142000</c:v>
                </c:pt>
                <c:pt idx="10">
                  <c:v>142000</c:v>
                </c:pt>
                <c:pt idx="11">
                  <c:v>142000</c:v>
                </c:pt>
              </c:numCache>
            </c:numRef>
          </c:val>
          <c:smooth val="1"/>
        </c:ser>
        <c:marker val="1"/>
        <c:axId val="82903040"/>
        <c:axId val="82904576"/>
      </c:lineChart>
      <c:dateAx>
        <c:axId val="82903040"/>
        <c:scaling>
          <c:orientation val="minMax"/>
        </c:scaling>
        <c:axPos val="b"/>
        <c:majorGridlines/>
        <c:numFmt formatCode="mmm\-yy" sourceLinked="1"/>
        <c:maj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2904576"/>
        <c:crosses val="autoZero"/>
        <c:auto val="1"/>
        <c:lblOffset val="100"/>
        <c:baseTimeUnit val="months"/>
      </c:dateAx>
      <c:valAx>
        <c:axId val="82904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INR</a:t>
                </a:r>
              </a:p>
            </c:rich>
          </c:tx>
        </c:title>
        <c:numFmt formatCode="_-* #,##0_-;\-* #,##0_-;_-* &quot;-&quot;_-;_-@_-" sourceLinked="1"/>
        <c:maj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2903040"/>
        <c:crosses val="autoZero"/>
        <c:crossBetween val="between"/>
      </c:valAx>
    </c:plotArea>
    <c:legend>
      <c:legendPos val="r"/>
      <c:txPr>
        <a:bodyPr/>
        <a:lstStyle/>
        <a:p>
          <a:pPr rtl="0">
            <a:defRPr lang="en-IN"/>
          </a:pPr>
          <a:endParaRPr lang="en-US"/>
        </a:p>
      </c:txPr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Cumulative!$A$20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Cumulative!$B$20:$M$20</c:f>
            </c:numRef>
          </c:val>
        </c:ser>
        <c:ser>
          <c:idx val="1"/>
          <c:order val="1"/>
          <c:tx>
            <c:strRef>
              <c:f>Cumulative!$A$21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Cumulative!$B$21:$M$21</c:f>
              <c:numCache>
                <c:formatCode>_-* #,##0_-;\-* #,##0_-;_-* "-"_-;_-@_-</c:formatCode>
                <c:ptCount val="12"/>
                <c:pt idx="0">
                  <c:v>118120</c:v>
                </c:pt>
                <c:pt idx="1">
                  <c:v>18120</c:v>
                </c:pt>
                <c:pt idx="2">
                  <c:v>18120</c:v>
                </c:pt>
                <c:pt idx="3">
                  <c:v>136240</c:v>
                </c:pt>
                <c:pt idx="4">
                  <c:v>165240</c:v>
                </c:pt>
                <c:pt idx="5">
                  <c:v>76060</c:v>
                </c:pt>
                <c:pt idx="6">
                  <c:v>89860</c:v>
                </c:pt>
                <c:pt idx="7">
                  <c:v>195860</c:v>
                </c:pt>
                <c:pt idx="8">
                  <c:v>206000</c:v>
                </c:pt>
                <c:pt idx="9">
                  <c:v>142000</c:v>
                </c:pt>
                <c:pt idx="10">
                  <c:v>142000</c:v>
                </c:pt>
                <c:pt idx="11">
                  <c:v>142000</c:v>
                </c:pt>
              </c:numCache>
            </c:numRef>
          </c:val>
        </c:ser>
        <c:ser>
          <c:idx val="2"/>
          <c:order val="2"/>
          <c:tx>
            <c:strRef>
              <c:f>Cumulative!$A$22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Cumulative!$B$22:$M$22</c:f>
              <c:numCache>
                <c:formatCode>_-* #,##0_-;\-* #,##0_-;_-* "-"_-;_-@_-</c:formatCode>
                <c:ptCount val="12"/>
                <c:pt idx="0">
                  <c:v>43200</c:v>
                </c:pt>
                <c:pt idx="1">
                  <c:v>86400</c:v>
                </c:pt>
                <c:pt idx="2">
                  <c:v>129600</c:v>
                </c:pt>
                <c:pt idx="3">
                  <c:v>216000</c:v>
                </c:pt>
                <c:pt idx="4">
                  <c:v>432400</c:v>
                </c:pt>
                <c:pt idx="5">
                  <c:v>757000</c:v>
                </c:pt>
                <c:pt idx="6">
                  <c:v>1081600</c:v>
                </c:pt>
                <c:pt idx="7">
                  <c:v>1406200</c:v>
                </c:pt>
                <c:pt idx="8">
                  <c:v>1832200</c:v>
                </c:pt>
                <c:pt idx="9">
                  <c:v>2400200</c:v>
                </c:pt>
                <c:pt idx="10">
                  <c:v>2968200</c:v>
                </c:pt>
                <c:pt idx="11">
                  <c:v>3536200</c:v>
                </c:pt>
              </c:numCache>
            </c:numRef>
          </c:val>
        </c:ser>
        <c:ser>
          <c:idx val="3"/>
          <c:order val="3"/>
          <c:tx>
            <c:strRef>
              <c:f>Cumulative!$A$23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Cumulative!$B$23:$M$23</c:f>
              <c:numCache>
                <c:formatCode>_-* #,##0_-;\-* #,##0_-;_-* "-"_-;_-@_-</c:formatCode>
                <c:ptCount val="12"/>
                <c:pt idx="0">
                  <c:v>118120</c:v>
                </c:pt>
                <c:pt idx="1">
                  <c:v>136240</c:v>
                </c:pt>
                <c:pt idx="2">
                  <c:v>154360</c:v>
                </c:pt>
                <c:pt idx="3">
                  <c:v>290600</c:v>
                </c:pt>
                <c:pt idx="4">
                  <c:v>455840</c:v>
                </c:pt>
                <c:pt idx="5">
                  <c:v>531900</c:v>
                </c:pt>
                <c:pt idx="6">
                  <c:v>621760</c:v>
                </c:pt>
                <c:pt idx="7">
                  <c:v>817620</c:v>
                </c:pt>
                <c:pt idx="8">
                  <c:v>1023620</c:v>
                </c:pt>
                <c:pt idx="9">
                  <c:v>1165620</c:v>
                </c:pt>
                <c:pt idx="10">
                  <c:v>1307620</c:v>
                </c:pt>
                <c:pt idx="11">
                  <c:v>1449620</c:v>
                </c:pt>
              </c:numCache>
            </c:numRef>
          </c:val>
        </c:ser>
        <c:axId val="82964864"/>
        <c:axId val="82966400"/>
      </c:areaChart>
      <c:dateAx>
        <c:axId val="82964864"/>
        <c:scaling>
          <c:orientation val="minMax"/>
        </c:scaling>
        <c:axPos val="b"/>
        <c:numFmt formatCode="mmm\-yy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2966400"/>
        <c:crosses val="autoZero"/>
        <c:auto val="1"/>
        <c:lblOffset val="100"/>
        <c:baseTimeUnit val="months"/>
      </c:dateAx>
      <c:valAx>
        <c:axId val="82966400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2964864"/>
        <c:crosses val="autoZero"/>
        <c:crossBetween val="midCat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zero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0</xdr:rowOff>
    </xdr:from>
    <xdr:to>
      <xdr:col>11</xdr:col>
      <xdr:colOff>57150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66675</xdr:rowOff>
    </xdr:from>
    <xdr:to>
      <xdr:col>11</xdr:col>
      <xdr:colOff>28575</xdr:colOff>
      <xdr:row>15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6"/>
  <sheetViews>
    <sheetView tabSelected="1" workbookViewId="0">
      <pane xSplit="3" ySplit="4" topLeftCell="D5" activePane="bottomRight" state="frozen"/>
      <selection pane="topRight" activeCell="E1" sqref="E1"/>
      <selection pane="bottomLeft" activeCell="A4" sqref="A4"/>
      <selection pane="bottomRight" activeCell="G11" sqref="G11"/>
    </sheetView>
  </sheetViews>
  <sheetFormatPr defaultRowHeight="15"/>
  <cols>
    <col min="1" max="1" width="3.42578125" style="1" customWidth="1"/>
    <col min="2" max="2" width="26.42578125" style="1" bestFit="1" customWidth="1"/>
    <col min="3" max="3" width="6.5703125" style="6" bestFit="1" customWidth="1"/>
    <col min="4" max="4" width="6.5703125" style="6" customWidth="1"/>
    <col min="5" max="5" width="14.28515625" style="4" customWidth="1"/>
    <col min="6" max="6" width="14.28515625" style="4" bestFit="1" customWidth="1"/>
    <col min="7" max="7" width="14.28515625" style="4" customWidth="1"/>
    <col min="8" max="8" width="14.28515625" style="4" bestFit="1" customWidth="1"/>
    <col min="9" max="9" width="14.28515625" style="4" customWidth="1"/>
    <col min="10" max="10" width="20.85546875" style="4" customWidth="1"/>
    <col min="11" max="16384" width="9.140625" style="1"/>
  </cols>
  <sheetData>
    <row r="2" spans="2:10" ht="15.75" thickBot="1">
      <c r="E2" s="89" t="s">
        <v>24</v>
      </c>
      <c r="F2" s="89"/>
      <c r="G2" s="90" t="s">
        <v>25</v>
      </c>
      <c r="H2" s="90"/>
      <c r="I2" s="91" t="s">
        <v>28</v>
      </c>
      <c r="J2" s="91"/>
    </row>
    <row r="3" spans="2:10">
      <c r="B3" s="85" t="s">
        <v>0</v>
      </c>
      <c r="C3" s="87" t="s">
        <v>1</v>
      </c>
      <c r="D3" s="94" t="s">
        <v>29</v>
      </c>
      <c r="E3" s="96" t="s">
        <v>30</v>
      </c>
      <c r="F3" s="97"/>
      <c r="G3" s="96" t="s">
        <v>50</v>
      </c>
      <c r="H3" s="97"/>
      <c r="I3" s="96" t="s">
        <v>51</v>
      </c>
      <c r="J3" s="97"/>
    </row>
    <row r="4" spans="2:10" ht="15.75" thickBot="1">
      <c r="B4" s="86"/>
      <c r="C4" s="88"/>
      <c r="D4" s="95"/>
      <c r="E4" s="11" t="s">
        <v>1</v>
      </c>
      <c r="F4" s="11" t="s">
        <v>31</v>
      </c>
      <c r="G4" s="11" t="s">
        <v>1</v>
      </c>
      <c r="H4" s="11" t="s">
        <v>31</v>
      </c>
      <c r="I4" s="11" t="s">
        <v>1</v>
      </c>
      <c r="J4" s="11" t="s">
        <v>31</v>
      </c>
    </row>
    <row r="5" spans="2:10">
      <c r="B5" s="7" t="s">
        <v>32</v>
      </c>
      <c r="C5" s="8">
        <v>5000</v>
      </c>
      <c r="D5" s="8"/>
      <c r="E5" s="9">
        <v>5000</v>
      </c>
      <c r="F5" s="62"/>
      <c r="G5" s="9">
        <v>5000</v>
      </c>
      <c r="H5" s="62"/>
      <c r="I5" s="9">
        <f>C5</f>
        <v>5000</v>
      </c>
      <c r="J5" s="62"/>
    </row>
    <row r="6" spans="2:10">
      <c r="B6" s="10" t="s">
        <v>33</v>
      </c>
      <c r="C6" s="2">
        <v>7000</v>
      </c>
      <c r="D6" s="2"/>
      <c r="E6" s="5">
        <f>C6</f>
        <v>7000</v>
      </c>
      <c r="F6" s="3"/>
      <c r="G6" s="5">
        <f>C6</f>
        <v>7000</v>
      </c>
      <c r="H6" s="3"/>
      <c r="I6" s="5">
        <f>C6</f>
        <v>7000</v>
      </c>
      <c r="J6" s="63"/>
    </row>
    <row r="7" spans="2:10">
      <c r="B7" s="10" t="s">
        <v>34</v>
      </c>
      <c r="C7" s="2">
        <v>3000</v>
      </c>
      <c r="D7" s="2">
        <v>12000</v>
      </c>
      <c r="E7" s="5"/>
      <c r="F7" s="3"/>
      <c r="G7" s="5">
        <f>C7+D7</f>
        <v>15000</v>
      </c>
      <c r="H7" s="5">
        <f>D7</f>
        <v>12000</v>
      </c>
      <c r="I7" s="5">
        <f>C7+D7</f>
        <v>15000</v>
      </c>
      <c r="J7" s="5">
        <f>D7</f>
        <v>12000</v>
      </c>
    </row>
    <row r="8" spans="2:10">
      <c r="B8" s="10" t="s">
        <v>35</v>
      </c>
      <c r="C8" s="2">
        <v>6000</v>
      </c>
      <c r="D8" s="2"/>
      <c r="E8" s="5">
        <f>C8</f>
        <v>6000</v>
      </c>
      <c r="F8" s="3"/>
      <c r="G8" s="5">
        <f>C8</f>
        <v>6000</v>
      </c>
      <c r="H8" s="3"/>
      <c r="I8" s="5">
        <f t="shared" ref="I8:I12" si="0">C8</f>
        <v>6000</v>
      </c>
      <c r="J8" s="63"/>
    </row>
    <row r="9" spans="2:10">
      <c r="B9" s="10" t="s">
        <v>36</v>
      </c>
      <c r="C9" s="2">
        <v>5000</v>
      </c>
      <c r="D9" s="2"/>
      <c r="E9" s="3"/>
      <c r="F9" s="3"/>
      <c r="G9" s="5">
        <f>C9</f>
        <v>5000</v>
      </c>
      <c r="H9" s="3"/>
      <c r="I9" s="5">
        <f t="shared" si="0"/>
        <v>5000</v>
      </c>
      <c r="J9" s="3"/>
    </row>
    <row r="10" spans="2:10">
      <c r="B10" s="10" t="s">
        <v>37</v>
      </c>
      <c r="C10" s="2">
        <v>5000</v>
      </c>
      <c r="D10" s="2"/>
      <c r="E10" s="3"/>
      <c r="F10" s="3"/>
      <c r="G10" s="5">
        <f>C10</f>
        <v>5000</v>
      </c>
      <c r="H10" s="3"/>
      <c r="I10" s="5">
        <f t="shared" si="0"/>
        <v>5000</v>
      </c>
      <c r="J10" s="3"/>
    </row>
    <row r="11" spans="2:10">
      <c r="B11" s="10" t="s">
        <v>38</v>
      </c>
      <c r="C11" s="2">
        <v>6000</v>
      </c>
      <c r="D11" s="2">
        <v>8000</v>
      </c>
      <c r="E11" s="3"/>
      <c r="F11" s="3"/>
      <c r="G11" s="3"/>
      <c r="H11" s="3"/>
      <c r="I11" s="5">
        <f t="shared" si="0"/>
        <v>6000</v>
      </c>
      <c r="J11" s="3"/>
    </row>
    <row r="12" spans="2:10">
      <c r="B12" s="10" t="s">
        <v>39</v>
      </c>
      <c r="C12" s="2">
        <v>7000</v>
      </c>
      <c r="D12" s="2">
        <v>10000</v>
      </c>
      <c r="E12" s="3"/>
      <c r="F12" s="3"/>
      <c r="G12" s="3"/>
      <c r="H12" s="3"/>
      <c r="I12" s="5">
        <f t="shared" si="0"/>
        <v>7000</v>
      </c>
      <c r="J12" s="3"/>
    </row>
    <row r="13" spans="2:10">
      <c r="B13" s="10"/>
      <c r="C13" s="2"/>
      <c r="D13" s="2"/>
      <c r="E13" s="3"/>
      <c r="F13" s="3"/>
      <c r="G13" s="3"/>
      <c r="H13" s="3"/>
      <c r="I13" s="3"/>
      <c r="J13" s="3"/>
    </row>
    <row r="14" spans="2:10">
      <c r="B14" s="10"/>
      <c r="C14" s="2"/>
      <c r="D14" s="2"/>
      <c r="E14" s="3"/>
      <c r="F14" s="3"/>
      <c r="G14" s="3"/>
      <c r="H14" s="3"/>
      <c r="I14" s="3"/>
      <c r="J14" s="3"/>
    </row>
    <row r="15" spans="2:10" ht="15.75" thickBot="1">
      <c r="B15" s="50" t="s">
        <v>49</v>
      </c>
      <c r="C15" s="61">
        <v>0.3</v>
      </c>
      <c r="D15" s="51"/>
      <c r="E15" s="52">
        <f>(E5*$C$15)+(E6*$C$15)+(E7*$C$15)+(E9*$C$15)+(E10*$C$15)+(E11*$C$15)+(E12*$C$15)</f>
        <v>3600</v>
      </c>
      <c r="F15" s="52"/>
      <c r="G15" s="52">
        <f>(G5*$C$15)+(G6*$C$15)+(G7*$C$15)+(G9*$C$15)+(G10*$C$15)+(G11*$C$15)+(G12*$C$15)</f>
        <v>11100</v>
      </c>
      <c r="H15" s="52">
        <f>H7</f>
        <v>12000</v>
      </c>
      <c r="I15" s="52">
        <f>(I5*$C$15)+(I6*$C$15)+(I7*$C$15)+(I9*$C$15)+(I10*$C$15)+(I11*$C$15)+(I12*$C$15)</f>
        <v>15000</v>
      </c>
      <c r="J15" s="52">
        <f>J7</f>
        <v>12000</v>
      </c>
    </row>
    <row r="16" spans="2:10" ht="15.75" thickBot="1">
      <c r="B16" s="53" t="s">
        <v>4</v>
      </c>
      <c r="C16" s="54"/>
      <c r="D16" s="54"/>
      <c r="E16" s="55">
        <f>SUM(E5:E14)</f>
        <v>18000</v>
      </c>
      <c r="F16" s="55"/>
      <c r="G16" s="55">
        <f t="shared" ref="G16:I16" si="1">SUM(G5:G14)</f>
        <v>43000</v>
      </c>
      <c r="H16" s="55"/>
      <c r="I16" s="55">
        <f t="shared" si="1"/>
        <v>56000</v>
      </c>
      <c r="J16" s="55"/>
    </row>
    <row r="17" spans="2:10">
      <c r="B17" s="7" t="s">
        <v>2</v>
      </c>
      <c r="C17" s="8">
        <v>25000</v>
      </c>
      <c r="D17" s="8"/>
      <c r="E17" s="56">
        <f>C17</f>
        <v>25000</v>
      </c>
      <c r="F17" s="92"/>
      <c r="G17" s="56">
        <v>20000</v>
      </c>
      <c r="H17" s="92"/>
      <c r="I17" s="56">
        <v>20000</v>
      </c>
      <c r="J17" s="92"/>
    </row>
    <row r="18" spans="2:10" ht="15.75" thickBot="1">
      <c r="B18" s="50" t="s">
        <v>3</v>
      </c>
      <c r="C18" s="51">
        <v>8000</v>
      </c>
      <c r="D18" s="51"/>
      <c r="E18" s="52">
        <v>8000</v>
      </c>
      <c r="F18" s="93"/>
      <c r="G18" s="52">
        <v>8000</v>
      </c>
      <c r="H18" s="93"/>
      <c r="I18" s="52">
        <v>8000</v>
      </c>
      <c r="J18" s="93"/>
    </row>
    <row r="19" spans="2:10">
      <c r="E19" s="4">
        <f t="shared" ref="E19:J19" si="2">SUM(E16:E18)</f>
        <v>51000</v>
      </c>
      <c r="F19" s="4">
        <f t="shared" si="2"/>
        <v>0</v>
      </c>
      <c r="G19" s="4">
        <f>SUM(G16:G18)</f>
        <v>71000</v>
      </c>
      <c r="H19" s="4">
        <f>SUM(H16:H18)</f>
        <v>0</v>
      </c>
      <c r="I19" s="4">
        <f t="shared" si="2"/>
        <v>84000</v>
      </c>
      <c r="J19" s="4">
        <f t="shared" si="2"/>
        <v>0</v>
      </c>
    </row>
    <row r="23" spans="2:10">
      <c r="E23" s="57" t="s">
        <v>40</v>
      </c>
      <c r="F23" s="58" t="s">
        <v>41</v>
      </c>
      <c r="G23" s="59" t="s">
        <v>42</v>
      </c>
      <c r="H23" s="60" t="s">
        <v>43</v>
      </c>
    </row>
    <row r="24" spans="2:10">
      <c r="E24" s="57" t="s">
        <v>44</v>
      </c>
      <c r="F24" s="58" t="s">
        <v>45</v>
      </c>
      <c r="G24" s="59" t="s">
        <v>46</v>
      </c>
      <c r="H24" s="60" t="s">
        <v>47</v>
      </c>
    </row>
    <row r="25" spans="2:10">
      <c r="E25" s="57" t="s">
        <v>25</v>
      </c>
      <c r="F25" s="58" t="s">
        <v>26</v>
      </c>
      <c r="G25" s="59" t="s">
        <v>27</v>
      </c>
      <c r="H25" s="60" t="s">
        <v>48</v>
      </c>
    </row>
    <row r="26" spans="2:10">
      <c r="E26" s="57"/>
      <c r="F26" s="58"/>
      <c r="G26" s="59"/>
      <c r="H26" s="60"/>
    </row>
  </sheetData>
  <mergeCells count="12">
    <mergeCell ref="F17:F18"/>
    <mergeCell ref="H17:H18"/>
    <mergeCell ref="J17:J18"/>
    <mergeCell ref="D3:D4"/>
    <mergeCell ref="E3:F3"/>
    <mergeCell ref="G3:H3"/>
    <mergeCell ref="I3:J3"/>
    <mergeCell ref="B3:B4"/>
    <mergeCell ref="C3:C4"/>
    <mergeCell ref="E2:F2"/>
    <mergeCell ref="G2:H2"/>
    <mergeCell ref="I2:J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B1" sqref="B1"/>
    </sheetView>
  </sheetViews>
  <sheetFormatPr defaultRowHeight="15"/>
  <cols>
    <col min="1" max="1" width="12.28515625" style="28" customWidth="1"/>
    <col min="2" max="6" width="9.28515625" bestFit="1" customWidth="1"/>
    <col min="7" max="13" width="10.5703125" bestFit="1" customWidth="1"/>
    <col min="14" max="14" width="11.28515625" style="42" bestFit="1" customWidth="1"/>
    <col min="15" max="15" width="11.28515625" bestFit="1" customWidth="1"/>
  </cols>
  <sheetData>
    <row r="1" spans="1:16">
      <c r="B1" s="15">
        <v>42370</v>
      </c>
      <c r="C1" s="15">
        <v>42401</v>
      </c>
      <c r="D1" s="15">
        <v>42430</v>
      </c>
      <c r="E1" s="15">
        <v>42461</v>
      </c>
      <c r="F1" s="15">
        <v>42491</v>
      </c>
      <c r="G1" s="15">
        <v>42522</v>
      </c>
      <c r="H1" s="15">
        <v>42552</v>
      </c>
      <c r="I1" s="15">
        <v>42583</v>
      </c>
      <c r="J1" s="15">
        <v>42614</v>
      </c>
      <c r="K1" s="15">
        <v>42644</v>
      </c>
      <c r="L1" s="15">
        <v>42675</v>
      </c>
      <c r="M1" s="15">
        <v>42705</v>
      </c>
    </row>
    <row r="2" spans="1:16">
      <c r="B2" s="103" t="s">
        <v>10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3" spans="1:16">
      <c r="A3" s="106" t="s">
        <v>7</v>
      </c>
      <c r="B3" s="70">
        <v>2</v>
      </c>
      <c r="C3" s="40">
        <v>2</v>
      </c>
      <c r="D3" s="40">
        <v>2</v>
      </c>
      <c r="E3" s="40">
        <v>4</v>
      </c>
      <c r="F3" s="40">
        <v>4</v>
      </c>
      <c r="G3" s="40">
        <v>6</v>
      </c>
      <c r="H3" s="40">
        <v>6</v>
      </c>
      <c r="I3" s="40">
        <v>6</v>
      </c>
      <c r="J3" s="40">
        <v>6</v>
      </c>
      <c r="K3" s="40">
        <v>8</v>
      </c>
      <c r="L3" s="40">
        <v>8</v>
      </c>
      <c r="M3" s="71">
        <v>8</v>
      </c>
      <c r="O3" t="s">
        <v>21</v>
      </c>
      <c r="P3">
        <f>SUM(B3:M3)</f>
        <v>62</v>
      </c>
    </row>
    <row r="4" spans="1:16">
      <c r="A4" s="106"/>
      <c r="B4" s="72">
        <f>'Product Definition'!E16</f>
        <v>18000</v>
      </c>
      <c r="C4" s="17">
        <f>'Product Definition'!E16</f>
        <v>18000</v>
      </c>
      <c r="D4" s="17">
        <f>'Product Definition'!E16</f>
        <v>18000</v>
      </c>
      <c r="E4" s="17">
        <f>'Product Definition'!E16</f>
        <v>18000</v>
      </c>
      <c r="F4" s="17">
        <f>'Product Definition'!G16</f>
        <v>43000</v>
      </c>
      <c r="G4" s="17">
        <f>'Product Definition'!G16</f>
        <v>43000</v>
      </c>
      <c r="H4" s="17">
        <f>'Product Definition'!G16</f>
        <v>43000</v>
      </c>
      <c r="I4" s="17">
        <f>'Product Definition'!G16</f>
        <v>43000</v>
      </c>
      <c r="J4" s="17">
        <f>'Product Definition'!I16</f>
        <v>56000</v>
      </c>
      <c r="K4" s="17">
        <f>'Product Definition'!I16</f>
        <v>56000</v>
      </c>
      <c r="L4" s="17">
        <f>'Product Definition'!I16</f>
        <v>56000</v>
      </c>
      <c r="M4" s="73">
        <f>'Product Definition'!I16</f>
        <v>56000</v>
      </c>
      <c r="O4" t="s">
        <v>20</v>
      </c>
    </row>
    <row r="5" spans="1:16">
      <c r="A5" s="106"/>
      <c r="B5" s="74">
        <f>'Product Definition'!E15</f>
        <v>3600</v>
      </c>
      <c r="C5" s="33">
        <f>'Product Definition'!E15</f>
        <v>3600</v>
      </c>
      <c r="D5" s="33">
        <f>'Product Definition'!E15</f>
        <v>3600</v>
      </c>
      <c r="E5" s="33">
        <f>'Product Definition'!E15</f>
        <v>3600</v>
      </c>
      <c r="F5" s="33">
        <f>'Product Definition'!G15</f>
        <v>11100</v>
      </c>
      <c r="G5" s="33">
        <f>'Product Definition'!G15</f>
        <v>11100</v>
      </c>
      <c r="H5" s="33">
        <f>'Product Definition'!G15</f>
        <v>11100</v>
      </c>
      <c r="I5" s="33">
        <f>'Product Definition'!G15</f>
        <v>11100</v>
      </c>
      <c r="J5" s="33">
        <f>'Product Definition'!I15</f>
        <v>15000</v>
      </c>
      <c r="K5" s="33">
        <f>'Product Definition'!I15</f>
        <v>15000</v>
      </c>
      <c r="L5" s="33">
        <f>'Product Definition'!I15</f>
        <v>15000</v>
      </c>
      <c r="M5" s="75">
        <f>'Product Definition'!I15</f>
        <v>15000</v>
      </c>
      <c r="N5" s="43">
        <f>SUM(B5:M5)</f>
        <v>118800</v>
      </c>
    </row>
    <row r="6" spans="1:16">
      <c r="A6" s="107" t="s">
        <v>8</v>
      </c>
      <c r="B6" s="77"/>
      <c r="C6" s="20"/>
      <c r="D6" s="21"/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76">
        <v>0</v>
      </c>
    </row>
    <row r="7" spans="1:16">
      <c r="A7" s="107"/>
      <c r="B7" s="83"/>
      <c r="C7" s="21"/>
      <c r="D7" s="21"/>
      <c r="E7" s="21">
        <f>'Product Definition'!D14 + 'Product Definition'!D15</f>
        <v>0</v>
      </c>
      <c r="F7" s="21">
        <f>'Product Definition'!$D14+'Product Definition'!$D15</f>
        <v>0</v>
      </c>
      <c r="G7" s="21">
        <f>'Product Definition'!$D14+'Product Definition'!$D15</f>
        <v>0</v>
      </c>
      <c r="H7" s="21">
        <f>'Product Definition'!$D14+'Product Definition'!$D15</f>
        <v>0</v>
      </c>
      <c r="I7" s="21">
        <f>'Product Definition'!$D14+'Product Definition'!$D15</f>
        <v>0</v>
      </c>
      <c r="J7" s="21">
        <f>'Product Definition'!$D14+'Product Definition'!$D15</f>
        <v>0</v>
      </c>
      <c r="K7" s="21">
        <f>'Product Definition'!$D14+'Product Definition'!$D15</f>
        <v>0</v>
      </c>
      <c r="L7" s="21">
        <f>'Product Definition'!$D14+'Product Definition'!$D15</f>
        <v>0</v>
      </c>
      <c r="M7" s="76">
        <f>'Product Definition'!$D14+'Product Definition'!$D15</f>
        <v>0</v>
      </c>
    </row>
    <row r="8" spans="1:16">
      <c r="A8" s="107"/>
      <c r="B8" s="78">
        <f t="shared" ref="B8" si="0">B6*B7</f>
        <v>0</v>
      </c>
      <c r="C8" s="29">
        <f t="shared" ref="C8" si="1">C6*C7</f>
        <v>0</v>
      </c>
      <c r="D8" s="29">
        <f t="shared" ref="D8" si="2">D6*D7</f>
        <v>0</v>
      </c>
      <c r="E8" s="29">
        <f t="shared" ref="E8" si="3">E6*E7</f>
        <v>0</v>
      </c>
      <c r="F8" s="29">
        <f t="shared" ref="F8" si="4">F6*F7</f>
        <v>0</v>
      </c>
      <c r="G8" s="29">
        <f t="shared" ref="G8" si="5">G6*G7</f>
        <v>0</v>
      </c>
      <c r="H8" s="29">
        <f t="shared" ref="H8" si="6">H6*H7</f>
        <v>0</v>
      </c>
      <c r="I8" s="29">
        <f t="shared" ref="I8" si="7">I6*I7</f>
        <v>0</v>
      </c>
      <c r="J8" s="29">
        <f t="shared" ref="J8" si="8">J6*J7</f>
        <v>0</v>
      </c>
      <c r="K8" s="29">
        <f t="shared" ref="K8" si="9">K6*K7</f>
        <v>0</v>
      </c>
      <c r="L8" s="29">
        <f t="shared" ref="L8" si="10">L6*L7</f>
        <v>0</v>
      </c>
      <c r="M8" s="79">
        <f t="shared" ref="M8" si="11">M6*M7</f>
        <v>0</v>
      </c>
      <c r="N8" s="44">
        <f>SUM(B8:M8)</f>
        <v>0</v>
      </c>
    </row>
    <row r="9" spans="1:16">
      <c r="A9" s="27"/>
      <c r="B9" s="80">
        <f>(B4+B5+B8)*B3</f>
        <v>43200</v>
      </c>
      <c r="C9" s="81">
        <f t="shared" ref="C9:M9" si="12">(C4+C5+C8)*C3</f>
        <v>43200</v>
      </c>
      <c r="D9" s="81">
        <f t="shared" si="12"/>
        <v>43200</v>
      </c>
      <c r="E9" s="81">
        <f t="shared" si="12"/>
        <v>86400</v>
      </c>
      <c r="F9" s="81">
        <f t="shared" si="12"/>
        <v>216400</v>
      </c>
      <c r="G9" s="81">
        <f t="shared" si="12"/>
        <v>324600</v>
      </c>
      <c r="H9" s="81">
        <f t="shared" si="12"/>
        <v>324600</v>
      </c>
      <c r="I9" s="81">
        <f t="shared" si="12"/>
        <v>324600</v>
      </c>
      <c r="J9" s="81">
        <f t="shared" si="12"/>
        <v>426000</v>
      </c>
      <c r="K9" s="81">
        <f t="shared" si="12"/>
        <v>568000</v>
      </c>
      <c r="L9" s="81">
        <f t="shared" si="12"/>
        <v>568000</v>
      </c>
      <c r="M9" s="82">
        <f t="shared" si="12"/>
        <v>568000</v>
      </c>
      <c r="N9" s="45">
        <f>SUM(B9:M9)</f>
        <v>3536200</v>
      </c>
      <c r="O9" s="26"/>
    </row>
    <row r="10" spans="1:16" ht="15.75" thickBot="1">
      <c r="A10" s="2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84"/>
    </row>
    <row r="11" spans="1:16" ht="15.75" thickBot="1">
      <c r="B11" s="100" t="s">
        <v>9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2"/>
    </row>
    <row r="12" spans="1:16">
      <c r="A12" s="106" t="s">
        <v>7</v>
      </c>
      <c r="B12" s="39">
        <v>2</v>
      </c>
      <c r="C12" s="40">
        <v>2</v>
      </c>
      <c r="D12" s="40">
        <v>2</v>
      </c>
      <c r="E12" s="40">
        <v>4</v>
      </c>
      <c r="F12" s="40">
        <v>4</v>
      </c>
      <c r="G12" s="40">
        <v>4</v>
      </c>
      <c r="H12" s="40">
        <v>6</v>
      </c>
      <c r="I12" s="40">
        <v>6</v>
      </c>
      <c r="J12" s="40">
        <v>6</v>
      </c>
      <c r="K12" s="40">
        <v>8</v>
      </c>
      <c r="L12" s="40">
        <v>8</v>
      </c>
      <c r="M12" s="41">
        <v>8</v>
      </c>
    </row>
    <row r="13" spans="1:16">
      <c r="A13" s="106"/>
      <c r="B13" s="16">
        <f>B12*2000</f>
        <v>4000</v>
      </c>
      <c r="C13" s="17">
        <f>C12*2000</f>
        <v>4000</v>
      </c>
      <c r="D13" s="17">
        <f t="shared" ref="D13:L13" si="13">D12*2000</f>
        <v>4000</v>
      </c>
      <c r="E13" s="17">
        <f t="shared" si="13"/>
        <v>8000</v>
      </c>
      <c r="F13" s="17">
        <f t="shared" si="13"/>
        <v>8000</v>
      </c>
      <c r="G13" s="17">
        <f t="shared" si="13"/>
        <v>8000</v>
      </c>
      <c r="H13" s="17">
        <f t="shared" si="13"/>
        <v>12000</v>
      </c>
      <c r="I13" s="17">
        <f t="shared" si="13"/>
        <v>12000</v>
      </c>
      <c r="J13" s="17">
        <f t="shared" si="13"/>
        <v>12000</v>
      </c>
      <c r="K13" s="17">
        <f t="shared" si="13"/>
        <v>16000</v>
      </c>
      <c r="L13" s="17">
        <f t="shared" si="13"/>
        <v>16000</v>
      </c>
      <c r="M13" s="18">
        <f>M12*2000</f>
        <v>16000</v>
      </c>
      <c r="O13" t="s">
        <v>22</v>
      </c>
    </row>
    <row r="14" spans="1:16">
      <c r="A14" s="106"/>
      <c r="B14" s="16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8">
        <v>0</v>
      </c>
    </row>
    <row r="15" spans="1:16">
      <c r="A15" s="106"/>
      <c r="B15" s="16">
        <f>B9*$P$15</f>
        <v>4320</v>
      </c>
      <c r="C15" s="17">
        <f t="shared" ref="C15:M15" si="14">C9*$P$15</f>
        <v>4320</v>
      </c>
      <c r="D15" s="17">
        <f t="shared" si="14"/>
        <v>4320</v>
      </c>
      <c r="E15" s="17">
        <f t="shared" si="14"/>
        <v>8640</v>
      </c>
      <c r="F15" s="17">
        <f t="shared" si="14"/>
        <v>21640</v>
      </c>
      <c r="G15" s="17">
        <f t="shared" si="14"/>
        <v>32460</v>
      </c>
      <c r="H15" s="17">
        <f t="shared" si="14"/>
        <v>32460</v>
      </c>
      <c r="I15" s="17">
        <f t="shared" si="14"/>
        <v>32460</v>
      </c>
      <c r="J15" s="17">
        <f t="shared" si="14"/>
        <v>42600</v>
      </c>
      <c r="K15" s="17">
        <f t="shared" si="14"/>
        <v>56800</v>
      </c>
      <c r="L15" s="17">
        <f t="shared" si="14"/>
        <v>56800</v>
      </c>
      <c r="M15" s="18">
        <f t="shared" si="14"/>
        <v>56800</v>
      </c>
      <c r="O15" t="s">
        <v>52</v>
      </c>
      <c r="P15" s="68">
        <v>0.1</v>
      </c>
    </row>
    <row r="16" spans="1:16" ht="15" customHeight="1">
      <c r="A16" s="106"/>
      <c r="B16" s="30">
        <f>B15+B13</f>
        <v>8320</v>
      </c>
      <c r="C16" s="29">
        <f t="shared" ref="C16:M16" si="15">C15+C13</f>
        <v>8320</v>
      </c>
      <c r="D16" s="29">
        <f t="shared" si="15"/>
        <v>8320</v>
      </c>
      <c r="E16" s="29">
        <f t="shared" si="15"/>
        <v>16640</v>
      </c>
      <c r="F16" s="29">
        <f t="shared" si="15"/>
        <v>29640</v>
      </c>
      <c r="G16" s="29">
        <f t="shared" si="15"/>
        <v>40460</v>
      </c>
      <c r="H16" s="29">
        <f t="shared" si="15"/>
        <v>44460</v>
      </c>
      <c r="I16" s="29">
        <f t="shared" si="15"/>
        <v>44460</v>
      </c>
      <c r="J16" s="29">
        <f t="shared" si="15"/>
        <v>54600</v>
      </c>
      <c r="K16" s="29">
        <f t="shared" si="15"/>
        <v>72800</v>
      </c>
      <c r="L16" s="29">
        <f t="shared" si="15"/>
        <v>72800</v>
      </c>
      <c r="M16" s="31">
        <f t="shared" si="15"/>
        <v>72800</v>
      </c>
      <c r="N16" s="46">
        <f>SUM(B16:M16) * -1</f>
        <v>-473620</v>
      </c>
    </row>
    <row r="17" spans="1:16" ht="14.25" customHeight="1">
      <c r="A17" s="106" t="s">
        <v>8</v>
      </c>
      <c r="B17" s="19"/>
      <c r="C17" s="20"/>
      <c r="D17" s="21"/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2">
        <v>0</v>
      </c>
    </row>
    <row r="18" spans="1:16" ht="16.5" customHeight="1">
      <c r="A18" s="106"/>
      <c r="B18" s="32"/>
      <c r="C18" s="33"/>
      <c r="D18" s="33"/>
      <c r="E18" s="33">
        <v>25000</v>
      </c>
      <c r="F18" s="33">
        <v>25000</v>
      </c>
      <c r="G18" s="33">
        <v>25000</v>
      </c>
      <c r="H18" s="33">
        <v>25000</v>
      </c>
      <c r="I18" s="33">
        <v>25000</v>
      </c>
      <c r="J18" s="33">
        <v>25000</v>
      </c>
      <c r="K18" s="33">
        <v>25000</v>
      </c>
      <c r="L18" s="33">
        <v>25000</v>
      </c>
      <c r="M18" s="34">
        <v>25000</v>
      </c>
    </row>
    <row r="19" spans="1:16" ht="14.25" customHeight="1">
      <c r="A19" s="106"/>
      <c r="B19" s="30">
        <f t="shared" ref="B19" si="16">B17*B18</f>
        <v>0</v>
      </c>
      <c r="C19" s="29">
        <f t="shared" ref="C19" si="17">C17*C18</f>
        <v>0</v>
      </c>
      <c r="D19" s="29">
        <f t="shared" ref="D19" si="18">D17*D18</f>
        <v>0</v>
      </c>
      <c r="E19" s="29">
        <f t="shared" ref="E19" si="19">E17*E18</f>
        <v>0</v>
      </c>
      <c r="F19" s="29">
        <f t="shared" ref="F19" si="20">F17*F18</f>
        <v>0</v>
      </c>
      <c r="G19" s="29">
        <f t="shared" ref="G19" si="21">G17*G18</f>
        <v>0</v>
      </c>
      <c r="H19" s="29">
        <f t="shared" ref="H19" si="22">H17*H18</f>
        <v>0</v>
      </c>
      <c r="I19" s="29">
        <f t="shared" ref="I19" si="23">I17*I18</f>
        <v>0</v>
      </c>
      <c r="J19" s="29">
        <f t="shared" ref="J19" si="24">J17*J18</f>
        <v>0</v>
      </c>
      <c r="K19" s="29">
        <f t="shared" ref="K19" si="25">K17*K18</f>
        <v>0</v>
      </c>
      <c r="L19" s="29">
        <f t="shared" ref="L19" si="26">L17*L18</f>
        <v>0</v>
      </c>
      <c r="M19" s="31">
        <f t="shared" ref="M19" si="27">M17*M18</f>
        <v>0</v>
      </c>
      <c r="N19" s="46">
        <f>SUM(B19:M19)*-1</f>
        <v>0</v>
      </c>
    </row>
    <row r="20" spans="1:16">
      <c r="A20" s="98" t="s">
        <v>17</v>
      </c>
      <c r="B20" s="19"/>
      <c r="C20" s="20"/>
      <c r="D20" s="20"/>
      <c r="E20" s="20"/>
      <c r="F20" s="21"/>
      <c r="G20" s="21"/>
      <c r="H20" s="21"/>
      <c r="I20" s="21"/>
      <c r="J20" s="21"/>
      <c r="K20" s="21"/>
      <c r="L20" s="21"/>
      <c r="M20" s="22"/>
      <c r="P20" t="s">
        <v>23</v>
      </c>
    </row>
    <row r="21" spans="1:16">
      <c r="A21" s="98"/>
      <c r="B21" s="35"/>
      <c r="C21" s="36"/>
      <c r="D21" s="36"/>
      <c r="E21" s="36"/>
      <c r="F21" s="37"/>
      <c r="G21" s="37"/>
      <c r="H21" s="37"/>
      <c r="I21" s="37"/>
      <c r="J21" s="37"/>
      <c r="K21" s="37">
        <v>5000</v>
      </c>
      <c r="L21" s="37">
        <v>5000</v>
      </c>
      <c r="M21" s="38">
        <v>5000</v>
      </c>
    </row>
    <row r="22" spans="1:16">
      <c r="A22" s="98"/>
      <c r="B22" s="32">
        <f t="shared" ref="B22" si="28">B20*B21</f>
        <v>0</v>
      </c>
      <c r="C22" s="33">
        <f t="shared" ref="C22" si="29">C20*C21</f>
        <v>0</v>
      </c>
      <c r="D22" s="33">
        <f t="shared" ref="D22" si="30">D20*D21</f>
        <v>0</v>
      </c>
      <c r="E22" s="33">
        <f t="shared" ref="E22" si="31">E20*E21</f>
        <v>0</v>
      </c>
      <c r="F22" s="33">
        <f t="shared" ref="F22" si="32">F20*F21</f>
        <v>0</v>
      </c>
      <c r="G22" s="33">
        <f t="shared" ref="G22" si="33">G20*G21</f>
        <v>0</v>
      </c>
      <c r="H22" s="33">
        <f t="shared" ref="H22" si="34">H20*H21</f>
        <v>0</v>
      </c>
      <c r="I22" s="33">
        <f t="shared" ref="I22" si="35">I20*I21</f>
        <v>0</v>
      </c>
      <c r="J22" s="33">
        <f t="shared" ref="J22" si="36">J20*J21</f>
        <v>0</v>
      </c>
      <c r="K22" s="33">
        <f t="shared" ref="K22" si="37">K20*K21</f>
        <v>0</v>
      </c>
      <c r="L22" s="33">
        <f t="shared" ref="L22" si="38">L20*L21</f>
        <v>0</v>
      </c>
      <c r="M22" s="34">
        <f t="shared" ref="M22" si="39">M20*M21</f>
        <v>0</v>
      </c>
      <c r="N22" s="46">
        <f>SUM(F22:M22)*-1</f>
        <v>0</v>
      </c>
    </row>
    <row r="23" spans="1:16">
      <c r="A23" s="98" t="s">
        <v>12</v>
      </c>
      <c r="B23" s="19"/>
      <c r="C23" s="20"/>
      <c r="D23" s="20"/>
      <c r="E23" s="20"/>
      <c r="F23" s="21">
        <v>1</v>
      </c>
      <c r="G23" s="21">
        <v>1</v>
      </c>
      <c r="H23" s="21">
        <v>1</v>
      </c>
      <c r="I23" s="21">
        <v>2</v>
      </c>
      <c r="J23" s="21">
        <v>2</v>
      </c>
      <c r="K23" s="21">
        <v>2</v>
      </c>
      <c r="L23" s="21">
        <v>2</v>
      </c>
      <c r="M23" s="22">
        <v>2</v>
      </c>
      <c r="P23" t="s">
        <v>11</v>
      </c>
    </row>
    <row r="24" spans="1:16">
      <c r="A24" s="98"/>
      <c r="B24" s="35"/>
      <c r="C24" s="36"/>
      <c r="D24" s="36"/>
      <c r="E24" s="36"/>
      <c r="F24" s="37">
        <v>6000</v>
      </c>
      <c r="G24" s="37">
        <v>6000</v>
      </c>
      <c r="H24" s="37">
        <v>6000</v>
      </c>
      <c r="I24" s="37">
        <v>6000</v>
      </c>
      <c r="J24" s="37">
        <v>6000</v>
      </c>
      <c r="K24" s="37">
        <v>10000</v>
      </c>
      <c r="L24" s="37">
        <v>10000</v>
      </c>
      <c r="M24" s="38">
        <v>10000</v>
      </c>
    </row>
    <row r="25" spans="1:16">
      <c r="A25" s="98"/>
      <c r="B25" s="32">
        <f t="shared" ref="B25:C25" si="40">B23*B24</f>
        <v>0</v>
      </c>
      <c r="C25" s="33">
        <f t="shared" si="40"/>
        <v>0</v>
      </c>
      <c r="D25" s="33">
        <f t="shared" ref="D25" si="41">D23*D24</f>
        <v>0</v>
      </c>
      <c r="E25" s="33">
        <f t="shared" ref="E25" si="42">E23*E24</f>
        <v>0</v>
      </c>
      <c r="F25" s="33">
        <f t="shared" ref="F25" si="43">F23*F24</f>
        <v>6000</v>
      </c>
      <c r="G25" s="33">
        <f t="shared" ref="G25" si="44">G23*G24</f>
        <v>6000</v>
      </c>
      <c r="H25" s="33">
        <f t="shared" ref="H25" si="45">H23*H24</f>
        <v>6000</v>
      </c>
      <c r="I25" s="33">
        <f t="shared" ref="I25" si="46">I23*I24</f>
        <v>12000</v>
      </c>
      <c r="J25" s="33">
        <f t="shared" ref="J25" si="47">J23*J24</f>
        <v>12000</v>
      </c>
      <c r="K25" s="33">
        <f t="shared" ref="K25" si="48">K23*K24</f>
        <v>20000</v>
      </c>
      <c r="L25" s="33">
        <f t="shared" ref="L25" si="49">L23*L24</f>
        <v>20000</v>
      </c>
      <c r="M25" s="34">
        <f t="shared" ref="M25" si="50">M23*M24</f>
        <v>20000</v>
      </c>
      <c r="N25" s="46">
        <f>SUM(F25:M25)*-1</f>
        <v>-102000</v>
      </c>
    </row>
    <row r="26" spans="1:16">
      <c r="A26" s="99" t="s">
        <v>13</v>
      </c>
      <c r="B26" s="19"/>
      <c r="C26" s="20"/>
      <c r="D26" s="20"/>
      <c r="E26" s="20"/>
      <c r="F26" s="21"/>
      <c r="G26" s="21"/>
      <c r="H26" s="21"/>
      <c r="I26" s="21"/>
      <c r="J26" s="21"/>
      <c r="K26" s="21"/>
      <c r="L26" s="21"/>
      <c r="M26" s="22"/>
    </row>
    <row r="27" spans="1:16">
      <c r="A27" s="99"/>
      <c r="B27" s="35"/>
      <c r="C27" s="36"/>
      <c r="D27" s="36"/>
      <c r="E27" s="36"/>
      <c r="F27" s="37"/>
      <c r="G27" s="37"/>
      <c r="H27" s="37"/>
      <c r="I27" s="37"/>
      <c r="J27" s="37"/>
      <c r="K27" s="37">
        <v>10000</v>
      </c>
      <c r="L27" s="37">
        <v>10000</v>
      </c>
      <c r="M27" s="38">
        <v>10000</v>
      </c>
      <c r="P27" t="s">
        <v>14</v>
      </c>
    </row>
    <row r="28" spans="1:16">
      <c r="A28" s="99"/>
      <c r="B28" s="30">
        <f t="shared" ref="B28" si="51">B26*B27</f>
        <v>0</v>
      </c>
      <c r="C28" s="29">
        <f t="shared" ref="C28" si="52">C26*C27</f>
        <v>0</v>
      </c>
      <c r="D28" s="29">
        <f t="shared" ref="D28" si="53">D26*D27</f>
        <v>0</v>
      </c>
      <c r="E28" s="29">
        <f t="shared" ref="E28:F28" si="54">E26*E27</f>
        <v>0</v>
      </c>
      <c r="F28" s="29">
        <f t="shared" si="54"/>
        <v>0</v>
      </c>
      <c r="G28" s="29">
        <f t="shared" ref="G28" si="55">G26*G27</f>
        <v>0</v>
      </c>
      <c r="H28" s="29">
        <f t="shared" ref="H28" si="56">H26*H27</f>
        <v>0</v>
      </c>
      <c r="I28" s="29">
        <f t="shared" ref="I28" si="57">I26*I27</f>
        <v>0</v>
      </c>
      <c r="J28" s="29">
        <f t="shared" ref="J28" si="58">J26*J27</f>
        <v>0</v>
      </c>
      <c r="K28" s="29">
        <f t="shared" ref="K28" si="59">K26*K27</f>
        <v>0</v>
      </c>
      <c r="L28" s="29">
        <f t="shared" ref="L28" si="60">L26*L27</f>
        <v>0</v>
      </c>
      <c r="M28" s="31">
        <f t="shared" ref="M28" si="61">M26*M27</f>
        <v>0</v>
      </c>
      <c r="N28" s="46">
        <f>SUM(K28:M28)*-1</f>
        <v>0</v>
      </c>
    </row>
    <row r="29" spans="1:16">
      <c r="A29" s="28" t="s">
        <v>16</v>
      </c>
      <c r="B29" s="16">
        <f>600*4*B3</f>
        <v>4800</v>
      </c>
      <c r="C29" s="17">
        <f>600*4*C12</f>
        <v>4800</v>
      </c>
      <c r="D29" s="17">
        <f>600*4*D12</f>
        <v>4800</v>
      </c>
      <c r="E29" s="17">
        <f>600*4*E12</f>
        <v>9600</v>
      </c>
      <c r="F29" s="21">
        <f>600*4*F12</f>
        <v>9600</v>
      </c>
      <c r="G29" s="21">
        <f t="shared" ref="G29:L29" si="62">600*4*G12</f>
        <v>9600</v>
      </c>
      <c r="H29" s="21">
        <f t="shared" si="62"/>
        <v>14400</v>
      </c>
      <c r="I29" s="21">
        <f t="shared" si="62"/>
        <v>14400</v>
      </c>
      <c r="J29" s="21">
        <f t="shared" si="62"/>
        <v>14400</v>
      </c>
      <c r="K29" s="21">
        <f t="shared" si="62"/>
        <v>19200</v>
      </c>
      <c r="L29" s="21">
        <f t="shared" si="62"/>
        <v>19200</v>
      </c>
      <c r="M29" s="22">
        <f>600*4*M12</f>
        <v>19200</v>
      </c>
      <c r="N29" s="43"/>
    </row>
    <row r="30" spans="1:16">
      <c r="A30" s="28" t="s">
        <v>18</v>
      </c>
      <c r="B30" s="16"/>
      <c r="C30" s="17"/>
      <c r="D30" s="17"/>
      <c r="E30" s="17"/>
      <c r="F30" s="21">
        <v>10000</v>
      </c>
      <c r="G30" s="21">
        <v>10000</v>
      </c>
      <c r="H30" s="21">
        <v>10000</v>
      </c>
      <c r="I30" s="21">
        <v>10000</v>
      </c>
      <c r="J30" s="21">
        <v>10000</v>
      </c>
      <c r="K30" s="21">
        <v>10000</v>
      </c>
      <c r="L30" s="21">
        <v>10000</v>
      </c>
      <c r="M30" s="22">
        <v>10000</v>
      </c>
      <c r="N30" s="43"/>
    </row>
    <row r="31" spans="1:16">
      <c r="A31" s="28" t="s">
        <v>19</v>
      </c>
      <c r="B31" s="16">
        <v>100000</v>
      </c>
      <c r="C31" s="17"/>
      <c r="D31" s="17"/>
      <c r="E31" s="17">
        <v>100000</v>
      </c>
      <c r="F31" s="21">
        <v>100000</v>
      </c>
      <c r="G31" s="21"/>
      <c r="H31" s="21"/>
      <c r="I31" s="21">
        <v>100000</v>
      </c>
      <c r="J31" s="17">
        <v>100000</v>
      </c>
      <c r="K31" s="21"/>
      <c r="L31" s="21"/>
      <c r="M31" s="22"/>
      <c r="N31" s="43"/>
    </row>
    <row r="32" spans="1:16">
      <c r="A32" s="28" t="s">
        <v>15</v>
      </c>
      <c r="B32" s="32">
        <v>5000</v>
      </c>
      <c r="C32" s="33">
        <v>5000</v>
      </c>
      <c r="D32" s="33">
        <v>5000</v>
      </c>
      <c r="E32" s="33">
        <v>10000</v>
      </c>
      <c r="F32" s="33">
        <v>10000</v>
      </c>
      <c r="G32" s="33">
        <v>10000</v>
      </c>
      <c r="H32" s="33">
        <v>15000</v>
      </c>
      <c r="I32" s="33">
        <v>15000</v>
      </c>
      <c r="J32" s="33">
        <v>15000</v>
      </c>
      <c r="K32" s="33">
        <v>20000</v>
      </c>
      <c r="L32" s="33">
        <v>20000</v>
      </c>
      <c r="M32" s="34">
        <v>20000</v>
      </c>
      <c r="N32" s="43"/>
    </row>
    <row r="33" spans="2:15" ht="15.75" thickBot="1">
      <c r="B33" s="16">
        <f>SUM(B29:B32)</f>
        <v>109800</v>
      </c>
      <c r="C33" s="17">
        <f t="shared" ref="C33:M33" si="63">SUM(C29:C32)</f>
        <v>9800</v>
      </c>
      <c r="D33" s="17">
        <f t="shared" si="63"/>
        <v>9800</v>
      </c>
      <c r="E33" s="17">
        <f t="shared" si="63"/>
        <v>119600</v>
      </c>
      <c r="F33" s="17">
        <f t="shared" si="63"/>
        <v>129600</v>
      </c>
      <c r="G33" s="17">
        <f t="shared" si="63"/>
        <v>29600</v>
      </c>
      <c r="H33" s="17">
        <f t="shared" si="63"/>
        <v>39400</v>
      </c>
      <c r="I33" s="17">
        <f t="shared" si="63"/>
        <v>139400</v>
      </c>
      <c r="J33" s="17">
        <f t="shared" si="63"/>
        <v>139400</v>
      </c>
      <c r="K33" s="17">
        <f t="shared" si="63"/>
        <v>49200</v>
      </c>
      <c r="L33" s="17">
        <f t="shared" si="63"/>
        <v>49200</v>
      </c>
      <c r="M33" s="18">
        <f t="shared" si="63"/>
        <v>49200</v>
      </c>
      <c r="N33" s="46">
        <f>SUM(B33:M33)*-1</f>
        <v>-874000</v>
      </c>
    </row>
    <row r="34" spans="2:15" ht="15.75" thickBot="1">
      <c r="B34" s="23">
        <f>B16+B19+B22+B25+B28+B33</f>
        <v>118120</v>
      </c>
      <c r="C34" s="24">
        <f t="shared" ref="C34:M34" si="64">C16+C19+C22+C25+C28+C33</f>
        <v>18120</v>
      </c>
      <c r="D34" s="24">
        <f t="shared" si="64"/>
        <v>18120</v>
      </c>
      <c r="E34" s="24">
        <f t="shared" si="64"/>
        <v>136240</v>
      </c>
      <c r="F34" s="24">
        <f t="shared" si="64"/>
        <v>165240</v>
      </c>
      <c r="G34" s="24">
        <f t="shared" si="64"/>
        <v>76060</v>
      </c>
      <c r="H34" s="24">
        <f t="shared" si="64"/>
        <v>89860</v>
      </c>
      <c r="I34" s="24">
        <f t="shared" si="64"/>
        <v>195860</v>
      </c>
      <c r="J34" s="24">
        <f t="shared" si="64"/>
        <v>206000</v>
      </c>
      <c r="K34" s="24">
        <f t="shared" si="64"/>
        <v>142000</v>
      </c>
      <c r="L34" s="24">
        <f t="shared" si="64"/>
        <v>142000</v>
      </c>
      <c r="M34" s="25">
        <f t="shared" si="64"/>
        <v>142000</v>
      </c>
      <c r="N34" s="46">
        <f>SUM(B34:M34)</f>
        <v>1449620</v>
      </c>
      <c r="O34" s="14"/>
    </row>
    <row r="35" spans="2:15" ht="15.75" thickBot="1">
      <c r="B35" s="23">
        <f t="shared" ref="B35:M35" si="65">B9-B34</f>
        <v>-74920</v>
      </c>
      <c r="C35" s="24">
        <f t="shared" si="65"/>
        <v>25080</v>
      </c>
      <c r="D35" s="24">
        <f t="shared" si="65"/>
        <v>25080</v>
      </c>
      <c r="E35" s="24">
        <f t="shared" si="65"/>
        <v>-49840</v>
      </c>
      <c r="F35" s="24">
        <f t="shared" si="65"/>
        <v>51160</v>
      </c>
      <c r="G35" s="24">
        <f t="shared" si="65"/>
        <v>248540</v>
      </c>
      <c r="H35" s="24">
        <f t="shared" si="65"/>
        <v>234740</v>
      </c>
      <c r="I35" s="24">
        <f t="shared" si="65"/>
        <v>128740</v>
      </c>
      <c r="J35" s="24">
        <f t="shared" si="65"/>
        <v>220000</v>
      </c>
      <c r="K35" s="24">
        <f t="shared" si="65"/>
        <v>426000</v>
      </c>
      <c r="L35" s="24">
        <f t="shared" si="65"/>
        <v>426000</v>
      </c>
      <c r="M35" s="25">
        <f t="shared" si="65"/>
        <v>426000</v>
      </c>
      <c r="N35" s="47">
        <f>SUM(B35:M35)</f>
        <v>2086580</v>
      </c>
      <c r="O35" s="14"/>
    </row>
  </sheetData>
  <mergeCells count="9">
    <mergeCell ref="A23:A25"/>
    <mergeCell ref="A26:A28"/>
    <mergeCell ref="A20:A22"/>
    <mergeCell ref="B11:M11"/>
    <mergeCell ref="B2:M2"/>
    <mergeCell ref="A3:A5"/>
    <mergeCell ref="A6:A8"/>
    <mergeCell ref="A12:A16"/>
    <mergeCell ref="A17:A1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selection activeCell="B23" sqref="B23:M25"/>
    </sheetView>
  </sheetViews>
  <sheetFormatPr defaultRowHeight="15"/>
  <cols>
    <col min="1" max="1" width="12.28515625" style="48" customWidth="1"/>
    <col min="2" max="10" width="9.28515625" bestFit="1" customWidth="1"/>
    <col min="11" max="13" width="10.5703125" bestFit="1" customWidth="1"/>
    <col min="14" max="14" width="11.28515625" style="42" bestFit="1" customWidth="1"/>
    <col min="15" max="15" width="17.28515625" bestFit="1" customWidth="1"/>
  </cols>
  <sheetData>
    <row r="1" spans="1:16" ht="15.75" thickBot="1">
      <c r="B1" s="15">
        <v>42370</v>
      </c>
      <c r="C1" s="15">
        <v>42401</v>
      </c>
      <c r="D1" s="15">
        <v>42430</v>
      </c>
      <c r="E1" s="15">
        <v>42461</v>
      </c>
      <c r="F1" s="15">
        <v>42491</v>
      </c>
      <c r="G1" s="15">
        <v>42522</v>
      </c>
      <c r="H1" s="15">
        <v>42552</v>
      </c>
      <c r="I1" s="15">
        <v>42583</v>
      </c>
      <c r="J1" s="15">
        <v>42614</v>
      </c>
      <c r="K1" s="15">
        <v>42644</v>
      </c>
      <c r="L1" s="15">
        <v>42675</v>
      </c>
      <c r="M1" s="15">
        <v>42705</v>
      </c>
    </row>
    <row r="2" spans="1:16">
      <c r="B2" s="110" t="s">
        <v>10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6">
      <c r="A3" s="106" t="s">
        <v>7</v>
      </c>
      <c r="B3" s="39">
        <v>2</v>
      </c>
      <c r="C3" s="40">
        <v>2</v>
      </c>
      <c r="D3" s="40">
        <v>2</v>
      </c>
      <c r="E3" s="40">
        <v>4</v>
      </c>
      <c r="F3" s="40">
        <v>4</v>
      </c>
      <c r="G3" s="40">
        <v>6</v>
      </c>
      <c r="H3" s="40">
        <v>6</v>
      </c>
      <c r="I3" s="40">
        <v>6</v>
      </c>
      <c r="J3" s="40">
        <v>6</v>
      </c>
      <c r="K3" s="40">
        <v>8</v>
      </c>
      <c r="L3" s="40">
        <v>8</v>
      </c>
      <c r="M3" s="41">
        <v>8</v>
      </c>
      <c r="O3" t="s">
        <v>21</v>
      </c>
      <c r="P3">
        <f>SUM(B3:M3)</f>
        <v>62</v>
      </c>
    </row>
    <row r="4" spans="1:16">
      <c r="A4" s="106"/>
      <c r="B4" s="16">
        <f>'Product Definition'!E16</f>
        <v>18000</v>
      </c>
      <c r="C4" s="17">
        <f>'Product Definition'!E16</f>
        <v>18000</v>
      </c>
      <c r="D4" s="17">
        <f>'Product Definition'!E16</f>
        <v>18000</v>
      </c>
      <c r="E4" s="17">
        <f>'Product Definition'!E16</f>
        <v>18000</v>
      </c>
      <c r="F4" s="17">
        <f>'Product Definition'!G16</f>
        <v>43000</v>
      </c>
      <c r="G4" s="17">
        <f>'Product Definition'!G16</f>
        <v>43000</v>
      </c>
      <c r="H4" s="17">
        <f>'Product Definition'!G16</f>
        <v>43000</v>
      </c>
      <c r="I4" s="17">
        <f>'Product Definition'!G16</f>
        <v>43000</v>
      </c>
      <c r="J4" s="17">
        <f>'Product Definition'!I16</f>
        <v>56000</v>
      </c>
      <c r="K4" s="17">
        <f>'Product Definition'!I16</f>
        <v>56000</v>
      </c>
      <c r="L4" s="17">
        <f>'Product Definition'!I16</f>
        <v>56000</v>
      </c>
      <c r="M4" s="18">
        <f>'Product Definition'!I16</f>
        <v>56000</v>
      </c>
      <c r="O4" t="s">
        <v>20</v>
      </c>
    </row>
    <row r="5" spans="1:16" ht="15.75" customHeight="1">
      <c r="A5" s="106"/>
      <c r="B5" s="16">
        <f>'Product Definition'!E15</f>
        <v>3600</v>
      </c>
      <c r="C5" s="17">
        <f>'Product Definition'!E15</f>
        <v>3600</v>
      </c>
      <c r="D5" s="17">
        <f>'Product Definition'!E15</f>
        <v>3600</v>
      </c>
      <c r="E5" s="17">
        <f>'Product Definition'!E15</f>
        <v>3600</v>
      </c>
      <c r="F5" s="17">
        <f>'Product Definition'!G15</f>
        <v>11100</v>
      </c>
      <c r="G5" s="17">
        <f>'Product Definition'!G15</f>
        <v>11100</v>
      </c>
      <c r="H5" s="17">
        <f>'Product Definition'!G15</f>
        <v>11100</v>
      </c>
      <c r="I5" s="17">
        <f>'Product Definition'!G15</f>
        <v>11100</v>
      </c>
      <c r="J5" s="17">
        <f>'Product Definition'!I15</f>
        <v>15000</v>
      </c>
      <c r="K5" s="17">
        <f>'Product Definition'!I15</f>
        <v>15000</v>
      </c>
      <c r="L5" s="17">
        <f>'Product Definition'!I15</f>
        <v>15000</v>
      </c>
      <c r="M5" s="18">
        <f>'Product Definition'!I15</f>
        <v>15000</v>
      </c>
      <c r="N5" s="43"/>
    </row>
    <row r="6" spans="1:16" ht="15" customHeight="1" thickBot="1">
      <c r="A6" s="64"/>
      <c r="B6" s="65">
        <f>B3*(B4 + B5)</f>
        <v>43200</v>
      </c>
      <c r="C6" s="66">
        <f>C3*(C4 + C5)</f>
        <v>43200</v>
      </c>
      <c r="D6" s="66">
        <f t="shared" ref="D6:L6" si="0">D3*(D4 + D5)</f>
        <v>43200</v>
      </c>
      <c r="E6" s="66">
        <f t="shared" si="0"/>
        <v>86400</v>
      </c>
      <c r="F6" s="66">
        <f t="shared" si="0"/>
        <v>216400</v>
      </c>
      <c r="G6" s="66">
        <f t="shared" si="0"/>
        <v>324600</v>
      </c>
      <c r="H6" s="66">
        <f t="shared" si="0"/>
        <v>324600</v>
      </c>
      <c r="I6" s="66">
        <f t="shared" si="0"/>
        <v>324600</v>
      </c>
      <c r="J6" s="66">
        <f t="shared" si="0"/>
        <v>426000</v>
      </c>
      <c r="K6" s="66">
        <f t="shared" si="0"/>
        <v>568000</v>
      </c>
      <c r="L6" s="66">
        <f t="shared" si="0"/>
        <v>568000</v>
      </c>
      <c r="M6" s="67">
        <f>M3*(M4 + M5)</f>
        <v>568000</v>
      </c>
      <c r="N6" s="45">
        <f>SUM(B6:M6)</f>
        <v>3536200</v>
      </c>
    </row>
    <row r="7" spans="1:16" ht="15.75" thickBot="1">
      <c r="A7" s="49"/>
      <c r="B7" s="100" t="s">
        <v>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O7" s="26"/>
    </row>
    <row r="8" spans="1:16" ht="15" customHeight="1">
      <c r="A8" s="108" t="s">
        <v>7</v>
      </c>
      <c r="B8" s="39">
        <v>2</v>
      </c>
      <c r="C8" s="40">
        <v>2</v>
      </c>
      <c r="D8" s="40">
        <v>2</v>
      </c>
      <c r="E8" s="40">
        <v>4</v>
      </c>
      <c r="F8" s="40">
        <v>4</v>
      </c>
      <c r="G8" s="40">
        <v>4</v>
      </c>
      <c r="H8" s="40">
        <v>6</v>
      </c>
      <c r="I8" s="40">
        <v>6</v>
      </c>
      <c r="J8" s="40">
        <v>6</v>
      </c>
      <c r="K8" s="40">
        <v>8</v>
      </c>
      <c r="L8" s="40">
        <v>8</v>
      </c>
      <c r="M8" s="41">
        <v>8</v>
      </c>
      <c r="N8" s="44"/>
    </row>
    <row r="9" spans="1:16">
      <c r="A9" s="108"/>
      <c r="B9" s="16">
        <f>B8*2000</f>
        <v>4000</v>
      </c>
      <c r="C9" s="17">
        <f>C8*2000</f>
        <v>4000</v>
      </c>
      <c r="D9" s="17">
        <f t="shared" ref="D9:L9" si="1">D8*2000</f>
        <v>4000</v>
      </c>
      <c r="E9" s="17">
        <f t="shared" si="1"/>
        <v>8000</v>
      </c>
      <c r="F9" s="17">
        <f t="shared" si="1"/>
        <v>8000</v>
      </c>
      <c r="G9" s="17">
        <f t="shared" si="1"/>
        <v>8000</v>
      </c>
      <c r="H9" s="17">
        <f t="shared" si="1"/>
        <v>12000</v>
      </c>
      <c r="I9" s="17">
        <f t="shared" si="1"/>
        <v>12000</v>
      </c>
      <c r="J9" s="17">
        <f t="shared" si="1"/>
        <v>12000</v>
      </c>
      <c r="K9" s="17">
        <f t="shared" si="1"/>
        <v>16000</v>
      </c>
      <c r="L9" s="17">
        <f t="shared" si="1"/>
        <v>16000</v>
      </c>
      <c r="M9" s="18">
        <f>M8*2000</f>
        <v>16000</v>
      </c>
      <c r="O9" t="s">
        <v>22</v>
      </c>
    </row>
    <row r="10" spans="1:16" ht="15" customHeight="1">
      <c r="A10" s="108"/>
      <c r="B10" s="16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8">
        <v>0</v>
      </c>
    </row>
    <row r="11" spans="1:16">
      <c r="A11" s="108"/>
      <c r="B11" s="16">
        <f>B6*$P$11</f>
        <v>4320</v>
      </c>
      <c r="C11" s="17">
        <f>C6*$P$11</f>
        <v>4320</v>
      </c>
      <c r="D11" s="17">
        <f t="shared" ref="D11:L11" si="2">D6*$P$11</f>
        <v>4320</v>
      </c>
      <c r="E11" s="17">
        <f t="shared" si="2"/>
        <v>8640</v>
      </c>
      <c r="F11" s="17">
        <f t="shared" si="2"/>
        <v>21640</v>
      </c>
      <c r="G11" s="17">
        <f t="shared" si="2"/>
        <v>32460</v>
      </c>
      <c r="H11" s="17">
        <f t="shared" si="2"/>
        <v>32460</v>
      </c>
      <c r="I11" s="17">
        <f t="shared" si="2"/>
        <v>32460</v>
      </c>
      <c r="J11" s="17">
        <f t="shared" si="2"/>
        <v>42600</v>
      </c>
      <c r="K11" s="17">
        <f t="shared" si="2"/>
        <v>56800</v>
      </c>
      <c r="L11" s="17">
        <f t="shared" si="2"/>
        <v>56800</v>
      </c>
      <c r="M11" s="18">
        <f>M6*$P$11</f>
        <v>56800</v>
      </c>
      <c r="O11" t="s">
        <v>52</v>
      </c>
      <c r="P11" s="68">
        <v>0.1</v>
      </c>
    </row>
    <row r="12" spans="1:16">
      <c r="A12" s="64"/>
      <c r="B12" s="30">
        <f>B11+B9</f>
        <v>8320</v>
      </c>
      <c r="C12" s="29">
        <f>C11+C9</f>
        <v>8320</v>
      </c>
      <c r="D12" s="29">
        <f t="shared" ref="D12:M12" si="3">D11+D9</f>
        <v>8320</v>
      </c>
      <c r="E12" s="29">
        <f t="shared" si="3"/>
        <v>16640</v>
      </c>
      <c r="F12" s="29">
        <f t="shared" si="3"/>
        <v>29640</v>
      </c>
      <c r="G12" s="29">
        <f t="shared" si="3"/>
        <v>40460</v>
      </c>
      <c r="H12" s="29">
        <f t="shared" si="3"/>
        <v>44460</v>
      </c>
      <c r="I12" s="29">
        <f t="shared" si="3"/>
        <v>44460</v>
      </c>
      <c r="J12" s="29">
        <f t="shared" si="3"/>
        <v>54600</v>
      </c>
      <c r="K12" s="29">
        <f t="shared" si="3"/>
        <v>72800</v>
      </c>
      <c r="L12" s="29">
        <f t="shared" si="3"/>
        <v>72800</v>
      </c>
      <c r="M12" s="31">
        <f t="shared" si="3"/>
        <v>72800</v>
      </c>
      <c r="N12" s="46">
        <f>SUM(B12:M12) * -1</f>
        <v>-473620</v>
      </c>
    </row>
    <row r="13" spans="1:16" ht="15" customHeight="1">
      <c r="A13" s="109" t="s">
        <v>17</v>
      </c>
      <c r="B13" s="19"/>
      <c r="C13" s="20"/>
      <c r="D13" s="20"/>
      <c r="E13" s="20"/>
      <c r="F13" s="21"/>
      <c r="G13" s="21"/>
      <c r="H13" s="21"/>
      <c r="I13" s="21"/>
      <c r="J13" s="21"/>
      <c r="K13" s="21"/>
      <c r="L13" s="21"/>
      <c r="M13" s="22"/>
    </row>
    <row r="14" spans="1:16" ht="14.25" customHeight="1">
      <c r="A14" s="109"/>
      <c r="B14" s="35"/>
      <c r="C14" s="36"/>
      <c r="D14" s="36"/>
      <c r="E14" s="36"/>
      <c r="F14" s="37"/>
      <c r="G14" s="37"/>
      <c r="H14" s="37"/>
      <c r="I14" s="37"/>
      <c r="J14" s="37"/>
      <c r="K14" s="37">
        <v>5000</v>
      </c>
      <c r="L14" s="37">
        <v>5000</v>
      </c>
      <c r="M14" s="38">
        <v>5000</v>
      </c>
    </row>
    <row r="15" spans="1:16" ht="16.5" customHeight="1">
      <c r="A15" s="109"/>
      <c r="B15" s="32">
        <f t="shared" ref="B15:M15" si="4">B13*B14</f>
        <v>0</v>
      </c>
      <c r="C15" s="33">
        <f t="shared" si="4"/>
        <v>0</v>
      </c>
      <c r="D15" s="33">
        <f t="shared" si="4"/>
        <v>0</v>
      </c>
      <c r="E15" s="33">
        <f t="shared" si="4"/>
        <v>0</v>
      </c>
      <c r="F15" s="33">
        <f t="shared" si="4"/>
        <v>0</v>
      </c>
      <c r="G15" s="33">
        <f t="shared" si="4"/>
        <v>0</v>
      </c>
      <c r="H15" s="33">
        <f t="shared" si="4"/>
        <v>0</v>
      </c>
      <c r="I15" s="33">
        <f t="shared" si="4"/>
        <v>0</v>
      </c>
      <c r="J15" s="33">
        <f t="shared" si="4"/>
        <v>0</v>
      </c>
      <c r="K15" s="33">
        <f t="shared" si="4"/>
        <v>0</v>
      </c>
      <c r="L15" s="33">
        <f t="shared" si="4"/>
        <v>0</v>
      </c>
      <c r="M15" s="34">
        <f t="shared" si="4"/>
        <v>0</v>
      </c>
      <c r="N15" s="43">
        <f>SUM(B15:M15)*-1</f>
        <v>0</v>
      </c>
    </row>
    <row r="16" spans="1:16" ht="14.25" customHeight="1">
      <c r="A16" s="109" t="s">
        <v>12</v>
      </c>
      <c r="B16" s="19"/>
      <c r="C16" s="20"/>
      <c r="D16" s="20"/>
      <c r="E16" s="20"/>
      <c r="F16" s="21">
        <v>1</v>
      </c>
      <c r="G16" s="21">
        <v>1</v>
      </c>
      <c r="H16" s="21">
        <v>1</v>
      </c>
      <c r="I16" s="21">
        <v>2</v>
      </c>
      <c r="J16" s="21">
        <v>2</v>
      </c>
      <c r="K16" s="21">
        <v>2</v>
      </c>
      <c r="L16" s="21">
        <v>2</v>
      </c>
      <c r="M16" s="22">
        <v>2</v>
      </c>
      <c r="O16" t="s">
        <v>11</v>
      </c>
    </row>
    <row r="17" spans="1:15">
      <c r="A17" s="109"/>
      <c r="B17" s="35"/>
      <c r="C17" s="36"/>
      <c r="D17" s="36"/>
      <c r="E17" s="36"/>
      <c r="F17" s="37">
        <v>6000</v>
      </c>
      <c r="G17" s="37">
        <v>6000</v>
      </c>
      <c r="H17" s="37">
        <v>6000</v>
      </c>
      <c r="I17" s="37">
        <v>6000</v>
      </c>
      <c r="J17" s="37">
        <v>6000</v>
      </c>
      <c r="K17" s="37">
        <v>10000</v>
      </c>
      <c r="L17" s="37">
        <v>10000</v>
      </c>
      <c r="M17" s="38">
        <v>10000</v>
      </c>
    </row>
    <row r="18" spans="1:15">
      <c r="A18" s="109"/>
      <c r="B18" s="32">
        <f t="shared" ref="B18:M18" si="5">B16*B17</f>
        <v>0</v>
      </c>
      <c r="C18" s="33">
        <f t="shared" si="5"/>
        <v>0</v>
      </c>
      <c r="D18" s="33">
        <f t="shared" si="5"/>
        <v>0</v>
      </c>
      <c r="E18" s="33">
        <f t="shared" si="5"/>
        <v>0</v>
      </c>
      <c r="F18" s="33">
        <f t="shared" si="5"/>
        <v>6000</v>
      </c>
      <c r="G18" s="33">
        <f t="shared" si="5"/>
        <v>6000</v>
      </c>
      <c r="H18" s="33">
        <f t="shared" si="5"/>
        <v>6000</v>
      </c>
      <c r="I18" s="33">
        <f t="shared" si="5"/>
        <v>12000</v>
      </c>
      <c r="J18" s="33">
        <f t="shared" si="5"/>
        <v>12000</v>
      </c>
      <c r="K18" s="33">
        <f t="shared" si="5"/>
        <v>20000</v>
      </c>
      <c r="L18" s="33">
        <f t="shared" si="5"/>
        <v>20000</v>
      </c>
      <c r="M18" s="34">
        <f t="shared" si="5"/>
        <v>20000</v>
      </c>
      <c r="N18" s="46">
        <f>SUM(B18:M18) * -1</f>
        <v>-102000</v>
      </c>
    </row>
    <row r="19" spans="1:15">
      <c r="A19" s="109" t="s">
        <v>13</v>
      </c>
      <c r="B19" s="19"/>
      <c r="C19" s="20"/>
      <c r="D19" s="20"/>
      <c r="E19" s="20"/>
      <c r="F19" s="21"/>
      <c r="G19" s="21"/>
      <c r="H19" s="21"/>
      <c r="I19" s="21"/>
      <c r="J19" s="21"/>
      <c r="K19" s="21"/>
      <c r="L19" s="21"/>
      <c r="M19" s="22"/>
    </row>
    <row r="20" spans="1:15">
      <c r="A20" s="109"/>
      <c r="B20" s="35"/>
      <c r="C20" s="36"/>
      <c r="D20" s="36"/>
      <c r="E20" s="36"/>
      <c r="F20" s="37"/>
      <c r="G20" s="37"/>
      <c r="H20" s="37"/>
      <c r="I20" s="37"/>
      <c r="J20" s="37"/>
      <c r="K20" s="37">
        <v>10000</v>
      </c>
      <c r="L20" s="37">
        <v>10000</v>
      </c>
      <c r="M20" s="38">
        <v>10000</v>
      </c>
    </row>
    <row r="21" spans="1:15">
      <c r="A21" s="109"/>
      <c r="B21" s="30">
        <f t="shared" ref="B21:M21" si="6">B19*B20</f>
        <v>0</v>
      </c>
      <c r="C21" s="29">
        <f t="shared" si="6"/>
        <v>0</v>
      </c>
      <c r="D21" s="29">
        <f t="shared" si="6"/>
        <v>0</v>
      </c>
      <c r="E21" s="29">
        <f t="shared" si="6"/>
        <v>0</v>
      </c>
      <c r="F21" s="29">
        <f t="shared" si="6"/>
        <v>0</v>
      </c>
      <c r="G21" s="29">
        <f t="shared" si="6"/>
        <v>0</v>
      </c>
      <c r="H21" s="29">
        <f t="shared" si="6"/>
        <v>0</v>
      </c>
      <c r="I21" s="29">
        <f t="shared" si="6"/>
        <v>0</v>
      </c>
      <c r="J21" s="29">
        <f t="shared" si="6"/>
        <v>0</v>
      </c>
      <c r="K21" s="29">
        <f t="shared" si="6"/>
        <v>0</v>
      </c>
      <c r="L21" s="29">
        <f t="shared" si="6"/>
        <v>0</v>
      </c>
      <c r="M21" s="31">
        <f t="shared" si="6"/>
        <v>0</v>
      </c>
      <c r="N21" s="43">
        <f>SUM(B21:M21)</f>
        <v>0</v>
      </c>
    </row>
    <row r="22" spans="1:15">
      <c r="A22" s="48" t="s">
        <v>16</v>
      </c>
      <c r="B22" s="16">
        <f>600*4*B3</f>
        <v>4800</v>
      </c>
      <c r="C22" s="17">
        <f>600*4*C8</f>
        <v>4800</v>
      </c>
      <c r="D22" s="17">
        <f>600*4*D8</f>
        <v>4800</v>
      </c>
      <c r="E22" s="17">
        <f>600*4*E8</f>
        <v>9600</v>
      </c>
      <c r="F22" s="21">
        <f>600*4*F8</f>
        <v>9600</v>
      </c>
      <c r="G22" s="21">
        <f t="shared" ref="G22:L22" si="7">600*4*G8</f>
        <v>9600</v>
      </c>
      <c r="H22" s="21">
        <f t="shared" si="7"/>
        <v>14400</v>
      </c>
      <c r="I22" s="21">
        <f t="shared" si="7"/>
        <v>14400</v>
      </c>
      <c r="J22" s="21">
        <f t="shared" si="7"/>
        <v>14400</v>
      </c>
      <c r="K22" s="21">
        <f t="shared" si="7"/>
        <v>19200</v>
      </c>
      <c r="L22" s="21">
        <f t="shared" si="7"/>
        <v>19200</v>
      </c>
      <c r="M22" s="22">
        <f>600*4*M8</f>
        <v>19200</v>
      </c>
    </row>
    <row r="23" spans="1:15">
      <c r="A23" s="48" t="s">
        <v>18</v>
      </c>
      <c r="B23" s="16"/>
      <c r="C23" s="17"/>
      <c r="D23" s="17"/>
      <c r="E23" s="17"/>
      <c r="F23" s="21">
        <v>10000</v>
      </c>
      <c r="G23" s="21">
        <v>10000</v>
      </c>
      <c r="H23" s="21">
        <v>10000</v>
      </c>
      <c r="I23" s="21">
        <v>10000</v>
      </c>
      <c r="J23" s="21">
        <v>10000</v>
      </c>
      <c r="K23" s="21">
        <v>10000</v>
      </c>
      <c r="L23" s="21">
        <v>10000</v>
      </c>
      <c r="M23" s="22">
        <v>10000</v>
      </c>
    </row>
    <row r="24" spans="1:15">
      <c r="A24" s="48" t="s">
        <v>19</v>
      </c>
      <c r="B24" s="16">
        <v>100000</v>
      </c>
      <c r="C24" s="17"/>
      <c r="D24" s="17"/>
      <c r="E24" s="17">
        <v>100000</v>
      </c>
      <c r="F24" s="21">
        <v>100000</v>
      </c>
      <c r="G24" s="21"/>
      <c r="H24" s="21"/>
      <c r="I24" s="21">
        <v>100000</v>
      </c>
      <c r="J24" s="17">
        <v>100000</v>
      </c>
      <c r="K24" s="21"/>
      <c r="L24" s="21"/>
      <c r="M24" s="22"/>
      <c r="N24" s="43"/>
      <c r="O24" t="s">
        <v>14</v>
      </c>
    </row>
    <row r="25" spans="1:15">
      <c r="A25" s="48" t="s">
        <v>15</v>
      </c>
      <c r="B25" s="32">
        <v>5000</v>
      </c>
      <c r="C25" s="33">
        <v>5000</v>
      </c>
      <c r="D25" s="33">
        <v>5000</v>
      </c>
      <c r="E25" s="33">
        <v>10000</v>
      </c>
      <c r="F25" s="33">
        <v>10000</v>
      </c>
      <c r="G25" s="33">
        <v>10000</v>
      </c>
      <c r="H25" s="33">
        <v>15000</v>
      </c>
      <c r="I25" s="33">
        <v>15000</v>
      </c>
      <c r="J25" s="33">
        <v>15000</v>
      </c>
      <c r="K25" s="33">
        <v>20000</v>
      </c>
      <c r="L25" s="33">
        <v>20000</v>
      </c>
      <c r="M25" s="34">
        <v>20000</v>
      </c>
      <c r="N25" s="43"/>
    </row>
    <row r="26" spans="1:15" ht="15.75" thickBot="1">
      <c r="B26" s="16">
        <f>SUM(B22:B25)</f>
        <v>109800</v>
      </c>
      <c r="C26" s="17">
        <f t="shared" ref="C26:M26" si="8">SUM(C22:C25)</f>
        <v>9800</v>
      </c>
      <c r="D26" s="17">
        <f t="shared" si="8"/>
        <v>9800</v>
      </c>
      <c r="E26" s="17">
        <f t="shared" si="8"/>
        <v>119600</v>
      </c>
      <c r="F26" s="17">
        <f t="shared" si="8"/>
        <v>129600</v>
      </c>
      <c r="G26" s="17">
        <f t="shared" si="8"/>
        <v>29600</v>
      </c>
      <c r="H26" s="17">
        <f t="shared" si="8"/>
        <v>39400</v>
      </c>
      <c r="I26" s="17">
        <f t="shared" si="8"/>
        <v>139400</v>
      </c>
      <c r="J26" s="17">
        <f t="shared" si="8"/>
        <v>139400</v>
      </c>
      <c r="K26" s="17">
        <f t="shared" si="8"/>
        <v>49200</v>
      </c>
      <c r="L26" s="17">
        <f t="shared" si="8"/>
        <v>49200</v>
      </c>
      <c r="M26" s="18">
        <f t="shared" si="8"/>
        <v>49200</v>
      </c>
      <c r="N26" s="43"/>
    </row>
    <row r="27" spans="1:15" ht="15.75" thickBot="1">
      <c r="B27" s="23">
        <f>B12+B15+B18+B26</f>
        <v>118120</v>
      </c>
      <c r="C27" s="24">
        <f>C12+C15+C18+C26</f>
        <v>18120</v>
      </c>
      <c r="D27" s="24">
        <f t="shared" ref="D27:L27" si="9">D12+D15+D18+D26</f>
        <v>18120</v>
      </c>
      <c r="E27" s="24">
        <f t="shared" si="9"/>
        <v>136240</v>
      </c>
      <c r="F27" s="24">
        <f t="shared" si="9"/>
        <v>165240</v>
      </c>
      <c r="G27" s="24">
        <f t="shared" si="9"/>
        <v>76060</v>
      </c>
      <c r="H27" s="24">
        <f t="shared" si="9"/>
        <v>89860</v>
      </c>
      <c r="I27" s="24">
        <f t="shared" si="9"/>
        <v>195860</v>
      </c>
      <c r="J27" s="24">
        <f t="shared" si="9"/>
        <v>206000</v>
      </c>
      <c r="K27" s="24">
        <f t="shared" si="9"/>
        <v>142000</v>
      </c>
      <c r="L27" s="24">
        <f t="shared" si="9"/>
        <v>142000</v>
      </c>
      <c r="M27" s="25">
        <f>M12+M15+M18+M21+M26</f>
        <v>142000</v>
      </c>
      <c r="N27" s="46">
        <f>SUM(B27:M27) * -1</f>
        <v>-1449620</v>
      </c>
      <c r="O27" s="21"/>
    </row>
    <row r="28" spans="1:15" ht="15.75" thickBot="1">
      <c r="B28" s="23">
        <f t="shared" ref="B28:M28" si="10">B6-B27</f>
        <v>-74920</v>
      </c>
      <c r="C28" s="24">
        <f t="shared" si="10"/>
        <v>25080</v>
      </c>
      <c r="D28" s="24">
        <f t="shared" si="10"/>
        <v>25080</v>
      </c>
      <c r="E28" s="24">
        <f t="shared" si="10"/>
        <v>-49840</v>
      </c>
      <c r="F28" s="24">
        <f t="shared" si="10"/>
        <v>51160</v>
      </c>
      <c r="G28" s="24">
        <f t="shared" si="10"/>
        <v>248540</v>
      </c>
      <c r="H28" s="24">
        <f t="shared" si="10"/>
        <v>234740</v>
      </c>
      <c r="I28" s="24">
        <f t="shared" si="10"/>
        <v>128740</v>
      </c>
      <c r="J28" s="24">
        <f t="shared" si="10"/>
        <v>220000</v>
      </c>
      <c r="K28" s="24">
        <f t="shared" si="10"/>
        <v>426000</v>
      </c>
      <c r="L28" s="24">
        <f t="shared" si="10"/>
        <v>426000</v>
      </c>
      <c r="M28" s="25">
        <f t="shared" si="10"/>
        <v>426000</v>
      </c>
      <c r="N28" s="47">
        <f>SUM(B28:M28)</f>
        <v>2086580</v>
      </c>
      <c r="O28" s="69" t="s">
        <v>53</v>
      </c>
    </row>
    <row r="29" spans="1:15">
      <c r="N29" s="43"/>
    </row>
    <row r="30" spans="1:15">
      <c r="N30"/>
    </row>
    <row r="31" spans="1:15">
      <c r="N31" s="14"/>
    </row>
    <row r="32" spans="1:15">
      <c r="O32" s="14"/>
    </row>
  </sheetData>
  <mergeCells count="7">
    <mergeCell ref="A8:A11"/>
    <mergeCell ref="A13:A15"/>
    <mergeCell ref="A16:A18"/>
    <mergeCell ref="A19:A21"/>
    <mergeCell ref="B2:M2"/>
    <mergeCell ref="A3:A5"/>
    <mergeCell ref="B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8:O20"/>
  <sheetViews>
    <sheetView workbookViewId="0">
      <selection activeCell="B20" sqref="B20:M20"/>
    </sheetView>
  </sheetViews>
  <sheetFormatPr defaultRowHeight="15"/>
  <cols>
    <col min="2" max="13" width="9.28515625" bestFit="1" customWidth="1"/>
    <col min="14" max="15" width="10.5703125" bestFit="1" customWidth="1"/>
  </cols>
  <sheetData>
    <row r="18" spans="1:15">
      <c r="B18" s="12">
        <v>42370</v>
      </c>
      <c r="C18" s="12">
        <v>42401</v>
      </c>
      <c r="D18" s="12">
        <v>42430</v>
      </c>
      <c r="E18" s="12">
        <v>42461</v>
      </c>
      <c r="F18" s="12">
        <v>42491</v>
      </c>
      <c r="G18" s="12">
        <v>42522</v>
      </c>
      <c r="H18" s="12">
        <v>42552</v>
      </c>
      <c r="I18" s="12">
        <v>42583</v>
      </c>
      <c r="J18" s="12">
        <v>42614</v>
      </c>
      <c r="K18" s="12">
        <v>42644</v>
      </c>
      <c r="L18" s="12">
        <v>42675</v>
      </c>
      <c r="M18" s="12">
        <v>42705</v>
      </c>
    </row>
    <row r="19" spans="1:15">
      <c r="A19" t="s">
        <v>5</v>
      </c>
      <c r="B19" s="13">
        <f>'Software - Profit'!B6</f>
        <v>43200</v>
      </c>
      <c r="C19" s="13">
        <f>'Software - Profit'!C6</f>
        <v>43200</v>
      </c>
      <c r="D19" s="13">
        <f>'Software - Profit'!D6</f>
        <v>43200</v>
      </c>
      <c r="E19" s="13">
        <f>'Software - Profit'!E6</f>
        <v>86400</v>
      </c>
      <c r="F19" s="13">
        <f>'Software - Profit'!F6</f>
        <v>216400</v>
      </c>
      <c r="G19" s="13">
        <f>'Software - Profit'!G6</f>
        <v>324600</v>
      </c>
      <c r="H19" s="13">
        <f>'Software - Profit'!H6</f>
        <v>324600</v>
      </c>
      <c r="I19" s="13">
        <f>'Software - Profit'!I6</f>
        <v>324600</v>
      </c>
      <c r="J19" s="13">
        <f>'Software - Profit'!J6</f>
        <v>426000</v>
      </c>
      <c r="K19" s="13">
        <f>'Software - Profit'!K6</f>
        <v>568000</v>
      </c>
      <c r="L19" s="13">
        <f>'Software - Profit'!L6</f>
        <v>568000</v>
      </c>
      <c r="M19" s="13">
        <f>'Software - Profit'!M6</f>
        <v>568000</v>
      </c>
      <c r="N19" s="13"/>
      <c r="O19" s="13"/>
    </row>
    <row r="20" spans="1:15">
      <c r="A20" t="s">
        <v>6</v>
      </c>
      <c r="B20" s="13">
        <f>'Software - Profit'!B27</f>
        <v>118120</v>
      </c>
      <c r="C20" s="13">
        <f>'Software - Profit'!C27</f>
        <v>18120</v>
      </c>
      <c r="D20" s="13">
        <f>'Software - Profit'!D27</f>
        <v>18120</v>
      </c>
      <c r="E20" s="13">
        <f>'Software - Profit'!E27</f>
        <v>136240</v>
      </c>
      <c r="F20" s="13">
        <f>'Software - Profit'!F27</f>
        <v>165240</v>
      </c>
      <c r="G20" s="13">
        <f>'Software - Profit'!G27</f>
        <v>76060</v>
      </c>
      <c r="H20" s="13">
        <f>'Software - Profit'!H27</f>
        <v>89860</v>
      </c>
      <c r="I20" s="13">
        <f>'Software - Profit'!I27</f>
        <v>195860</v>
      </c>
      <c r="J20" s="13">
        <f>'Software - Profit'!J27</f>
        <v>206000</v>
      </c>
      <c r="K20" s="13">
        <f>'Software - Profit'!K27</f>
        <v>142000</v>
      </c>
      <c r="L20" s="13">
        <f>'Software - Profit'!L27</f>
        <v>142000</v>
      </c>
      <c r="M20" s="13">
        <f>'Software - Profit'!M27</f>
        <v>142000</v>
      </c>
      <c r="N20" s="13"/>
      <c r="O20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9:O24"/>
  <sheetViews>
    <sheetView workbookViewId="0">
      <selection activeCell="B24" sqref="B24"/>
    </sheetView>
  </sheetViews>
  <sheetFormatPr defaultRowHeight="15"/>
  <cols>
    <col min="2" max="6" width="9.28515625" bestFit="1" customWidth="1"/>
    <col min="7" max="13" width="10.5703125" bestFit="1" customWidth="1"/>
    <col min="14" max="14" width="11.5703125" bestFit="1" customWidth="1"/>
    <col min="15" max="15" width="10.5703125" bestFit="1" customWidth="1"/>
  </cols>
  <sheetData>
    <row r="19" spans="1:15">
      <c r="B19" s="12">
        <v>42370</v>
      </c>
      <c r="C19" s="12">
        <v>42401</v>
      </c>
      <c r="D19" s="12">
        <v>42430</v>
      </c>
      <c r="E19" s="12">
        <v>42461</v>
      </c>
      <c r="F19" s="12">
        <v>42491</v>
      </c>
      <c r="G19" s="12">
        <v>42522</v>
      </c>
      <c r="H19" s="12">
        <v>42552</v>
      </c>
      <c r="I19" s="12">
        <v>42583</v>
      </c>
      <c r="J19" s="12">
        <v>42614</v>
      </c>
      <c r="K19" s="12">
        <v>42644</v>
      </c>
      <c r="L19" s="12">
        <v>42675</v>
      </c>
      <c r="M19" s="12">
        <v>42705</v>
      </c>
    </row>
    <row r="20" spans="1:15" hidden="1">
      <c r="A20" t="s">
        <v>5</v>
      </c>
      <c r="B20" s="13">
        <f>'Software - Profit'!B6</f>
        <v>43200</v>
      </c>
      <c r="C20" s="13">
        <f>'Software - Profit'!C6</f>
        <v>43200</v>
      </c>
      <c r="D20" s="13">
        <f>'Software - Profit'!D6</f>
        <v>43200</v>
      </c>
      <c r="E20" s="13">
        <f>'Software - Profit'!E6</f>
        <v>86400</v>
      </c>
      <c r="F20" s="13">
        <f>'Software - Profit'!F6</f>
        <v>216400</v>
      </c>
      <c r="G20" s="13">
        <f>'Software - Profit'!G6</f>
        <v>324600</v>
      </c>
      <c r="H20" s="13">
        <f>'Software - Profit'!H6</f>
        <v>324600</v>
      </c>
      <c r="I20" s="13">
        <f>'Software - Profit'!I6</f>
        <v>324600</v>
      </c>
      <c r="J20" s="13">
        <f>'Software - Profit'!J6</f>
        <v>426000</v>
      </c>
      <c r="K20" s="13">
        <f>'Software - Profit'!K6</f>
        <v>568000</v>
      </c>
      <c r="L20" s="13">
        <f>'Software - Profit'!L6</f>
        <v>568000</v>
      </c>
      <c r="M20" s="13">
        <f>'Software - Profit'!M6</f>
        <v>568000</v>
      </c>
      <c r="N20" s="13"/>
      <c r="O20" s="13"/>
    </row>
    <row r="21" spans="1:15" ht="0.75" customHeight="1">
      <c r="A21" t="s">
        <v>6</v>
      </c>
      <c r="B21" s="13">
        <f>'Software - Profit'!B27</f>
        <v>118120</v>
      </c>
      <c r="C21" s="13">
        <f>'Software - Profit'!C27</f>
        <v>18120</v>
      </c>
      <c r="D21" s="13">
        <f>'Software - Profit'!D27</f>
        <v>18120</v>
      </c>
      <c r="E21" s="13">
        <f>'Software - Profit'!E27</f>
        <v>136240</v>
      </c>
      <c r="F21" s="13">
        <f>'Software - Profit'!F27</f>
        <v>165240</v>
      </c>
      <c r="G21" s="13">
        <f>'Software - Profit'!G27</f>
        <v>76060</v>
      </c>
      <c r="H21" s="13">
        <f>'Software - Profit'!H27</f>
        <v>89860</v>
      </c>
      <c r="I21" s="13">
        <f>'Software - Profit'!I27</f>
        <v>195860</v>
      </c>
      <c r="J21" s="13">
        <f>'Software - Profit'!J27</f>
        <v>206000</v>
      </c>
      <c r="K21" s="13">
        <f>'Software - Profit'!K27</f>
        <v>142000</v>
      </c>
      <c r="L21" s="13">
        <f>'Software - Profit'!L27</f>
        <v>142000</v>
      </c>
      <c r="M21" s="13">
        <f>'Software - Profit'!M27</f>
        <v>142000</v>
      </c>
      <c r="N21" s="13"/>
      <c r="O21" s="13"/>
    </row>
    <row r="22" spans="1:15">
      <c r="A22" t="s">
        <v>5</v>
      </c>
      <c r="B22" s="13">
        <f>SUM($B$20:B20)</f>
        <v>43200</v>
      </c>
      <c r="C22" s="13">
        <f>SUM($B$20:C20)</f>
        <v>86400</v>
      </c>
      <c r="D22" s="13">
        <f>SUM($B$20:D20)</f>
        <v>129600</v>
      </c>
      <c r="E22" s="13">
        <f>SUM($B$20:E20)</f>
        <v>216000</v>
      </c>
      <c r="F22" s="13">
        <f>SUM($B$20:F20)</f>
        <v>432400</v>
      </c>
      <c r="G22" s="13">
        <f>SUM($B$20:G20)</f>
        <v>757000</v>
      </c>
      <c r="H22" s="13">
        <f>SUM($B$20:H20)</f>
        <v>1081600</v>
      </c>
      <c r="I22" s="13">
        <f>SUM($B$20:I20)</f>
        <v>1406200</v>
      </c>
      <c r="J22" s="13">
        <f>SUM($B$20:J20)</f>
        <v>1832200</v>
      </c>
      <c r="K22" s="13">
        <f>SUM($B$20:K20)</f>
        <v>2400200</v>
      </c>
      <c r="L22" s="13">
        <f>SUM($B$20:L20)</f>
        <v>2968200</v>
      </c>
      <c r="M22" s="13">
        <f>SUM($B$20:M20)</f>
        <v>3536200</v>
      </c>
    </row>
    <row r="23" spans="1:15">
      <c r="A23" t="s">
        <v>6</v>
      </c>
      <c r="B23" s="13">
        <f>SUM($B$21:B21)</f>
        <v>118120</v>
      </c>
      <c r="C23" s="13">
        <f>SUM($B$21:C21)</f>
        <v>136240</v>
      </c>
      <c r="D23" s="13">
        <f>SUM($B$21:D21)</f>
        <v>154360</v>
      </c>
      <c r="E23" s="13">
        <f>SUM($B$21:E21)</f>
        <v>290600</v>
      </c>
      <c r="F23" s="13">
        <f>SUM($B$21:F21)</f>
        <v>455840</v>
      </c>
      <c r="G23" s="13">
        <f>SUM($B$21:G21)</f>
        <v>531900</v>
      </c>
      <c r="H23" s="13">
        <f>SUM($B$21:H21)</f>
        <v>621760</v>
      </c>
      <c r="I23" s="13">
        <f>SUM($B$21:I21)</f>
        <v>817620</v>
      </c>
      <c r="J23" s="13">
        <f>SUM($B$21:J21)</f>
        <v>1023620</v>
      </c>
      <c r="K23" s="13">
        <f>SUM($B$21:K21)</f>
        <v>1165620</v>
      </c>
      <c r="L23" s="13">
        <f>SUM($B$21:L21)</f>
        <v>1307620</v>
      </c>
      <c r="M23" s="13">
        <f>SUM($B$21:M21)</f>
        <v>1449620</v>
      </c>
    </row>
    <row r="24" spans="1:1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</sheetData>
  <pageMargins left="0.7" right="0.7" top="0.75" bottom="0.75" header="0.3" footer="0.3"/>
  <ignoredErrors>
    <ignoredError sqref="C22:F22 G22:M22 C23:L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Definition</vt:lpstr>
      <vt:lpstr>Exact</vt:lpstr>
      <vt:lpstr>Software - Profit</vt:lpstr>
      <vt:lpstr>Cost - Benifit</vt:lpstr>
      <vt:lpstr>Cumulative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2015-10-24T10:26:39Z</dcterms:modified>
</cp:coreProperties>
</file>