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F6" i="11" l="1"/>
  <c r="H6" i="11" s="1"/>
  <c r="E6" i="11"/>
  <c r="G6" i="11" s="1"/>
  <c r="I6" i="11" s="1"/>
  <c r="E4" i="12"/>
  <c r="F4" i="12"/>
  <c r="E20" i="15"/>
  <c r="F20" i="15" s="1"/>
  <c r="G20" i="15" s="1"/>
  <c r="E28" i="15" l="1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5" i="11"/>
  <c r="E5" i="11"/>
  <c r="F4" i="11"/>
  <c r="E4" i="11"/>
  <c r="F3" i="11"/>
  <c r="E3" i="11"/>
  <c r="F2" i="11"/>
  <c r="E2" i="11"/>
  <c r="F6" i="9"/>
  <c r="E6" i="9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6" i="9" l="1"/>
  <c r="H5" i="9"/>
  <c r="H5" i="13"/>
  <c r="H4" i="11"/>
  <c r="H2" i="11"/>
  <c r="H5" i="11"/>
  <c r="H5" i="12"/>
  <c r="H6" i="14"/>
  <c r="H3" i="9"/>
  <c r="H6" i="13"/>
  <c r="H4" i="14"/>
  <c r="H4" i="13"/>
  <c r="H4" i="9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5" i="15"/>
  <c r="G5" i="15" s="1"/>
  <c r="G5" i="13" s="1"/>
  <c r="F15" i="15"/>
  <c r="G15" i="15" s="1"/>
  <c r="F26" i="15"/>
  <c r="G26" i="15" s="1"/>
  <c r="G4" i="11" l="1"/>
  <c r="I4" i="11" s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I4" i="9" s="1"/>
  <c r="G6" i="14"/>
  <c r="G6" i="9"/>
  <c r="I6" i="9" s="1"/>
  <c r="G2" i="14"/>
  <c r="I2" i="14" s="1"/>
  <c r="G5" i="12"/>
  <c r="I5" i="12" s="1"/>
  <c r="G5" i="11"/>
  <c r="I5" i="11" s="1"/>
  <c r="G4" i="14"/>
  <c r="I4" i="14" s="1"/>
  <c r="G5" i="9"/>
  <c r="I5" i="9" s="1"/>
  <c r="G4" i="13"/>
  <c r="I4" i="13" s="1"/>
  <c r="I6" i="13"/>
  <c r="G4" i="12"/>
  <c r="I4" i="12" s="1"/>
  <c r="I3" i="13"/>
  <c r="G8" i="1"/>
  <c r="D4" i="1" l="1"/>
  <c r="D9" i="1"/>
  <c r="D5" i="1"/>
  <c r="I5" i="14"/>
  <c r="I6" i="14"/>
  <c r="H6" i="1"/>
  <c r="I3" i="14"/>
  <c r="D3" i="1" s="1"/>
  <c r="C10" i="1"/>
  <c r="H12" i="8" s="1"/>
  <c r="H13" i="8" s="1"/>
  <c r="D10" i="1" l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<sst xmlns="http://schemas.openxmlformats.org/spreadsheetml/2006/main" count="214" uniqueCount="93">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</sst>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>
      <selection activeCell="H11" sqref="H11:J11"/>
    </sheetView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 x14ac:dyDescent="0.2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 x14ac:dyDescent="0.25">
      <c r="B11" s="3"/>
      <c r="C11" s="4"/>
      <c r="D11" s="4"/>
      <c r="E11" s="4"/>
      <c r="F11" s="76" t="s">
        <v>59</v>
      </c>
      <c r="G11" s="77"/>
      <c r="H11" s="81">
        <f>Summery!D10</f>
        <v>10724.463</v>
      </c>
      <c r="I11" s="82"/>
      <c r="J11" s="83"/>
      <c r="K11" s="4"/>
      <c r="L11" s="4"/>
      <c r="M11" s="4"/>
      <c r="N11" s="4"/>
      <c r="O11" s="21"/>
    </row>
    <row r="12" spans="2:15" x14ac:dyDescent="0.25">
      <c r="B12" s="3"/>
      <c r="C12" s="4"/>
      <c r="D12" s="4"/>
      <c r="E12" s="4"/>
      <c r="F12" s="76" t="s">
        <v>76</v>
      </c>
      <c r="G12" s="77"/>
      <c r="H12" s="78">
        <f>Summery!C10</f>
        <v>25.5</v>
      </c>
      <c r="I12" s="79"/>
      <c r="J12" s="80"/>
      <c r="K12" s="4"/>
      <c r="L12" s="4"/>
      <c r="M12" s="4"/>
      <c r="N12" s="4"/>
      <c r="O12" s="21"/>
    </row>
    <row r="13" spans="2:15" x14ac:dyDescent="0.25">
      <c r="B13" s="3"/>
      <c r="C13" s="4"/>
      <c r="D13" s="4"/>
      <c r="E13" s="4"/>
      <c r="F13" s="76" t="s">
        <v>60</v>
      </c>
      <c r="G13" s="77"/>
      <c r="H13" s="78">
        <f>H12/8</f>
        <v>3.1875</v>
      </c>
      <c r="I13" s="79"/>
      <c r="J13" s="80"/>
      <c r="K13" s="4"/>
      <c r="L13" s="4"/>
      <c r="M13" s="4"/>
      <c r="N13" s="4"/>
      <c r="O13" s="21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0" sqref="D10"/>
    </sheetView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14.5</v>
      </c>
      <c r="D3" s="33">
        <f>SUMIF(Business!B:B,B3,Business!I:I) + SUMIF(School!B:B,B3,School!I:I) + SUMIF(Service!B:B,B3,Service!I:I)+SUMIF(Retail!B:B,B3,Retail!I:I) + SUMIF(Tourism!B:B,B3,Tourism!I:I)</f>
        <v>7220.6549999999997</v>
      </c>
      <c r="E3" s="5"/>
      <c r="F3" s="10" t="s">
        <v>2</v>
      </c>
      <c r="G3" s="14">
        <f>SUM(Business!D:D)</f>
        <v>5.5</v>
      </c>
      <c r="H3" s="33">
        <f>SUM(Business!I:I)</f>
        <v>2367.4050000000002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7</v>
      </c>
      <c r="D4" s="33">
        <f>SUMIF(Business!B:B,B4,Business!I:I) + SUMIF(School!B:B,B4,School!I:I) + SUMIF(Service!B:B,B4,Service!I:I)+SUMIF(Retail!B:B,B4,Retail!I:I) + SUMIF(Tourism!B:B,B4,Tourism!I:I)</f>
        <v>1609.8560000000002</v>
      </c>
      <c r="E4" s="5"/>
      <c r="F4" s="10" t="s">
        <v>62</v>
      </c>
      <c r="G4" s="14">
        <f>SUM(School!D:D)</f>
        <v>4</v>
      </c>
      <c r="H4" s="33">
        <f>SUM(School!I:I)</f>
        <v>1893.9520000000002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9</v>
      </c>
      <c r="H5" s="33">
        <f>SUM(Service!I:I)</f>
        <v>2675.2019999999998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</v>
      </c>
      <c r="H7" s="33">
        <f>SUM(Tourism!I:I)</f>
        <v>1775.58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25.5</v>
      </c>
      <c r="H8" s="34">
        <f>SUM(H3:H7)</f>
        <v>10724.463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4</v>
      </c>
      <c r="D9" s="33">
        <f>SUMIF(Business!B:B,B9,Business!I:I) + SUMIF(School!B:B,B9,School!I:I) + SUMIF(Service!B:B,B9,Service!I:I)+SUMIF(Retail!B:B,B9,Retail!I:I) + SUMIF(Tourism!B:B,B9,Tourism!I:I)</f>
        <v>1893.9520000000002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5">
        <f>SUM(C3:C9)</f>
        <v>25.5</v>
      </c>
      <c r="D10" s="34">
        <f>SUM(D3:D9)</f>
        <v>10724.463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 x14ac:dyDescent="0.25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 x14ac:dyDescent="0.25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 x14ac:dyDescent="0.25">
      <c r="A4" s="58"/>
      <c r="B4" s="59"/>
      <c r="C4" s="59"/>
      <c r="D4" s="72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4"/>
    </sheetView>
  </sheetViews>
  <sheetFormatPr defaultRowHeight="15" x14ac:dyDescent="0.2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>
        <v>42298</v>
      </c>
      <c r="B2" s="59" t="s">
        <v>14</v>
      </c>
      <c r="C2" s="59" t="s">
        <v>15</v>
      </c>
      <c r="D2" s="60">
        <v>2</v>
      </c>
      <c r="E2" s="61">
        <f>IF(ISERROR(MATCH(C2,SkillList,0)),0,MATCH(C2,SkillList,0))</f>
        <v>7</v>
      </c>
      <c r="F2" s="61">
        <f>IF(ISERROR(MATCH(B2,MemberList,0)),0,MATCH(B2,MemberList,0))</f>
        <v>7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946.97600000000011</v>
      </c>
      <c r="J2" s="64"/>
    </row>
    <row r="3" spans="1:10" x14ac:dyDescent="0.25">
      <c r="A3" s="58">
        <v>42299</v>
      </c>
      <c r="B3" s="59" t="s">
        <v>14</v>
      </c>
      <c r="C3" s="59" t="s">
        <v>15</v>
      </c>
      <c r="D3" s="60">
        <v>2</v>
      </c>
      <c r="E3" s="61">
        <f>IF(ISERROR(MATCH(C3,SkillList,0)),0,MATCH(C3,SkillList,0))</f>
        <v>7</v>
      </c>
      <c r="F3" s="61">
        <f>IF(ISERROR(MATCH(B3,MemberList,0)),0,MATCH(B3,MemberList,0))</f>
        <v>7</v>
      </c>
      <c r="G3" s="62">
        <f>INDEX(CostPerHour,E3)</f>
        <v>591.86</v>
      </c>
      <c r="H3" s="63">
        <f>IF(ISERROR(INDEX(Competency,F3,E3)), 0, INDEX(Competency,F3,E3))</f>
        <v>0.8</v>
      </c>
      <c r="I3" s="62">
        <f t="shared" ref="I3:I6" si="0">D3*G3*H3</f>
        <v>946.97600000000011</v>
      </c>
      <c r="J3" s="64"/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4" sqref="J14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/>
      <c r="B2" s="59" t="s">
        <v>8</v>
      </c>
      <c r="C2" s="59" t="s">
        <v>16</v>
      </c>
      <c r="D2" s="60"/>
      <c r="E2" s="61">
        <f>IF(ISERROR(MATCH(C2,SkillList,0)),0,MATCH(C2,SkillList,0))</f>
        <v>8</v>
      </c>
      <c r="F2" s="61">
        <f>IF(ISERROR(MATCH(B2,MemberList,0)),0,MATCH(B2,MemberList,0))</f>
        <v>3</v>
      </c>
      <c r="G2" s="62">
        <f>INDEX(CostPerHour,E2)</f>
        <v>236.74</v>
      </c>
      <c r="H2" s="63">
        <f>IF(ISERROR(INDEX(Competency,F2,E2)), 0, INDEX(Competency,F2,E2))</f>
        <v>0</v>
      </c>
      <c r="I2" s="62">
        <f>D2*G2*H2</f>
        <v>0</v>
      </c>
      <c r="J2" s="64"/>
    </row>
    <row r="3" spans="1:10" x14ac:dyDescent="0.25">
      <c r="A3" s="58"/>
      <c r="B3" s="59" t="s">
        <v>8</v>
      </c>
      <c r="C3" s="59" t="s">
        <v>16</v>
      </c>
      <c r="D3" s="60"/>
      <c r="E3" s="61">
        <f>IF(ISERROR(MATCH(C3,SkillList,0)),0,MATCH(C3,SkillList,0))</f>
        <v>8</v>
      </c>
      <c r="F3" s="61">
        <f>IF(ISERROR(MATCH(B3,MemberList,0)),0,MATCH(B3,MemberList,0))</f>
        <v>3</v>
      </c>
      <c r="G3" s="62">
        <f>INDEX(CostPerHour,E3)</f>
        <v>236.74</v>
      </c>
      <c r="H3" s="63">
        <f>IF(ISERROR(INDEX(Competency,F3,E3)), 0, INDEX(Competency,F3,E3))</f>
        <v>0</v>
      </c>
      <c r="I3" s="62">
        <f t="shared" ref="I3:I8" si="0">D3*G3*H3</f>
        <v>0</v>
      </c>
      <c r="J3" s="64"/>
    </row>
    <row r="4" spans="1:10" ht="30" x14ac:dyDescent="0.25">
      <c r="A4" s="58" t="s">
        <v>75</v>
      </c>
      <c r="B4" s="59" t="s">
        <v>7</v>
      </c>
      <c r="C4" s="59" t="s">
        <v>3</v>
      </c>
      <c r="D4" s="60">
        <v>4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2367.44</v>
      </c>
      <c r="J4" s="64" t="s">
        <v>80</v>
      </c>
    </row>
    <row r="5" spans="1:10" x14ac:dyDescent="0.25">
      <c r="A5" s="58" t="s">
        <v>75</v>
      </c>
      <c r="B5" s="59" t="s">
        <v>10</v>
      </c>
      <c r="C5" s="59" t="s">
        <v>16</v>
      </c>
      <c r="D5" s="60">
        <v>4</v>
      </c>
      <c r="E5" s="61">
        <f>IF(ISERROR(MATCH(C5,SkillList,0)),0,MATCH(C5,SkillList,0))</f>
        <v>8</v>
      </c>
      <c r="F5" s="61">
        <f>IF(ISERROR(MATCH(B5,MemberList,0)),0,MATCH(B5,MemberList,0))</f>
        <v>2</v>
      </c>
      <c r="G5" s="62">
        <f>INDEX(CostPerHour,E5)</f>
        <v>236.74</v>
      </c>
      <c r="H5" s="63">
        <f>IF(ISERROR(INDEX(Competency,F5,E5)), 0, INDEX(Competency,F5,E5))</f>
        <v>0.2</v>
      </c>
      <c r="I5" s="62">
        <f t="shared" si="0"/>
        <v>189.39200000000002</v>
      </c>
      <c r="J5" s="64" t="s">
        <v>83</v>
      </c>
    </row>
    <row r="6" spans="1:10" x14ac:dyDescent="0.25">
      <c r="A6" s="58" t="s">
        <v>86</v>
      </c>
      <c r="B6" s="59" t="s">
        <v>7</v>
      </c>
      <c r="C6" s="59" t="s">
        <v>16</v>
      </c>
      <c r="D6" s="60">
        <v>1</v>
      </c>
      <c r="E6" s="61">
        <f>IF(ISERROR(MATCH(C6,SkillList,0)),0,MATCH(C6,SkillList,0))</f>
        <v>8</v>
      </c>
      <c r="F6" s="61">
        <f>IF(ISERROR(MATCH(B6,MemberList,0)),0,MATCH(B6,MemberList,0))</f>
        <v>1</v>
      </c>
      <c r="G6" s="62">
        <f>INDEX(CostPerHour,E6)</f>
        <v>236.74</v>
      </c>
      <c r="H6" s="63">
        <f>IF(ISERROR(INDEX(Competency,F6,E6)), 0, INDEX(Competency,F6,E6))</f>
        <v>0.5</v>
      </c>
      <c r="I6" s="62">
        <f t="shared" ref="I6" si="1">D6*G6*H6</f>
        <v>118.37</v>
      </c>
      <c r="J6" s="64" t="s">
        <v>87</v>
      </c>
    </row>
    <row r="7" spans="1:10" x14ac:dyDescent="0.25">
      <c r="A7" s="58"/>
      <c r="B7" s="59"/>
      <c r="C7" s="59"/>
      <c r="D7" s="60"/>
      <c r="E7" s="61"/>
      <c r="F7" s="61"/>
      <c r="G7" s="62"/>
      <c r="H7" s="63"/>
      <c r="I7" s="62"/>
      <c r="J7" s="64"/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 x14ac:dyDescent="0.25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 x14ac:dyDescent="0.25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 x14ac:dyDescent="0.25">
      <c r="A3" s="58"/>
      <c r="B3" s="59"/>
      <c r="C3" s="59"/>
      <c r="D3" s="60"/>
      <c r="E3" s="61">
        <f>IF(ISERROR(MATCH(C3,SkillList,0)),0,MATCH(C3,SkillList,0))</f>
        <v>0</v>
      </c>
      <c r="F3" s="61">
        <f>IF(ISERROR(MATCH(B3,MemberList,0)),0,MATCH(B3,MemberList,0))</f>
        <v>0</v>
      </c>
      <c r="G3" s="62">
        <f>INDEX(CostPerHour,E3)</f>
        <v>946.97</v>
      </c>
      <c r="H3" s="63">
        <f>IF(ISERROR(INDEX(Competency,F3,E3)), 0, INDEX(Competency,F3,E3))</f>
        <v>0</v>
      </c>
      <c r="I3" s="62">
        <f t="shared" ref="I3:I6" si="0">D3*G3*H3</f>
        <v>0</v>
      </c>
      <c r="J3" s="64"/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L10" sqref="L10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 x14ac:dyDescent="0.25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 x14ac:dyDescent="0.25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 x14ac:dyDescent="0.2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 x14ac:dyDescent="0.2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</v>
      </c>
      <c r="G5" s="36">
        <v>0</v>
      </c>
      <c r="H5" s="46">
        <v>0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 x14ac:dyDescent="0.2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 x14ac:dyDescent="0.2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 x14ac:dyDescent="0.2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 x14ac:dyDescent="0.2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 x14ac:dyDescent="0.3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0.8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1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 x14ac:dyDescent="0.25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 x14ac:dyDescent="0.25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 x14ac:dyDescent="0.25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 x14ac:dyDescent="0.25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 x14ac:dyDescent="0.25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 x14ac:dyDescent="0.25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 x14ac:dyDescent="0.25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 x14ac:dyDescent="0.25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 x14ac:dyDescent="0.25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 x14ac:dyDescent="0.25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 x14ac:dyDescent="0.25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 x14ac:dyDescent="0.25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 x14ac:dyDescent="0.25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 x14ac:dyDescent="0.25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 x14ac:dyDescent="0.25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 x14ac:dyDescent="0.25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 x14ac:dyDescent="0.25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 x14ac:dyDescent="0.25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 x14ac:dyDescent="0.25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 x14ac:dyDescent="0.25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 x14ac:dyDescent="0.25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 x14ac:dyDescent="0.25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 x14ac:dyDescent="0.25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 x14ac:dyDescent="0.25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 x14ac:dyDescent="0.25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 x14ac:dyDescent="0.25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 x14ac:dyDescent="0.25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 x14ac:dyDescent="0.25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 x14ac:dyDescent="0.25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 x14ac:dyDescent="0.25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 x14ac:dyDescent="0.25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 x14ac:dyDescent="0.25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 x14ac:dyDescent="0.25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 x14ac:dyDescent="0.25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2015-10-24T05:45:06Z</dcterms:modified>
</cp:coreProperties>
</file>